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531"/>
  <workbookPr codeName="ThisWorkbook" defaultThemeVersion="124226"/>
  <mc:AlternateContent xmlns:mc="http://schemas.openxmlformats.org/markup-compatibility/2006">
    <mc:Choice Requires="x15">
      <x15ac:absPath xmlns:x15ac="http://schemas.microsoft.com/office/spreadsheetml/2010/11/ac" url="E:\HOOMAT CM\21-Training Course\ACEMI\101-ACEMI-WEB-CO-05\Exercise\"/>
    </mc:Choice>
  </mc:AlternateContent>
  <xr:revisionPtr revIDLastSave="0" documentId="13_ncr:1_{06A62CC0-1B1D-486D-BF57-8FF928872A94}" xr6:coauthVersionLast="47" xr6:coauthVersionMax="47" xr10:uidLastSave="{00000000-0000-0000-0000-000000000000}"/>
  <bookViews>
    <workbookView xWindow="-120" yWindow="-120" windowWidth="51840" windowHeight="21120" tabRatio="932" activeTab="12" xr2:uid="{00000000-000D-0000-FFFF-FFFF00000000}"/>
  </bookViews>
  <sheets>
    <sheet name="Summery_Value-change" sheetId="33" r:id="rId1"/>
    <sheet name="Summery_Finance_Value_Change" sheetId="32" r:id="rId2"/>
    <sheet name="Value_Change" sheetId="31" r:id="rId3"/>
    <sheet name="Summery_Invoice" sheetId="1" r:id="rId4"/>
    <sheet name="SUmmery_Finance" sheetId="4" r:id="rId5"/>
    <sheet name="Finance_sheet" sheetId="5" r:id="rId6"/>
    <sheet name="Mob&amp;DeMob" sheetId="6" r:id="rId7"/>
    <sheet name="Materials_Calculation" sheetId="15" r:id="rId8"/>
    <sheet name="Material_Transport_L2" sheetId="13" r:id="rId9"/>
    <sheet name="Material_Transport_L1" sheetId="14" r:id="rId10"/>
    <sheet name="Summery_QT" sheetId="16" r:id="rId11"/>
    <sheet name="Quantity_Takeoff_Final" sheetId="18" state="hidden" r:id="rId12"/>
    <sheet name="FB-Abnieyh1404" sheetId="20" r:id="rId13"/>
    <sheet name="Definition" sheetId="21" r:id="rId14"/>
  </sheets>
  <definedNames>
    <definedName name="_xlnm._FilterDatabase" localSheetId="12" hidden="1">'FB-Abnieyh1404'!$D$1:$O$1577</definedName>
    <definedName name="_xlnm._FilterDatabase" localSheetId="5" hidden="1">Finance_sheet!$A$7:$L$241</definedName>
    <definedName name="_xlnm._FilterDatabase" localSheetId="9" hidden="1">Material_Transport_L1!$H$8:$N$10</definedName>
    <definedName name="_xlnm._FilterDatabase" localSheetId="8" hidden="1">Material_Transport_L2!$H$8:$M$12</definedName>
    <definedName name="_xlnm._FilterDatabase" localSheetId="7" hidden="1">Materials_Calculation!$A$7:$N$12</definedName>
    <definedName name="_xlnm._FilterDatabase" localSheetId="6" hidden="1">'Mob&amp;DeMob'!$A$7:$L$20</definedName>
    <definedName name="_xlnm._FilterDatabase" localSheetId="4" hidden="1">SUmmery_Finance!$A$7:$M$17</definedName>
    <definedName name="_xlnm._FilterDatabase" localSheetId="1" hidden="1">Summery_Finance_Value_Change!$A$7:$O$17</definedName>
    <definedName name="_xlnm._FilterDatabase" localSheetId="10" hidden="1">Summery_QT!$GC$1:$GC$481</definedName>
    <definedName name="_xlnm._FilterDatabase" localSheetId="2" hidden="1">Value_Change!$A$7:$L$241</definedName>
    <definedName name="_xlnm.Print_Area" localSheetId="12">'FB-Abnieyh1404'!$D$1:$K$1577</definedName>
    <definedName name="_xlnm.Print_Area" localSheetId="5">Finance_sheet!$A$1:$L$473</definedName>
    <definedName name="_xlnm.Print_Area" localSheetId="9">Material_Transport_L1!$A$1:$N$13</definedName>
    <definedName name="_xlnm.Print_Area" localSheetId="8">Material_Transport_L2!$A$1:$N$15</definedName>
    <definedName name="_xlnm.Print_Area" localSheetId="7">Materials_Calculation!$A$1:$N$15</definedName>
    <definedName name="_xlnm.Print_Area" localSheetId="6">'Mob&amp;DeMob'!$A$1:$L$20</definedName>
    <definedName name="_xlnm.Print_Area" localSheetId="11">Quantity_Takeoff_Final!$A$1:$AY$46</definedName>
    <definedName name="_xlnm.Print_Area" localSheetId="4">SUmmery_Finance!$A$1:$M$17</definedName>
    <definedName name="_xlnm.Print_Area" localSheetId="1">Summery_Finance_Value_Change!$A$1:$O$17</definedName>
    <definedName name="_xlnm.Print_Area" localSheetId="3">Summery_Invoice!$A$1:$N$26</definedName>
    <definedName name="_xlnm.Print_Area" localSheetId="10">Summery_QT!$A$1:$QO$478</definedName>
    <definedName name="_xlnm.Print_Area" localSheetId="0">'Summery_Value-change'!$A$1:$N$27</definedName>
    <definedName name="_xlnm.Print_Area" localSheetId="2">Value_Change!$A$1:$M$289</definedName>
    <definedName name="_xlnm.Print_Titles" localSheetId="5">Finance_sheet!$1:$8</definedName>
    <definedName name="_xlnm.Print_Titles" localSheetId="9">Material_Transport_L1!$1:$8</definedName>
    <definedName name="_xlnm.Print_Titles" localSheetId="8">Material_Transport_L2!$1:$8</definedName>
    <definedName name="_xlnm.Print_Titles" localSheetId="7">Materials_Calculation!$1:$8</definedName>
    <definedName name="_xlnm.Print_Titles" localSheetId="6">'Mob&amp;DeMob'!$1:$8</definedName>
    <definedName name="_xlnm.Print_Titles" localSheetId="11">Quantity_Takeoff_Final!$A:$E,Quantity_Takeoff_Final!$1:$4</definedName>
    <definedName name="_xlnm.Print_Titles" localSheetId="4">SUmmery_Finance!$1:$7</definedName>
    <definedName name="_xlnm.Print_Titles" localSheetId="1">Summery_Finance_Value_Change!$1:$7</definedName>
    <definedName name="_xlnm.Print_Titles" localSheetId="10">Summery_QT!$A:$E,Summery_QT!$1:$2</definedName>
    <definedName name="_xlnm.Print_Titles" localSheetId="2">Value_Change!$1:$8</definedName>
  </definedNames>
  <calcPr calcId="191029"/>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577" i="20" l="1"/>
  <c r="O1577" i="20"/>
  <c r="E1577" i="20"/>
  <c r="M1577" i="20" s="1"/>
  <c r="B1577" i="20"/>
  <c r="C1577" i="20" s="1"/>
  <c r="A1577" i="20"/>
  <c r="Q1576" i="20"/>
  <c r="O1576" i="20"/>
  <c r="E1576" i="20"/>
  <c r="M1576" i="20" s="1"/>
  <c r="B1576" i="20"/>
  <c r="C1576" i="20" s="1"/>
  <c r="A1576" i="20"/>
  <c r="Q1575" i="20"/>
  <c r="O1575" i="20"/>
  <c r="E1575" i="20"/>
  <c r="M1575" i="20" s="1"/>
  <c r="B1575" i="20"/>
  <c r="C1575" i="20" s="1"/>
  <c r="A1575" i="20"/>
  <c r="Q1574" i="20"/>
  <c r="O1574" i="20"/>
  <c r="E1574" i="20"/>
  <c r="M1574" i="20" s="1"/>
  <c r="B1574" i="20"/>
  <c r="C1574" i="20" s="1"/>
  <c r="A1574" i="20"/>
  <c r="Q1573" i="20"/>
  <c r="O1573" i="20"/>
  <c r="E1573" i="20"/>
  <c r="M1573" i="20" s="1"/>
  <c r="B1573" i="20"/>
  <c r="C1573" i="20" s="1"/>
  <c r="A1573" i="20"/>
  <c r="Q1572" i="20"/>
  <c r="O1572" i="20"/>
  <c r="E1572" i="20"/>
  <c r="M1572" i="20" s="1"/>
  <c r="B1572" i="20"/>
  <c r="C1572" i="20" s="1"/>
  <c r="A1572" i="20"/>
  <c r="Q1571" i="20"/>
  <c r="O1571" i="20"/>
  <c r="E1571" i="20"/>
  <c r="M1571" i="20" s="1"/>
  <c r="B1571" i="20"/>
  <c r="C1571" i="20" s="1"/>
  <c r="A1571" i="20"/>
  <c r="Q1570" i="20"/>
  <c r="O1570" i="20"/>
  <c r="E1570" i="20"/>
  <c r="M1570" i="20" s="1"/>
  <c r="B1570" i="20"/>
  <c r="C1570" i="20" s="1"/>
  <c r="A1570" i="20"/>
  <c r="Q1569" i="20"/>
  <c r="O1569" i="20"/>
  <c r="E1569" i="20"/>
  <c r="M1569" i="20" s="1"/>
  <c r="B1569" i="20"/>
  <c r="C1569" i="20" s="1"/>
  <c r="A1569" i="20"/>
  <c r="Q1568" i="20"/>
  <c r="O1568" i="20"/>
  <c r="E1568" i="20"/>
  <c r="M1568" i="20" s="1"/>
  <c r="B1568" i="20"/>
  <c r="C1568" i="20" s="1"/>
  <c r="A1568" i="20"/>
  <c r="Q1567" i="20"/>
  <c r="O1567" i="20"/>
  <c r="E1567" i="20"/>
  <c r="M1567" i="20" s="1"/>
  <c r="B1567" i="20"/>
  <c r="C1567" i="20" s="1"/>
  <c r="A1567" i="20"/>
  <c r="Q1566" i="20"/>
  <c r="O1566" i="20"/>
  <c r="E1566" i="20"/>
  <c r="M1566" i="20" s="1"/>
  <c r="B1566" i="20"/>
  <c r="C1566" i="20" s="1"/>
  <c r="A1566" i="20"/>
  <c r="Q1565" i="20"/>
  <c r="O1565" i="20"/>
  <c r="E1565" i="20"/>
  <c r="M1565" i="20" s="1"/>
  <c r="B1565" i="20"/>
  <c r="C1565" i="20" s="1"/>
  <c r="A1565" i="20"/>
  <c r="Q1564" i="20"/>
  <c r="O1564" i="20"/>
  <c r="E1564" i="20"/>
  <c r="M1564" i="20" s="1"/>
  <c r="B1564" i="20"/>
  <c r="C1564" i="20" s="1"/>
  <c r="A1564" i="20"/>
  <c r="Q1563" i="20"/>
  <c r="O1563" i="20"/>
  <c r="E1563" i="20"/>
  <c r="M1563" i="20" s="1"/>
  <c r="B1563" i="20"/>
  <c r="C1563" i="20" s="1"/>
  <c r="A1563" i="20"/>
  <c r="Q1562" i="20"/>
  <c r="O1562" i="20"/>
  <c r="E1562" i="20"/>
  <c r="M1562" i="20" s="1"/>
  <c r="B1562" i="20"/>
  <c r="C1562" i="20" s="1"/>
  <c r="A1562" i="20"/>
  <c r="Q1561" i="20"/>
  <c r="O1561" i="20"/>
  <c r="E1561" i="20"/>
  <c r="M1561" i="20" s="1"/>
  <c r="B1561" i="20"/>
  <c r="C1561" i="20" s="1"/>
  <c r="A1561" i="20"/>
  <c r="Q1560" i="20"/>
  <c r="O1560" i="20"/>
  <c r="E1560" i="20"/>
  <c r="M1560" i="20" s="1"/>
  <c r="B1560" i="20"/>
  <c r="C1560" i="20" s="1"/>
  <c r="A1560" i="20"/>
  <c r="Q1559" i="20"/>
  <c r="O1559" i="20"/>
  <c r="E1559" i="20"/>
  <c r="M1559" i="20" s="1"/>
  <c r="B1559" i="20"/>
  <c r="C1559" i="20" s="1"/>
  <c r="A1559" i="20"/>
  <c r="Q1558" i="20"/>
  <c r="O1558" i="20"/>
  <c r="E1558" i="20"/>
  <c r="M1558" i="20" s="1"/>
  <c r="B1558" i="20"/>
  <c r="C1558" i="20" s="1"/>
  <c r="A1558" i="20"/>
  <c r="Q1557" i="20"/>
  <c r="O1557" i="20"/>
  <c r="E1557" i="20"/>
  <c r="M1557" i="20" s="1"/>
  <c r="B1557" i="20"/>
  <c r="C1557" i="20" s="1"/>
  <c r="A1557" i="20"/>
  <c r="Q1556" i="20"/>
  <c r="O1556" i="20"/>
  <c r="E1556" i="20"/>
  <c r="M1556" i="20" s="1"/>
  <c r="B1556" i="20"/>
  <c r="C1556" i="20" s="1"/>
  <c r="A1556" i="20"/>
  <c r="Q1555" i="20"/>
  <c r="O1555" i="20"/>
  <c r="E1555" i="20"/>
  <c r="M1555" i="20" s="1"/>
  <c r="B1555" i="20"/>
  <c r="C1555" i="20" s="1"/>
  <c r="A1555" i="20"/>
  <c r="Q1554" i="20"/>
  <c r="O1554" i="20"/>
  <c r="E1554" i="20"/>
  <c r="M1554" i="20" s="1"/>
  <c r="B1554" i="20"/>
  <c r="C1554" i="20" s="1"/>
  <c r="A1554" i="20"/>
  <c r="Q1553" i="20"/>
  <c r="O1553" i="20"/>
  <c r="E1553" i="20"/>
  <c r="M1553" i="20" s="1"/>
  <c r="B1553" i="20"/>
  <c r="C1553" i="20" s="1"/>
  <c r="A1553" i="20"/>
  <c r="Q1552" i="20"/>
  <c r="O1552" i="20"/>
  <c r="E1552" i="20"/>
  <c r="M1552" i="20" s="1"/>
  <c r="B1552" i="20"/>
  <c r="C1552" i="20" s="1"/>
  <c r="A1552" i="20"/>
  <c r="Q1551" i="20"/>
  <c r="O1551" i="20"/>
  <c r="E1551" i="20"/>
  <c r="M1551" i="20" s="1"/>
  <c r="B1551" i="20"/>
  <c r="C1551" i="20" s="1"/>
  <c r="A1551" i="20"/>
  <c r="Q1550" i="20"/>
  <c r="O1550" i="20"/>
  <c r="E1550" i="20"/>
  <c r="M1550" i="20" s="1"/>
  <c r="B1550" i="20"/>
  <c r="C1550" i="20" s="1"/>
  <c r="A1550" i="20"/>
  <c r="Q1549" i="20"/>
  <c r="O1549" i="20"/>
  <c r="E1549" i="20"/>
  <c r="M1549" i="20" s="1"/>
  <c r="B1549" i="20"/>
  <c r="C1549" i="20" s="1"/>
  <c r="A1549" i="20"/>
  <c r="Q1548" i="20"/>
  <c r="O1548" i="20"/>
  <c r="E1548" i="20"/>
  <c r="M1548" i="20" s="1"/>
  <c r="B1548" i="20"/>
  <c r="C1548" i="20" s="1"/>
  <c r="A1548" i="20"/>
  <c r="Q1547" i="20"/>
  <c r="O1547" i="20"/>
  <c r="E1547" i="20"/>
  <c r="M1547" i="20" s="1"/>
  <c r="B1547" i="20"/>
  <c r="C1547" i="20" s="1"/>
  <c r="A1547" i="20"/>
  <c r="Q1546" i="20"/>
  <c r="O1546" i="20"/>
  <c r="E1546" i="20"/>
  <c r="M1546" i="20" s="1"/>
  <c r="B1546" i="20"/>
  <c r="C1546" i="20" s="1"/>
  <c r="A1546" i="20"/>
  <c r="Q1545" i="20"/>
  <c r="O1545" i="20"/>
  <c r="E1545" i="20"/>
  <c r="M1545" i="20" s="1"/>
  <c r="B1545" i="20"/>
  <c r="C1545" i="20" s="1"/>
  <c r="A1545" i="20"/>
  <c r="Q1544" i="20"/>
  <c r="O1544" i="20"/>
  <c r="E1544" i="20"/>
  <c r="M1544" i="20" s="1"/>
  <c r="B1544" i="20"/>
  <c r="C1544" i="20" s="1"/>
  <c r="A1544" i="20"/>
  <c r="Q1543" i="20"/>
  <c r="O1543" i="20"/>
  <c r="E1543" i="20"/>
  <c r="M1543" i="20" s="1"/>
  <c r="B1543" i="20"/>
  <c r="C1543" i="20" s="1"/>
  <c r="A1543" i="20"/>
  <c r="Q1542" i="20"/>
  <c r="O1542" i="20"/>
  <c r="E1542" i="20"/>
  <c r="M1542" i="20" s="1"/>
  <c r="B1542" i="20"/>
  <c r="C1542" i="20" s="1"/>
  <c r="A1542" i="20"/>
  <c r="Q1541" i="20"/>
  <c r="O1541" i="20"/>
  <c r="E1541" i="20"/>
  <c r="M1541" i="20" s="1"/>
  <c r="B1541" i="20"/>
  <c r="C1541" i="20" s="1"/>
  <c r="A1541" i="20"/>
  <c r="Q1540" i="20"/>
  <c r="O1540" i="20"/>
  <c r="E1540" i="20"/>
  <c r="M1540" i="20" s="1"/>
  <c r="B1540" i="20"/>
  <c r="C1540" i="20" s="1"/>
  <c r="A1540" i="20"/>
  <c r="Q1539" i="20"/>
  <c r="O1539" i="20"/>
  <c r="E1539" i="20"/>
  <c r="M1539" i="20" s="1"/>
  <c r="B1539" i="20"/>
  <c r="C1539" i="20" s="1"/>
  <c r="A1539" i="20"/>
  <c r="Q1538" i="20"/>
  <c r="O1538" i="20"/>
  <c r="E1538" i="20"/>
  <c r="M1538" i="20" s="1"/>
  <c r="B1538" i="20"/>
  <c r="C1538" i="20" s="1"/>
  <c r="A1538" i="20"/>
  <c r="Q1537" i="20"/>
  <c r="O1537" i="20"/>
  <c r="E1537" i="20"/>
  <c r="M1537" i="20" s="1"/>
  <c r="B1537" i="20"/>
  <c r="C1537" i="20" s="1"/>
  <c r="A1537" i="20"/>
  <c r="Q1536" i="20"/>
  <c r="O1536" i="20"/>
  <c r="E1536" i="20"/>
  <c r="M1536" i="20" s="1"/>
  <c r="B1536" i="20"/>
  <c r="C1536" i="20" s="1"/>
  <c r="A1536" i="20"/>
  <c r="Q1535" i="20"/>
  <c r="O1535" i="20"/>
  <c r="E1535" i="20"/>
  <c r="M1535" i="20" s="1"/>
  <c r="B1535" i="20"/>
  <c r="C1535" i="20" s="1"/>
  <c r="A1535" i="20"/>
  <c r="Q1534" i="20"/>
  <c r="O1534" i="20"/>
  <c r="E1534" i="20"/>
  <c r="M1534" i="20" s="1"/>
  <c r="B1534" i="20"/>
  <c r="C1534" i="20" s="1"/>
  <c r="A1534" i="20"/>
  <c r="Q1533" i="20"/>
  <c r="O1533" i="20"/>
  <c r="E1533" i="20"/>
  <c r="M1533" i="20" s="1"/>
  <c r="B1533" i="20"/>
  <c r="C1533" i="20" s="1"/>
  <c r="A1533" i="20"/>
  <c r="Q1532" i="20"/>
  <c r="O1532" i="20"/>
  <c r="E1532" i="20"/>
  <c r="M1532" i="20" s="1"/>
  <c r="B1532" i="20"/>
  <c r="C1532" i="20" s="1"/>
  <c r="A1532" i="20"/>
  <c r="Q1531" i="20"/>
  <c r="O1531" i="20"/>
  <c r="E1531" i="20"/>
  <c r="M1531" i="20" s="1"/>
  <c r="B1531" i="20"/>
  <c r="C1531" i="20" s="1"/>
  <c r="A1531" i="20"/>
  <c r="Q1530" i="20"/>
  <c r="O1530" i="20"/>
  <c r="E1530" i="20"/>
  <c r="M1530" i="20" s="1"/>
  <c r="B1530" i="20"/>
  <c r="C1530" i="20" s="1"/>
  <c r="A1530" i="20"/>
  <c r="Q1529" i="20"/>
  <c r="O1529" i="20"/>
  <c r="E1529" i="20"/>
  <c r="M1529" i="20" s="1"/>
  <c r="B1529" i="20"/>
  <c r="C1529" i="20" s="1"/>
  <c r="A1529" i="20"/>
  <c r="Q1528" i="20"/>
  <c r="O1528" i="20"/>
  <c r="E1528" i="20"/>
  <c r="M1528" i="20" s="1"/>
  <c r="B1528" i="20"/>
  <c r="C1528" i="20" s="1"/>
  <c r="A1528" i="20"/>
  <c r="Q1527" i="20"/>
  <c r="O1527" i="20"/>
  <c r="E1527" i="20"/>
  <c r="M1527" i="20" s="1"/>
  <c r="B1527" i="20"/>
  <c r="C1527" i="20" s="1"/>
  <c r="A1527" i="20"/>
  <c r="Q1526" i="20"/>
  <c r="O1526" i="20"/>
  <c r="E1526" i="20"/>
  <c r="M1526" i="20" s="1"/>
  <c r="B1526" i="20"/>
  <c r="C1526" i="20" s="1"/>
  <c r="A1526" i="20"/>
  <c r="Q1525" i="20"/>
  <c r="O1525" i="20"/>
  <c r="E1525" i="20"/>
  <c r="M1525" i="20" s="1"/>
  <c r="B1525" i="20"/>
  <c r="C1525" i="20" s="1"/>
  <c r="A1525" i="20"/>
  <c r="Q1524" i="20"/>
  <c r="O1524" i="20"/>
  <c r="E1524" i="20"/>
  <c r="M1524" i="20" s="1"/>
  <c r="B1524" i="20"/>
  <c r="C1524" i="20" s="1"/>
  <c r="A1524" i="20"/>
  <c r="Q1523" i="20"/>
  <c r="O1523" i="20"/>
  <c r="E1523" i="20"/>
  <c r="M1523" i="20" s="1"/>
  <c r="B1523" i="20"/>
  <c r="C1523" i="20" s="1"/>
  <c r="A1523" i="20"/>
  <c r="Q1522" i="20"/>
  <c r="O1522" i="20"/>
  <c r="E1522" i="20"/>
  <c r="M1522" i="20" s="1"/>
  <c r="B1522" i="20"/>
  <c r="C1522" i="20" s="1"/>
  <c r="A1522" i="20"/>
  <c r="Q1521" i="20"/>
  <c r="O1521" i="20"/>
  <c r="E1521" i="20"/>
  <c r="M1521" i="20" s="1"/>
  <c r="B1521" i="20"/>
  <c r="C1521" i="20" s="1"/>
  <c r="A1521" i="20"/>
  <c r="Q1520" i="20"/>
  <c r="O1520" i="20"/>
  <c r="E1520" i="20"/>
  <c r="M1520" i="20" s="1"/>
  <c r="B1520" i="20"/>
  <c r="C1520" i="20" s="1"/>
  <c r="A1520" i="20"/>
  <c r="Q1519" i="20"/>
  <c r="O1519" i="20"/>
  <c r="E1519" i="20"/>
  <c r="M1519" i="20" s="1"/>
  <c r="B1519" i="20"/>
  <c r="C1519" i="20" s="1"/>
  <c r="A1519" i="20"/>
  <c r="Q1518" i="20"/>
  <c r="O1518" i="20"/>
  <c r="E1518" i="20"/>
  <c r="M1518" i="20" s="1"/>
  <c r="B1518" i="20"/>
  <c r="C1518" i="20" s="1"/>
  <c r="A1518" i="20"/>
  <c r="Q1517" i="20"/>
  <c r="O1517" i="20"/>
  <c r="E1517" i="20"/>
  <c r="M1517" i="20" s="1"/>
  <c r="B1517" i="20"/>
  <c r="C1517" i="20" s="1"/>
  <c r="A1517" i="20"/>
  <c r="Q1516" i="20"/>
  <c r="O1516" i="20"/>
  <c r="E1516" i="20"/>
  <c r="M1516" i="20" s="1"/>
  <c r="B1516" i="20"/>
  <c r="C1516" i="20" s="1"/>
  <c r="A1516" i="20"/>
  <c r="Q1515" i="20"/>
  <c r="O1515" i="20"/>
  <c r="E1515" i="20"/>
  <c r="M1515" i="20" s="1"/>
  <c r="B1515" i="20"/>
  <c r="C1515" i="20" s="1"/>
  <c r="A1515" i="20"/>
  <c r="Q1514" i="20"/>
  <c r="O1514" i="20"/>
  <c r="E1514" i="20"/>
  <c r="M1514" i="20" s="1"/>
  <c r="B1514" i="20"/>
  <c r="C1514" i="20" s="1"/>
  <c r="A1514" i="20"/>
  <c r="Q1513" i="20"/>
  <c r="O1513" i="20"/>
  <c r="E1513" i="20"/>
  <c r="M1513" i="20" s="1"/>
  <c r="B1513" i="20"/>
  <c r="C1513" i="20" s="1"/>
  <c r="A1513" i="20"/>
  <c r="Q1512" i="20"/>
  <c r="O1512" i="20"/>
  <c r="E1512" i="20"/>
  <c r="M1512" i="20" s="1"/>
  <c r="B1512" i="20"/>
  <c r="C1512" i="20" s="1"/>
  <c r="A1512" i="20"/>
  <c r="Q1511" i="20"/>
  <c r="O1511" i="20"/>
  <c r="E1511" i="20"/>
  <c r="M1511" i="20" s="1"/>
  <c r="B1511" i="20"/>
  <c r="C1511" i="20" s="1"/>
  <c r="A1511" i="20"/>
  <c r="Q1510" i="20"/>
  <c r="O1510" i="20"/>
  <c r="E1510" i="20"/>
  <c r="M1510" i="20" s="1"/>
  <c r="B1510" i="20"/>
  <c r="C1510" i="20" s="1"/>
  <c r="A1510" i="20"/>
  <c r="Q1509" i="20"/>
  <c r="O1509" i="20"/>
  <c r="E1509" i="20"/>
  <c r="M1509" i="20" s="1"/>
  <c r="B1509" i="20"/>
  <c r="C1509" i="20" s="1"/>
  <c r="A1509" i="20"/>
  <c r="Q1508" i="20"/>
  <c r="O1508" i="20"/>
  <c r="E1508" i="20"/>
  <c r="M1508" i="20" s="1"/>
  <c r="B1508" i="20"/>
  <c r="C1508" i="20" s="1"/>
  <c r="A1508" i="20"/>
  <c r="Q1507" i="20"/>
  <c r="O1507" i="20"/>
  <c r="E1507" i="20"/>
  <c r="M1507" i="20" s="1"/>
  <c r="B1507" i="20"/>
  <c r="C1507" i="20" s="1"/>
  <c r="A1507" i="20"/>
  <c r="Q1506" i="20"/>
  <c r="O1506" i="20"/>
  <c r="E1506" i="20"/>
  <c r="M1506" i="20" s="1"/>
  <c r="B1506" i="20"/>
  <c r="C1506" i="20" s="1"/>
  <c r="A1506" i="20"/>
  <c r="Q1505" i="20"/>
  <c r="O1505" i="20"/>
  <c r="E1505" i="20"/>
  <c r="M1505" i="20" s="1"/>
  <c r="B1505" i="20"/>
  <c r="C1505" i="20" s="1"/>
  <c r="A1505" i="20"/>
  <c r="Q1504" i="20"/>
  <c r="O1504" i="20"/>
  <c r="E1504" i="20"/>
  <c r="M1504" i="20" s="1"/>
  <c r="B1504" i="20"/>
  <c r="C1504" i="20" s="1"/>
  <c r="A1504" i="20"/>
  <c r="Q1503" i="20"/>
  <c r="O1503" i="20"/>
  <c r="E1503" i="20"/>
  <c r="M1503" i="20" s="1"/>
  <c r="B1503" i="20"/>
  <c r="C1503" i="20" s="1"/>
  <c r="A1503" i="20"/>
  <c r="Q1502" i="20"/>
  <c r="O1502" i="20"/>
  <c r="E1502" i="20"/>
  <c r="M1502" i="20" s="1"/>
  <c r="B1502" i="20"/>
  <c r="C1502" i="20" s="1"/>
  <c r="A1502" i="20"/>
  <c r="Q1501" i="20"/>
  <c r="O1501" i="20"/>
  <c r="E1501" i="20"/>
  <c r="M1501" i="20" s="1"/>
  <c r="B1501" i="20"/>
  <c r="C1501" i="20" s="1"/>
  <c r="A1501" i="20"/>
  <c r="Q1500" i="20"/>
  <c r="O1500" i="20"/>
  <c r="E1500" i="20"/>
  <c r="M1500" i="20" s="1"/>
  <c r="B1500" i="20"/>
  <c r="C1500" i="20" s="1"/>
  <c r="A1500" i="20"/>
  <c r="Q1499" i="20"/>
  <c r="O1499" i="20"/>
  <c r="E1499" i="20"/>
  <c r="M1499" i="20" s="1"/>
  <c r="B1499" i="20"/>
  <c r="C1499" i="20" s="1"/>
  <c r="A1499" i="20"/>
  <c r="Q1498" i="20"/>
  <c r="O1498" i="20"/>
  <c r="E1498" i="20"/>
  <c r="M1498" i="20" s="1"/>
  <c r="B1498" i="20"/>
  <c r="C1498" i="20" s="1"/>
  <c r="A1498" i="20"/>
  <c r="Q1497" i="20"/>
  <c r="O1497" i="20"/>
  <c r="E1497" i="20"/>
  <c r="M1497" i="20" s="1"/>
  <c r="B1497" i="20"/>
  <c r="C1497" i="20" s="1"/>
  <c r="A1497" i="20"/>
  <c r="Q1496" i="20"/>
  <c r="O1496" i="20"/>
  <c r="E1496" i="20"/>
  <c r="M1496" i="20" s="1"/>
  <c r="B1496" i="20"/>
  <c r="C1496" i="20" s="1"/>
  <c r="A1496" i="20"/>
  <c r="Q1495" i="20"/>
  <c r="O1495" i="20"/>
  <c r="E1495" i="20"/>
  <c r="M1495" i="20" s="1"/>
  <c r="B1495" i="20"/>
  <c r="C1495" i="20" s="1"/>
  <c r="A1495" i="20"/>
  <c r="Q1494" i="20"/>
  <c r="O1494" i="20"/>
  <c r="E1494" i="20"/>
  <c r="M1494" i="20" s="1"/>
  <c r="B1494" i="20"/>
  <c r="C1494" i="20" s="1"/>
  <c r="A1494" i="20"/>
  <c r="Q1493" i="20"/>
  <c r="O1493" i="20"/>
  <c r="E1493" i="20"/>
  <c r="M1493" i="20" s="1"/>
  <c r="B1493" i="20"/>
  <c r="C1493" i="20" s="1"/>
  <c r="A1493" i="20"/>
  <c r="Q1492" i="20"/>
  <c r="O1492" i="20"/>
  <c r="E1492" i="20"/>
  <c r="M1492" i="20" s="1"/>
  <c r="B1492" i="20"/>
  <c r="C1492" i="20" s="1"/>
  <c r="A1492" i="20"/>
  <c r="Q1491" i="20"/>
  <c r="O1491" i="20"/>
  <c r="E1491" i="20"/>
  <c r="M1491" i="20" s="1"/>
  <c r="B1491" i="20"/>
  <c r="C1491" i="20" s="1"/>
  <c r="A1491" i="20"/>
  <c r="Q1490" i="20"/>
  <c r="O1490" i="20"/>
  <c r="E1490" i="20"/>
  <c r="M1490" i="20" s="1"/>
  <c r="B1490" i="20"/>
  <c r="C1490" i="20" s="1"/>
  <c r="A1490" i="20"/>
  <c r="Q1489" i="20"/>
  <c r="O1489" i="20"/>
  <c r="E1489" i="20"/>
  <c r="M1489" i="20" s="1"/>
  <c r="B1489" i="20"/>
  <c r="C1489" i="20" s="1"/>
  <c r="A1489" i="20"/>
  <c r="Q1488" i="20"/>
  <c r="O1488" i="20"/>
  <c r="E1488" i="20"/>
  <c r="M1488" i="20" s="1"/>
  <c r="B1488" i="20"/>
  <c r="C1488" i="20" s="1"/>
  <c r="A1488" i="20"/>
  <c r="Q1487" i="20"/>
  <c r="O1487" i="20"/>
  <c r="E1487" i="20"/>
  <c r="M1487" i="20" s="1"/>
  <c r="B1487" i="20"/>
  <c r="C1487" i="20" s="1"/>
  <c r="A1487" i="20"/>
  <c r="Q1486" i="20"/>
  <c r="O1486" i="20"/>
  <c r="E1486" i="20"/>
  <c r="M1486" i="20" s="1"/>
  <c r="B1486" i="20"/>
  <c r="C1486" i="20" s="1"/>
  <c r="A1486" i="20"/>
  <c r="Q1485" i="20"/>
  <c r="O1485" i="20"/>
  <c r="E1485" i="20"/>
  <c r="M1485" i="20" s="1"/>
  <c r="B1485" i="20"/>
  <c r="C1485" i="20" s="1"/>
  <c r="A1485" i="20"/>
  <c r="Q1484" i="20"/>
  <c r="O1484" i="20"/>
  <c r="E1484" i="20"/>
  <c r="M1484" i="20" s="1"/>
  <c r="B1484" i="20"/>
  <c r="C1484" i="20" s="1"/>
  <c r="A1484" i="20"/>
  <c r="Q1483" i="20"/>
  <c r="O1483" i="20"/>
  <c r="E1483" i="20"/>
  <c r="M1483" i="20" s="1"/>
  <c r="B1483" i="20"/>
  <c r="C1483" i="20" s="1"/>
  <c r="A1483" i="20"/>
  <c r="Q1482" i="20"/>
  <c r="O1482" i="20"/>
  <c r="E1482" i="20"/>
  <c r="M1482" i="20" s="1"/>
  <c r="B1482" i="20"/>
  <c r="C1482" i="20" s="1"/>
  <c r="A1482" i="20"/>
  <c r="Q1481" i="20"/>
  <c r="O1481" i="20"/>
  <c r="E1481" i="20"/>
  <c r="M1481" i="20" s="1"/>
  <c r="B1481" i="20"/>
  <c r="C1481" i="20" s="1"/>
  <c r="A1481" i="20"/>
  <c r="Q1480" i="20"/>
  <c r="O1480" i="20"/>
  <c r="E1480" i="20"/>
  <c r="M1480" i="20" s="1"/>
  <c r="B1480" i="20"/>
  <c r="C1480" i="20" s="1"/>
  <c r="A1480" i="20"/>
  <c r="Q1479" i="20"/>
  <c r="O1479" i="20"/>
  <c r="E1479" i="20"/>
  <c r="M1479" i="20" s="1"/>
  <c r="B1479" i="20"/>
  <c r="C1479" i="20" s="1"/>
  <c r="A1479" i="20"/>
  <c r="Q1478" i="20"/>
  <c r="O1478" i="20"/>
  <c r="E1478" i="20"/>
  <c r="M1478" i="20" s="1"/>
  <c r="B1478" i="20"/>
  <c r="C1478" i="20" s="1"/>
  <c r="A1478" i="20"/>
  <c r="Q1477" i="20"/>
  <c r="O1477" i="20"/>
  <c r="E1477" i="20"/>
  <c r="M1477" i="20" s="1"/>
  <c r="B1477" i="20"/>
  <c r="C1477" i="20" s="1"/>
  <c r="A1477" i="20"/>
  <c r="Q1476" i="20"/>
  <c r="O1476" i="20"/>
  <c r="E1476" i="20"/>
  <c r="M1476" i="20" s="1"/>
  <c r="B1476" i="20"/>
  <c r="C1476" i="20" s="1"/>
  <c r="A1476" i="20"/>
  <c r="Q1475" i="20"/>
  <c r="O1475" i="20"/>
  <c r="E1475" i="20"/>
  <c r="M1475" i="20" s="1"/>
  <c r="B1475" i="20"/>
  <c r="C1475" i="20" s="1"/>
  <c r="A1475" i="20"/>
  <c r="Q1474" i="20"/>
  <c r="O1474" i="20"/>
  <c r="E1474" i="20"/>
  <c r="M1474" i="20" s="1"/>
  <c r="B1474" i="20"/>
  <c r="C1474" i="20" s="1"/>
  <c r="A1474" i="20"/>
  <c r="Q1473" i="20"/>
  <c r="O1473" i="20"/>
  <c r="E1473" i="20"/>
  <c r="M1473" i="20" s="1"/>
  <c r="B1473" i="20"/>
  <c r="C1473" i="20" s="1"/>
  <c r="A1473" i="20"/>
  <c r="Q1472" i="20"/>
  <c r="O1472" i="20"/>
  <c r="E1472" i="20"/>
  <c r="M1472" i="20" s="1"/>
  <c r="B1472" i="20"/>
  <c r="C1472" i="20" s="1"/>
  <c r="A1472" i="20"/>
  <c r="Q1471" i="20"/>
  <c r="O1471" i="20"/>
  <c r="E1471" i="20"/>
  <c r="M1471" i="20" s="1"/>
  <c r="B1471" i="20"/>
  <c r="C1471" i="20" s="1"/>
  <c r="A1471" i="20"/>
  <c r="Q1470" i="20"/>
  <c r="O1470" i="20"/>
  <c r="E1470" i="20"/>
  <c r="M1470" i="20" s="1"/>
  <c r="B1470" i="20"/>
  <c r="C1470" i="20" s="1"/>
  <c r="A1470" i="20"/>
  <c r="Q1469" i="20"/>
  <c r="O1469" i="20"/>
  <c r="E1469" i="20"/>
  <c r="M1469" i="20" s="1"/>
  <c r="B1469" i="20"/>
  <c r="C1469" i="20" s="1"/>
  <c r="A1469" i="20"/>
  <c r="Q1468" i="20"/>
  <c r="O1468" i="20"/>
  <c r="E1468" i="20"/>
  <c r="M1468" i="20" s="1"/>
  <c r="B1468" i="20"/>
  <c r="C1468" i="20" s="1"/>
  <c r="A1468" i="20"/>
  <c r="Q1467" i="20"/>
  <c r="O1467" i="20"/>
  <c r="E1467" i="20"/>
  <c r="M1467" i="20" s="1"/>
  <c r="B1467" i="20"/>
  <c r="C1467" i="20" s="1"/>
  <c r="A1467" i="20"/>
  <c r="Q1466" i="20"/>
  <c r="O1466" i="20"/>
  <c r="E1466" i="20"/>
  <c r="M1466" i="20" s="1"/>
  <c r="B1466" i="20"/>
  <c r="C1466" i="20" s="1"/>
  <c r="A1466" i="20"/>
  <c r="Q1465" i="20"/>
  <c r="O1465" i="20"/>
  <c r="E1465" i="20"/>
  <c r="M1465" i="20" s="1"/>
  <c r="B1465" i="20"/>
  <c r="C1465" i="20" s="1"/>
  <c r="A1465" i="20"/>
  <c r="Q1464" i="20"/>
  <c r="O1464" i="20"/>
  <c r="E1464" i="20"/>
  <c r="M1464" i="20" s="1"/>
  <c r="B1464" i="20"/>
  <c r="C1464" i="20" s="1"/>
  <c r="A1464" i="20"/>
  <c r="Q1463" i="20"/>
  <c r="O1463" i="20"/>
  <c r="E1463" i="20"/>
  <c r="M1463" i="20" s="1"/>
  <c r="B1463" i="20"/>
  <c r="C1463" i="20" s="1"/>
  <c r="A1463" i="20"/>
  <c r="Q1462" i="20"/>
  <c r="O1462" i="20"/>
  <c r="E1462" i="20"/>
  <c r="M1462" i="20" s="1"/>
  <c r="B1462" i="20"/>
  <c r="C1462" i="20" s="1"/>
  <c r="A1462" i="20"/>
  <c r="Q1461" i="20"/>
  <c r="O1461" i="20"/>
  <c r="E1461" i="20"/>
  <c r="M1461" i="20" s="1"/>
  <c r="B1461" i="20"/>
  <c r="C1461" i="20" s="1"/>
  <c r="A1461" i="20"/>
  <c r="Q1460" i="20"/>
  <c r="O1460" i="20"/>
  <c r="E1460" i="20"/>
  <c r="M1460" i="20" s="1"/>
  <c r="B1460" i="20"/>
  <c r="C1460" i="20" s="1"/>
  <c r="A1460" i="20"/>
  <c r="Q1459" i="20"/>
  <c r="O1459" i="20"/>
  <c r="E1459" i="20"/>
  <c r="M1459" i="20" s="1"/>
  <c r="B1459" i="20"/>
  <c r="C1459" i="20" s="1"/>
  <c r="A1459" i="20"/>
  <c r="Q1458" i="20"/>
  <c r="O1458" i="20"/>
  <c r="E1458" i="20"/>
  <c r="M1458" i="20" s="1"/>
  <c r="B1458" i="20"/>
  <c r="C1458" i="20" s="1"/>
  <c r="A1458" i="20"/>
  <c r="Q1457" i="20"/>
  <c r="O1457" i="20"/>
  <c r="E1457" i="20"/>
  <c r="M1457" i="20" s="1"/>
  <c r="B1457" i="20"/>
  <c r="C1457" i="20" s="1"/>
  <c r="A1457" i="20"/>
  <c r="Q1456" i="20"/>
  <c r="O1456" i="20"/>
  <c r="E1456" i="20"/>
  <c r="M1456" i="20" s="1"/>
  <c r="B1456" i="20"/>
  <c r="C1456" i="20" s="1"/>
  <c r="A1456" i="20"/>
  <c r="Q1455" i="20"/>
  <c r="O1455" i="20"/>
  <c r="E1455" i="20"/>
  <c r="M1455" i="20" s="1"/>
  <c r="B1455" i="20"/>
  <c r="C1455" i="20" s="1"/>
  <c r="A1455" i="20"/>
  <c r="Q1454" i="20"/>
  <c r="O1454" i="20"/>
  <c r="E1454" i="20"/>
  <c r="M1454" i="20" s="1"/>
  <c r="B1454" i="20"/>
  <c r="C1454" i="20" s="1"/>
  <c r="A1454" i="20"/>
  <c r="Q1453" i="20"/>
  <c r="O1453" i="20"/>
  <c r="E1453" i="20"/>
  <c r="M1453" i="20" s="1"/>
  <c r="B1453" i="20"/>
  <c r="C1453" i="20" s="1"/>
  <c r="A1453" i="20"/>
  <c r="Q1452" i="20"/>
  <c r="O1452" i="20"/>
  <c r="E1452" i="20"/>
  <c r="M1452" i="20" s="1"/>
  <c r="B1452" i="20"/>
  <c r="C1452" i="20" s="1"/>
  <c r="A1452" i="20"/>
  <c r="Q1451" i="20"/>
  <c r="O1451" i="20"/>
  <c r="E1451" i="20"/>
  <c r="M1451" i="20" s="1"/>
  <c r="B1451" i="20"/>
  <c r="C1451" i="20" s="1"/>
  <c r="A1451" i="20"/>
  <c r="Q1450" i="20"/>
  <c r="O1450" i="20"/>
  <c r="E1450" i="20"/>
  <c r="M1450" i="20" s="1"/>
  <c r="B1450" i="20"/>
  <c r="C1450" i="20" s="1"/>
  <c r="A1450" i="20"/>
  <c r="Q1449" i="20"/>
  <c r="O1449" i="20"/>
  <c r="E1449" i="20"/>
  <c r="M1449" i="20" s="1"/>
  <c r="B1449" i="20"/>
  <c r="C1449" i="20" s="1"/>
  <c r="A1449" i="20"/>
  <c r="Q1448" i="20"/>
  <c r="O1448" i="20"/>
  <c r="E1448" i="20"/>
  <c r="M1448" i="20" s="1"/>
  <c r="B1448" i="20"/>
  <c r="C1448" i="20" s="1"/>
  <c r="A1448" i="20"/>
  <c r="Q1447" i="20"/>
  <c r="O1447" i="20"/>
  <c r="E1447" i="20"/>
  <c r="M1447" i="20" s="1"/>
  <c r="B1447" i="20"/>
  <c r="C1447" i="20" s="1"/>
  <c r="A1447" i="20"/>
  <c r="Q1446" i="20"/>
  <c r="O1446" i="20"/>
  <c r="E1446" i="20"/>
  <c r="M1446" i="20" s="1"/>
  <c r="B1446" i="20"/>
  <c r="C1446" i="20" s="1"/>
  <c r="A1446" i="20"/>
  <c r="Q1445" i="20"/>
  <c r="O1445" i="20"/>
  <c r="E1445" i="20"/>
  <c r="M1445" i="20" s="1"/>
  <c r="B1445" i="20"/>
  <c r="C1445" i="20" s="1"/>
  <c r="A1445" i="20"/>
  <c r="Q1444" i="20"/>
  <c r="O1444" i="20"/>
  <c r="E1444" i="20"/>
  <c r="M1444" i="20" s="1"/>
  <c r="B1444" i="20"/>
  <c r="C1444" i="20" s="1"/>
  <c r="A1444" i="20"/>
  <c r="Q1443" i="20"/>
  <c r="O1443" i="20"/>
  <c r="E1443" i="20"/>
  <c r="M1443" i="20" s="1"/>
  <c r="B1443" i="20"/>
  <c r="C1443" i="20" s="1"/>
  <c r="A1443" i="20"/>
  <c r="Q1442" i="20"/>
  <c r="O1442" i="20"/>
  <c r="E1442" i="20"/>
  <c r="M1442" i="20" s="1"/>
  <c r="B1442" i="20"/>
  <c r="C1442" i="20" s="1"/>
  <c r="A1442" i="20"/>
  <c r="Q1441" i="20"/>
  <c r="O1441" i="20"/>
  <c r="E1441" i="20"/>
  <c r="M1441" i="20" s="1"/>
  <c r="B1441" i="20"/>
  <c r="C1441" i="20" s="1"/>
  <c r="A1441" i="20"/>
  <c r="Q1440" i="20"/>
  <c r="O1440" i="20"/>
  <c r="E1440" i="20"/>
  <c r="M1440" i="20" s="1"/>
  <c r="B1440" i="20"/>
  <c r="C1440" i="20" s="1"/>
  <c r="A1440" i="20"/>
  <c r="Q1439" i="20"/>
  <c r="O1439" i="20"/>
  <c r="E1439" i="20"/>
  <c r="M1439" i="20" s="1"/>
  <c r="B1439" i="20"/>
  <c r="C1439" i="20" s="1"/>
  <c r="A1439" i="20"/>
  <c r="Q1438" i="20"/>
  <c r="O1438" i="20"/>
  <c r="E1438" i="20"/>
  <c r="M1438" i="20" s="1"/>
  <c r="B1438" i="20"/>
  <c r="C1438" i="20" s="1"/>
  <c r="A1438" i="20"/>
  <c r="Q1437" i="20"/>
  <c r="O1437" i="20"/>
  <c r="E1437" i="20"/>
  <c r="M1437" i="20" s="1"/>
  <c r="B1437" i="20"/>
  <c r="C1437" i="20" s="1"/>
  <c r="A1437" i="20"/>
  <c r="Q1436" i="20"/>
  <c r="O1436" i="20"/>
  <c r="E1436" i="20"/>
  <c r="M1436" i="20" s="1"/>
  <c r="B1436" i="20"/>
  <c r="C1436" i="20" s="1"/>
  <c r="A1436" i="20"/>
  <c r="Q1435" i="20"/>
  <c r="O1435" i="20"/>
  <c r="E1435" i="20"/>
  <c r="M1435" i="20" s="1"/>
  <c r="B1435" i="20"/>
  <c r="C1435" i="20" s="1"/>
  <c r="A1435" i="20"/>
  <c r="Q1434" i="20"/>
  <c r="O1434" i="20"/>
  <c r="E1434" i="20"/>
  <c r="M1434" i="20" s="1"/>
  <c r="B1434" i="20"/>
  <c r="C1434" i="20" s="1"/>
  <c r="A1434" i="20"/>
  <c r="Q1433" i="20"/>
  <c r="O1433" i="20"/>
  <c r="E1433" i="20"/>
  <c r="M1433" i="20" s="1"/>
  <c r="B1433" i="20"/>
  <c r="C1433" i="20" s="1"/>
  <c r="A1433" i="20"/>
  <c r="Q1432" i="20"/>
  <c r="O1432" i="20"/>
  <c r="E1432" i="20"/>
  <c r="M1432" i="20" s="1"/>
  <c r="B1432" i="20"/>
  <c r="C1432" i="20" s="1"/>
  <c r="A1432" i="20"/>
  <c r="Q1431" i="20"/>
  <c r="O1431" i="20"/>
  <c r="E1431" i="20"/>
  <c r="M1431" i="20" s="1"/>
  <c r="B1431" i="20"/>
  <c r="C1431" i="20" s="1"/>
  <c r="A1431" i="20"/>
  <c r="Q1430" i="20"/>
  <c r="O1430" i="20"/>
  <c r="E1430" i="20"/>
  <c r="M1430" i="20" s="1"/>
  <c r="B1430" i="20"/>
  <c r="C1430" i="20" s="1"/>
  <c r="A1430" i="20"/>
  <c r="Q1429" i="20"/>
  <c r="O1429" i="20"/>
  <c r="E1429" i="20"/>
  <c r="M1429" i="20" s="1"/>
  <c r="B1429" i="20"/>
  <c r="C1429" i="20" s="1"/>
  <c r="A1429" i="20"/>
  <c r="Q1428" i="20"/>
  <c r="O1428" i="20"/>
  <c r="E1428" i="20"/>
  <c r="M1428" i="20" s="1"/>
  <c r="B1428" i="20"/>
  <c r="C1428" i="20" s="1"/>
  <c r="A1428" i="20"/>
  <c r="Q1427" i="20"/>
  <c r="O1427" i="20"/>
  <c r="E1427" i="20"/>
  <c r="M1427" i="20" s="1"/>
  <c r="B1427" i="20"/>
  <c r="C1427" i="20" s="1"/>
  <c r="A1427" i="20"/>
  <c r="Q1426" i="20"/>
  <c r="O1426" i="20"/>
  <c r="E1426" i="20"/>
  <c r="M1426" i="20" s="1"/>
  <c r="B1426" i="20"/>
  <c r="C1426" i="20" s="1"/>
  <c r="A1426" i="20"/>
  <c r="Q1425" i="20"/>
  <c r="O1425" i="20"/>
  <c r="E1425" i="20"/>
  <c r="M1425" i="20" s="1"/>
  <c r="B1425" i="20"/>
  <c r="C1425" i="20" s="1"/>
  <c r="A1425" i="20"/>
  <c r="Q1424" i="20"/>
  <c r="O1424" i="20"/>
  <c r="E1424" i="20"/>
  <c r="M1424" i="20" s="1"/>
  <c r="B1424" i="20"/>
  <c r="C1424" i="20" s="1"/>
  <c r="A1424" i="20"/>
  <c r="Q1423" i="20"/>
  <c r="O1423" i="20"/>
  <c r="E1423" i="20"/>
  <c r="M1423" i="20" s="1"/>
  <c r="B1423" i="20"/>
  <c r="C1423" i="20" s="1"/>
  <c r="A1423" i="20"/>
  <c r="Q1422" i="20"/>
  <c r="O1422" i="20"/>
  <c r="E1422" i="20"/>
  <c r="M1422" i="20" s="1"/>
  <c r="B1422" i="20"/>
  <c r="C1422" i="20" s="1"/>
  <c r="A1422" i="20"/>
  <c r="Q1421" i="20"/>
  <c r="O1421" i="20"/>
  <c r="E1421" i="20"/>
  <c r="M1421" i="20" s="1"/>
  <c r="B1421" i="20"/>
  <c r="C1421" i="20" s="1"/>
  <c r="A1421" i="20"/>
  <c r="Q1420" i="20"/>
  <c r="O1420" i="20"/>
  <c r="E1420" i="20"/>
  <c r="M1420" i="20" s="1"/>
  <c r="B1420" i="20"/>
  <c r="C1420" i="20" s="1"/>
  <c r="A1420" i="20"/>
  <c r="Q1419" i="20"/>
  <c r="O1419" i="20"/>
  <c r="E1419" i="20"/>
  <c r="M1419" i="20" s="1"/>
  <c r="B1419" i="20"/>
  <c r="C1419" i="20" s="1"/>
  <c r="A1419" i="20"/>
  <c r="Q1418" i="20"/>
  <c r="O1418" i="20"/>
  <c r="E1418" i="20"/>
  <c r="M1418" i="20" s="1"/>
  <c r="B1418" i="20"/>
  <c r="C1418" i="20" s="1"/>
  <c r="A1418" i="20"/>
  <c r="Q1417" i="20"/>
  <c r="O1417" i="20"/>
  <c r="E1417" i="20"/>
  <c r="M1417" i="20" s="1"/>
  <c r="B1417" i="20"/>
  <c r="C1417" i="20" s="1"/>
  <c r="A1417" i="20"/>
  <c r="Q1416" i="20"/>
  <c r="O1416" i="20"/>
  <c r="E1416" i="20"/>
  <c r="M1416" i="20" s="1"/>
  <c r="B1416" i="20"/>
  <c r="C1416" i="20" s="1"/>
  <c r="A1416" i="20"/>
  <c r="Q1415" i="20"/>
  <c r="O1415" i="20"/>
  <c r="E1415" i="20"/>
  <c r="M1415" i="20" s="1"/>
  <c r="B1415" i="20"/>
  <c r="C1415" i="20" s="1"/>
  <c r="A1415" i="20"/>
  <c r="Q1414" i="20"/>
  <c r="O1414" i="20"/>
  <c r="E1414" i="20"/>
  <c r="M1414" i="20" s="1"/>
  <c r="B1414" i="20"/>
  <c r="C1414" i="20" s="1"/>
  <c r="A1414" i="20"/>
  <c r="Q1413" i="20"/>
  <c r="O1413" i="20"/>
  <c r="E1413" i="20"/>
  <c r="M1413" i="20" s="1"/>
  <c r="B1413" i="20"/>
  <c r="C1413" i="20" s="1"/>
  <c r="A1413" i="20"/>
  <c r="Q1412" i="20"/>
  <c r="O1412" i="20"/>
  <c r="E1412" i="20"/>
  <c r="M1412" i="20" s="1"/>
  <c r="B1412" i="20"/>
  <c r="C1412" i="20" s="1"/>
  <c r="A1412" i="20"/>
  <c r="Q1411" i="20"/>
  <c r="O1411" i="20"/>
  <c r="E1411" i="20"/>
  <c r="M1411" i="20" s="1"/>
  <c r="B1411" i="20"/>
  <c r="C1411" i="20" s="1"/>
  <c r="A1411" i="20"/>
  <c r="Q1410" i="20"/>
  <c r="O1410" i="20"/>
  <c r="E1410" i="20"/>
  <c r="M1410" i="20" s="1"/>
  <c r="B1410" i="20"/>
  <c r="C1410" i="20" s="1"/>
  <c r="A1410" i="20"/>
  <c r="Q1409" i="20"/>
  <c r="O1409" i="20"/>
  <c r="E1409" i="20"/>
  <c r="M1409" i="20" s="1"/>
  <c r="B1409" i="20"/>
  <c r="C1409" i="20" s="1"/>
  <c r="A1409" i="20"/>
  <c r="Q1408" i="20"/>
  <c r="O1408" i="20"/>
  <c r="E1408" i="20"/>
  <c r="M1408" i="20" s="1"/>
  <c r="B1408" i="20"/>
  <c r="C1408" i="20" s="1"/>
  <c r="A1408" i="20"/>
  <c r="Q1407" i="20"/>
  <c r="O1407" i="20"/>
  <c r="E1407" i="20"/>
  <c r="M1407" i="20" s="1"/>
  <c r="B1407" i="20"/>
  <c r="C1407" i="20" s="1"/>
  <c r="A1407" i="20"/>
  <c r="Q1406" i="20"/>
  <c r="O1406" i="20"/>
  <c r="E1406" i="20"/>
  <c r="M1406" i="20" s="1"/>
  <c r="B1406" i="20"/>
  <c r="C1406" i="20" s="1"/>
  <c r="A1406" i="20"/>
  <c r="Q1405" i="20"/>
  <c r="O1405" i="20"/>
  <c r="E1405" i="20"/>
  <c r="M1405" i="20" s="1"/>
  <c r="B1405" i="20"/>
  <c r="C1405" i="20" s="1"/>
  <c r="A1405" i="20"/>
  <c r="Q1404" i="20"/>
  <c r="O1404" i="20"/>
  <c r="E1404" i="20"/>
  <c r="M1404" i="20" s="1"/>
  <c r="B1404" i="20"/>
  <c r="C1404" i="20" s="1"/>
  <c r="A1404" i="20"/>
  <c r="Q1403" i="20"/>
  <c r="O1403" i="20"/>
  <c r="E1403" i="20"/>
  <c r="M1403" i="20" s="1"/>
  <c r="B1403" i="20"/>
  <c r="C1403" i="20" s="1"/>
  <c r="A1403" i="20"/>
  <c r="Q1402" i="20"/>
  <c r="O1402" i="20"/>
  <c r="E1402" i="20"/>
  <c r="M1402" i="20" s="1"/>
  <c r="B1402" i="20"/>
  <c r="C1402" i="20" s="1"/>
  <c r="A1402" i="20"/>
  <c r="Q1401" i="20"/>
  <c r="O1401" i="20"/>
  <c r="E1401" i="20"/>
  <c r="M1401" i="20" s="1"/>
  <c r="B1401" i="20"/>
  <c r="C1401" i="20" s="1"/>
  <c r="A1401" i="20"/>
  <c r="Q1400" i="20"/>
  <c r="O1400" i="20"/>
  <c r="E1400" i="20"/>
  <c r="M1400" i="20" s="1"/>
  <c r="B1400" i="20"/>
  <c r="C1400" i="20" s="1"/>
  <c r="A1400" i="20"/>
  <c r="Q1399" i="20"/>
  <c r="O1399" i="20"/>
  <c r="E1399" i="20"/>
  <c r="M1399" i="20" s="1"/>
  <c r="B1399" i="20"/>
  <c r="C1399" i="20" s="1"/>
  <c r="A1399" i="20"/>
  <c r="Q1398" i="20"/>
  <c r="O1398" i="20"/>
  <c r="E1398" i="20"/>
  <c r="M1398" i="20" s="1"/>
  <c r="B1398" i="20"/>
  <c r="C1398" i="20" s="1"/>
  <c r="A1398" i="20"/>
  <c r="Q1397" i="20"/>
  <c r="O1397" i="20"/>
  <c r="E1397" i="20"/>
  <c r="M1397" i="20" s="1"/>
  <c r="B1397" i="20"/>
  <c r="C1397" i="20" s="1"/>
  <c r="A1397" i="20"/>
  <c r="Q1396" i="20"/>
  <c r="O1396" i="20"/>
  <c r="E1396" i="20"/>
  <c r="M1396" i="20" s="1"/>
  <c r="B1396" i="20"/>
  <c r="C1396" i="20" s="1"/>
  <c r="A1396" i="20"/>
  <c r="Q1395" i="20"/>
  <c r="O1395" i="20"/>
  <c r="E1395" i="20"/>
  <c r="M1395" i="20" s="1"/>
  <c r="B1395" i="20"/>
  <c r="C1395" i="20" s="1"/>
  <c r="A1395" i="20"/>
  <c r="Q1394" i="20"/>
  <c r="O1394" i="20"/>
  <c r="E1394" i="20"/>
  <c r="M1394" i="20" s="1"/>
  <c r="B1394" i="20"/>
  <c r="C1394" i="20" s="1"/>
  <c r="A1394" i="20"/>
  <c r="Q1393" i="20"/>
  <c r="O1393" i="20"/>
  <c r="E1393" i="20"/>
  <c r="M1393" i="20" s="1"/>
  <c r="B1393" i="20"/>
  <c r="C1393" i="20" s="1"/>
  <c r="A1393" i="20"/>
  <c r="Q1392" i="20"/>
  <c r="O1392" i="20"/>
  <c r="E1392" i="20"/>
  <c r="M1392" i="20" s="1"/>
  <c r="B1392" i="20"/>
  <c r="C1392" i="20" s="1"/>
  <c r="A1392" i="20"/>
  <c r="Q1391" i="20"/>
  <c r="O1391" i="20"/>
  <c r="E1391" i="20"/>
  <c r="M1391" i="20" s="1"/>
  <c r="B1391" i="20"/>
  <c r="C1391" i="20" s="1"/>
  <c r="A1391" i="20"/>
  <c r="Q1390" i="20"/>
  <c r="O1390" i="20"/>
  <c r="E1390" i="20"/>
  <c r="M1390" i="20" s="1"/>
  <c r="B1390" i="20"/>
  <c r="C1390" i="20" s="1"/>
  <c r="A1390" i="20"/>
  <c r="Q1389" i="20"/>
  <c r="O1389" i="20"/>
  <c r="E1389" i="20"/>
  <c r="M1389" i="20" s="1"/>
  <c r="B1389" i="20"/>
  <c r="C1389" i="20" s="1"/>
  <c r="A1389" i="20"/>
  <c r="Q1388" i="20"/>
  <c r="O1388" i="20"/>
  <c r="E1388" i="20"/>
  <c r="M1388" i="20" s="1"/>
  <c r="B1388" i="20"/>
  <c r="C1388" i="20" s="1"/>
  <c r="A1388" i="20"/>
  <c r="Q1387" i="20"/>
  <c r="O1387" i="20"/>
  <c r="E1387" i="20"/>
  <c r="M1387" i="20" s="1"/>
  <c r="B1387" i="20"/>
  <c r="C1387" i="20" s="1"/>
  <c r="A1387" i="20"/>
  <c r="Q1386" i="20"/>
  <c r="O1386" i="20"/>
  <c r="E1386" i="20"/>
  <c r="M1386" i="20" s="1"/>
  <c r="B1386" i="20"/>
  <c r="C1386" i="20" s="1"/>
  <c r="A1386" i="20"/>
  <c r="Q1385" i="20"/>
  <c r="O1385" i="20"/>
  <c r="E1385" i="20"/>
  <c r="M1385" i="20" s="1"/>
  <c r="B1385" i="20"/>
  <c r="C1385" i="20" s="1"/>
  <c r="A1385" i="20"/>
  <c r="Q1384" i="20"/>
  <c r="O1384" i="20"/>
  <c r="E1384" i="20"/>
  <c r="M1384" i="20" s="1"/>
  <c r="B1384" i="20"/>
  <c r="C1384" i="20" s="1"/>
  <c r="A1384" i="20"/>
  <c r="Q1383" i="20"/>
  <c r="O1383" i="20"/>
  <c r="E1383" i="20"/>
  <c r="M1383" i="20" s="1"/>
  <c r="B1383" i="20"/>
  <c r="C1383" i="20" s="1"/>
  <c r="A1383" i="20"/>
  <c r="Q1382" i="20"/>
  <c r="O1382" i="20"/>
  <c r="E1382" i="20"/>
  <c r="M1382" i="20" s="1"/>
  <c r="B1382" i="20"/>
  <c r="C1382" i="20" s="1"/>
  <c r="A1382" i="20"/>
  <c r="Q1381" i="20"/>
  <c r="O1381" i="20"/>
  <c r="E1381" i="20"/>
  <c r="M1381" i="20" s="1"/>
  <c r="B1381" i="20"/>
  <c r="C1381" i="20" s="1"/>
  <c r="A1381" i="20"/>
  <c r="Q1380" i="20"/>
  <c r="O1380" i="20"/>
  <c r="E1380" i="20"/>
  <c r="M1380" i="20" s="1"/>
  <c r="B1380" i="20"/>
  <c r="C1380" i="20" s="1"/>
  <c r="A1380" i="20"/>
  <c r="Q1379" i="20"/>
  <c r="O1379" i="20"/>
  <c r="E1379" i="20"/>
  <c r="M1379" i="20" s="1"/>
  <c r="B1379" i="20"/>
  <c r="C1379" i="20" s="1"/>
  <c r="A1379" i="20"/>
  <c r="Q1378" i="20"/>
  <c r="O1378" i="20"/>
  <c r="E1378" i="20"/>
  <c r="M1378" i="20" s="1"/>
  <c r="B1378" i="20"/>
  <c r="C1378" i="20" s="1"/>
  <c r="A1378" i="20"/>
  <c r="Q1377" i="20"/>
  <c r="O1377" i="20"/>
  <c r="E1377" i="20"/>
  <c r="M1377" i="20" s="1"/>
  <c r="B1377" i="20"/>
  <c r="C1377" i="20" s="1"/>
  <c r="A1377" i="20"/>
  <c r="Q1376" i="20"/>
  <c r="O1376" i="20"/>
  <c r="E1376" i="20"/>
  <c r="M1376" i="20" s="1"/>
  <c r="B1376" i="20"/>
  <c r="C1376" i="20" s="1"/>
  <c r="A1376" i="20"/>
  <c r="Q1375" i="20"/>
  <c r="O1375" i="20"/>
  <c r="E1375" i="20"/>
  <c r="M1375" i="20" s="1"/>
  <c r="B1375" i="20"/>
  <c r="C1375" i="20" s="1"/>
  <c r="A1375" i="20"/>
  <c r="Q1374" i="20"/>
  <c r="O1374" i="20"/>
  <c r="E1374" i="20"/>
  <c r="M1374" i="20" s="1"/>
  <c r="B1374" i="20"/>
  <c r="C1374" i="20" s="1"/>
  <c r="A1374" i="20"/>
  <c r="Q1373" i="20"/>
  <c r="O1373" i="20"/>
  <c r="E1373" i="20"/>
  <c r="M1373" i="20" s="1"/>
  <c r="B1373" i="20"/>
  <c r="C1373" i="20" s="1"/>
  <c r="A1373" i="20"/>
  <c r="Q1372" i="20"/>
  <c r="O1372" i="20"/>
  <c r="E1372" i="20"/>
  <c r="M1372" i="20" s="1"/>
  <c r="B1372" i="20"/>
  <c r="C1372" i="20" s="1"/>
  <c r="A1372" i="20"/>
  <c r="Q1371" i="20"/>
  <c r="O1371" i="20"/>
  <c r="E1371" i="20"/>
  <c r="M1371" i="20" s="1"/>
  <c r="B1371" i="20"/>
  <c r="C1371" i="20" s="1"/>
  <c r="A1371" i="20"/>
  <c r="Q1370" i="20"/>
  <c r="O1370" i="20"/>
  <c r="E1370" i="20"/>
  <c r="M1370" i="20" s="1"/>
  <c r="B1370" i="20"/>
  <c r="C1370" i="20" s="1"/>
  <c r="A1370" i="20"/>
  <c r="Q1369" i="20"/>
  <c r="O1369" i="20"/>
  <c r="E1369" i="20"/>
  <c r="M1369" i="20" s="1"/>
  <c r="B1369" i="20"/>
  <c r="C1369" i="20" s="1"/>
  <c r="A1369" i="20"/>
  <c r="Q1368" i="20"/>
  <c r="O1368" i="20"/>
  <c r="E1368" i="20"/>
  <c r="M1368" i="20" s="1"/>
  <c r="B1368" i="20"/>
  <c r="C1368" i="20" s="1"/>
  <c r="A1368" i="20"/>
  <c r="Q1367" i="20"/>
  <c r="O1367" i="20"/>
  <c r="E1367" i="20"/>
  <c r="M1367" i="20" s="1"/>
  <c r="B1367" i="20"/>
  <c r="C1367" i="20" s="1"/>
  <c r="A1367" i="20"/>
  <c r="Q1366" i="20"/>
  <c r="O1366" i="20"/>
  <c r="E1366" i="20"/>
  <c r="M1366" i="20" s="1"/>
  <c r="B1366" i="20"/>
  <c r="C1366" i="20" s="1"/>
  <c r="A1366" i="20"/>
  <c r="Q1365" i="20"/>
  <c r="O1365" i="20"/>
  <c r="E1365" i="20"/>
  <c r="M1365" i="20" s="1"/>
  <c r="B1365" i="20"/>
  <c r="C1365" i="20" s="1"/>
  <c r="A1365" i="20"/>
  <c r="Q1364" i="20"/>
  <c r="O1364" i="20"/>
  <c r="E1364" i="20"/>
  <c r="M1364" i="20" s="1"/>
  <c r="B1364" i="20"/>
  <c r="C1364" i="20" s="1"/>
  <c r="A1364" i="20"/>
  <c r="Q1363" i="20"/>
  <c r="O1363" i="20"/>
  <c r="E1363" i="20"/>
  <c r="M1363" i="20" s="1"/>
  <c r="B1363" i="20"/>
  <c r="C1363" i="20" s="1"/>
  <c r="A1363" i="20"/>
  <c r="Q1362" i="20"/>
  <c r="O1362" i="20"/>
  <c r="E1362" i="20"/>
  <c r="M1362" i="20" s="1"/>
  <c r="B1362" i="20"/>
  <c r="C1362" i="20" s="1"/>
  <c r="A1362" i="20"/>
  <c r="Q1361" i="20"/>
  <c r="O1361" i="20"/>
  <c r="E1361" i="20"/>
  <c r="M1361" i="20" s="1"/>
  <c r="B1361" i="20"/>
  <c r="C1361" i="20" s="1"/>
  <c r="A1361" i="20"/>
  <c r="Q1360" i="20"/>
  <c r="O1360" i="20"/>
  <c r="E1360" i="20"/>
  <c r="M1360" i="20" s="1"/>
  <c r="B1360" i="20"/>
  <c r="C1360" i="20" s="1"/>
  <c r="A1360" i="20"/>
  <c r="Q1359" i="20"/>
  <c r="O1359" i="20"/>
  <c r="E1359" i="20"/>
  <c r="M1359" i="20" s="1"/>
  <c r="B1359" i="20"/>
  <c r="C1359" i="20" s="1"/>
  <c r="A1359" i="20"/>
  <c r="Q1358" i="20"/>
  <c r="O1358" i="20"/>
  <c r="E1358" i="20"/>
  <c r="M1358" i="20" s="1"/>
  <c r="B1358" i="20"/>
  <c r="C1358" i="20" s="1"/>
  <c r="A1358" i="20"/>
  <c r="Q1357" i="20"/>
  <c r="O1357" i="20"/>
  <c r="E1357" i="20"/>
  <c r="M1357" i="20" s="1"/>
  <c r="B1357" i="20"/>
  <c r="C1357" i="20" s="1"/>
  <c r="A1357" i="20"/>
  <c r="Q1356" i="20"/>
  <c r="O1356" i="20"/>
  <c r="E1356" i="20"/>
  <c r="M1356" i="20" s="1"/>
  <c r="B1356" i="20"/>
  <c r="C1356" i="20" s="1"/>
  <c r="A1356" i="20"/>
  <c r="Q1355" i="20"/>
  <c r="O1355" i="20"/>
  <c r="E1355" i="20"/>
  <c r="M1355" i="20" s="1"/>
  <c r="B1355" i="20"/>
  <c r="C1355" i="20" s="1"/>
  <c r="A1355" i="20"/>
  <c r="Q1354" i="20"/>
  <c r="O1354" i="20"/>
  <c r="E1354" i="20"/>
  <c r="M1354" i="20" s="1"/>
  <c r="B1354" i="20"/>
  <c r="C1354" i="20" s="1"/>
  <c r="A1354" i="20"/>
  <c r="Q1353" i="20"/>
  <c r="O1353" i="20"/>
  <c r="E1353" i="20"/>
  <c r="M1353" i="20" s="1"/>
  <c r="B1353" i="20"/>
  <c r="C1353" i="20" s="1"/>
  <c r="A1353" i="20"/>
  <c r="Q1352" i="20"/>
  <c r="O1352" i="20"/>
  <c r="E1352" i="20"/>
  <c r="M1352" i="20" s="1"/>
  <c r="B1352" i="20"/>
  <c r="C1352" i="20" s="1"/>
  <c r="A1352" i="20"/>
  <c r="Q1351" i="20"/>
  <c r="O1351" i="20"/>
  <c r="E1351" i="20"/>
  <c r="M1351" i="20" s="1"/>
  <c r="B1351" i="20"/>
  <c r="C1351" i="20" s="1"/>
  <c r="A1351" i="20"/>
  <c r="Q1350" i="20"/>
  <c r="O1350" i="20"/>
  <c r="E1350" i="20"/>
  <c r="M1350" i="20" s="1"/>
  <c r="B1350" i="20"/>
  <c r="C1350" i="20" s="1"/>
  <c r="A1350" i="20"/>
  <c r="Q1349" i="20"/>
  <c r="O1349" i="20"/>
  <c r="E1349" i="20"/>
  <c r="M1349" i="20" s="1"/>
  <c r="B1349" i="20"/>
  <c r="C1349" i="20" s="1"/>
  <c r="A1349" i="20"/>
  <c r="Q1348" i="20"/>
  <c r="O1348" i="20"/>
  <c r="E1348" i="20"/>
  <c r="M1348" i="20" s="1"/>
  <c r="B1348" i="20"/>
  <c r="C1348" i="20" s="1"/>
  <c r="A1348" i="20"/>
  <c r="Q1347" i="20"/>
  <c r="O1347" i="20"/>
  <c r="E1347" i="20"/>
  <c r="M1347" i="20" s="1"/>
  <c r="B1347" i="20"/>
  <c r="C1347" i="20" s="1"/>
  <c r="A1347" i="20"/>
  <c r="Q1346" i="20"/>
  <c r="O1346" i="20"/>
  <c r="E1346" i="20"/>
  <c r="M1346" i="20" s="1"/>
  <c r="B1346" i="20"/>
  <c r="C1346" i="20" s="1"/>
  <c r="A1346" i="20"/>
  <c r="Q1345" i="20"/>
  <c r="O1345" i="20"/>
  <c r="E1345" i="20"/>
  <c r="M1345" i="20" s="1"/>
  <c r="B1345" i="20"/>
  <c r="C1345" i="20" s="1"/>
  <c r="A1345" i="20"/>
  <c r="Q1344" i="20"/>
  <c r="O1344" i="20"/>
  <c r="E1344" i="20"/>
  <c r="M1344" i="20" s="1"/>
  <c r="B1344" i="20"/>
  <c r="C1344" i="20" s="1"/>
  <c r="A1344" i="20"/>
  <c r="Q1343" i="20"/>
  <c r="O1343" i="20"/>
  <c r="E1343" i="20"/>
  <c r="M1343" i="20" s="1"/>
  <c r="B1343" i="20"/>
  <c r="C1343" i="20" s="1"/>
  <c r="A1343" i="20"/>
  <c r="Q1342" i="20"/>
  <c r="O1342" i="20"/>
  <c r="E1342" i="20"/>
  <c r="M1342" i="20" s="1"/>
  <c r="B1342" i="20"/>
  <c r="C1342" i="20" s="1"/>
  <c r="A1342" i="20"/>
  <c r="Q1341" i="20"/>
  <c r="O1341" i="20"/>
  <c r="E1341" i="20"/>
  <c r="M1341" i="20" s="1"/>
  <c r="B1341" i="20"/>
  <c r="C1341" i="20" s="1"/>
  <c r="A1341" i="20"/>
  <c r="Q1340" i="20"/>
  <c r="O1340" i="20"/>
  <c r="E1340" i="20"/>
  <c r="M1340" i="20" s="1"/>
  <c r="B1340" i="20"/>
  <c r="C1340" i="20" s="1"/>
  <c r="A1340" i="20"/>
  <c r="Q1339" i="20"/>
  <c r="O1339" i="20"/>
  <c r="E1339" i="20"/>
  <c r="M1339" i="20" s="1"/>
  <c r="B1339" i="20"/>
  <c r="C1339" i="20" s="1"/>
  <c r="A1339" i="20"/>
  <c r="Q1338" i="20"/>
  <c r="O1338" i="20"/>
  <c r="E1338" i="20"/>
  <c r="M1338" i="20" s="1"/>
  <c r="B1338" i="20"/>
  <c r="C1338" i="20" s="1"/>
  <c r="A1338" i="20"/>
  <c r="Q1337" i="20"/>
  <c r="O1337" i="20"/>
  <c r="E1337" i="20"/>
  <c r="M1337" i="20" s="1"/>
  <c r="B1337" i="20"/>
  <c r="C1337" i="20" s="1"/>
  <c r="A1337" i="20"/>
  <c r="Q1336" i="20"/>
  <c r="O1336" i="20"/>
  <c r="E1336" i="20"/>
  <c r="M1336" i="20" s="1"/>
  <c r="B1336" i="20"/>
  <c r="C1336" i="20" s="1"/>
  <c r="A1336" i="20"/>
  <c r="Q1335" i="20"/>
  <c r="O1335" i="20"/>
  <c r="E1335" i="20"/>
  <c r="M1335" i="20" s="1"/>
  <c r="B1335" i="20"/>
  <c r="C1335" i="20" s="1"/>
  <c r="A1335" i="20"/>
  <c r="Q1334" i="20"/>
  <c r="O1334" i="20"/>
  <c r="E1334" i="20"/>
  <c r="M1334" i="20" s="1"/>
  <c r="B1334" i="20"/>
  <c r="C1334" i="20" s="1"/>
  <c r="A1334" i="20"/>
  <c r="Q1333" i="20"/>
  <c r="O1333" i="20"/>
  <c r="E1333" i="20"/>
  <c r="M1333" i="20" s="1"/>
  <c r="B1333" i="20"/>
  <c r="C1333" i="20" s="1"/>
  <c r="A1333" i="20"/>
  <c r="Q1332" i="20"/>
  <c r="O1332" i="20"/>
  <c r="E1332" i="20"/>
  <c r="M1332" i="20" s="1"/>
  <c r="B1332" i="20"/>
  <c r="C1332" i="20" s="1"/>
  <c r="A1332" i="20"/>
  <c r="Q1331" i="20"/>
  <c r="O1331" i="20"/>
  <c r="E1331" i="20"/>
  <c r="M1331" i="20" s="1"/>
  <c r="B1331" i="20"/>
  <c r="C1331" i="20" s="1"/>
  <c r="A1331" i="20"/>
  <c r="Q1330" i="20"/>
  <c r="O1330" i="20"/>
  <c r="E1330" i="20"/>
  <c r="M1330" i="20" s="1"/>
  <c r="B1330" i="20"/>
  <c r="C1330" i="20" s="1"/>
  <c r="A1330" i="20"/>
  <c r="Q1329" i="20"/>
  <c r="O1329" i="20"/>
  <c r="E1329" i="20"/>
  <c r="M1329" i="20" s="1"/>
  <c r="B1329" i="20"/>
  <c r="C1329" i="20" s="1"/>
  <c r="A1329" i="20"/>
  <c r="Q1328" i="20"/>
  <c r="O1328" i="20"/>
  <c r="E1328" i="20"/>
  <c r="M1328" i="20" s="1"/>
  <c r="B1328" i="20"/>
  <c r="C1328" i="20" s="1"/>
  <c r="A1328" i="20"/>
  <c r="Q1327" i="20"/>
  <c r="O1327" i="20"/>
  <c r="E1327" i="20"/>
  <c r="M1327" i="20" s="1"/>
  <c r="B1327" i="20"/>
  <c r="C1327" i="20" s="1"/>
  <c r="A1327" i="20"/>
  <c r="Q1326" i="20"/>
  <c r="O1326" i="20"/>
  <c r="E1326" i="20"/>
  <c r="M1326" i="20" s="1"/>
  <c r="B1326" i="20"/>
  <c r="C1326" i="20" s="1"/>
  <c r="A1326" i="20"/>
  <c r="Q1325" i="20"/>
  <c r="O1325" i="20"/>
  <c r="E1325" i="20"/>
  <c r="M1325" i="20" s="1"/>
  <c r="B1325" i="20"/>
  <c r="C1325" i="20" s="1"/>
  <c r="A1325" i="20"/>
  <c r="Q1324" i="20"/>
  <c r="O1324" i="20"/>
  <c r="E1324" i="20"/>
  <c r="M1324" i="20" s="1"/>
  <c r="B1324" i="20"/>
  <c r="C1324" i="20" s="1"/>
  <c r="A1324" i="20"/>
  <c r="Q1323" i="20"/>
  <c r="O1323" i="20"/>
  <c r="E1323" i="20"/>
  <c r="M1323" i="20" s="1"/>
  <c r="B1323" i="20"/>
  <c r="C1323" i="20" s="1"/>
  <c r="A1323" i="20"/>
  <c r="Q1322" i="20"/>
  <c r="O1322" i="20"/>
  <c r="E1322" i="20"/>
  <c r="M1322" i="20" s="1"/>
  <c r="B1322" i="20"/>
  <c r="C1322" i="20" s="1"/>
  <c r="A1322" i="20"/>
  <c r="Q1321" i="20"/>
  <c r="O1321" i="20"/>
  <c r="E1321" i="20"/>
  <c r="M1321" i="20" s="1"/>
  <c r="B1321" i="20"/>
  <c r="C1321" i="20" s="1"/>
  <c r="A1321" i="20"/>
  <c r="Q1320" i="20"/>
  <c r="O1320" i="20"/>
  <c r="E1320" i="20"/>
  <c r="M1320" i="20" s="1"/>
  <c r="B1320" i="20"/>
  <c r="C1320" i="20" s="1"/>
  <c r="A1320" i="20"/>
  <c r="Q1319" i="20"/>
  <c r="O1319" i="20"/>
  <c r="E1319" i="20"/>
  <c r="M1319" i="20" s="1"/>
  <c r="B1319" i="20"/>
  <c r="C1319" i="20" s="1"/>
  <c r="A1319" i="20"/>
  <c r="Q1318" i="20"/>
  <c r="O1318" i="20"/>
  <c r="E1318" i="20"/>
  <c r="M1318" i="20" s="1"/>
  <c r="B1318" i="20"/>
  <c r="C1318" i="20" s="1"/>
  <c r="A1318" i="20"/>
  <c r="Q1317" i="20"/>
  <c r="O1317" i="20"/>
  <c r="E1317" i="20"/>
  <c r="M1317" i="20" s="1"/>
  <c r="B1317" i="20"/>
  <c r="C1317" i="20" s="1"/>
  <c r="A1317" i="20"/>
  <c r="Q1316" i="20"/>
  <c r="O1316" i="20"/>
  <c r="E1316" i="20"/>
  <c r="M1316" i="20" s="1"/>
  <c r="B1316" i="20"/>
  <c r="C1316" i="20" s="1"/>
  <c r="A1316" i="20"/>
  <c r="Q1315" i="20"/>
  <c r="O1315" i="20"/>
  <c r="E1315" i="20"/>
  <c r="M1315" i="20" s="1"/>
  <c r="B1315" i="20"/>
  <c r="C1315" i="20" s="1"/>
  <c r="A1315" i="20"/>
  <c r="Q1314" i="20"/>
  <c r="O1314" i="20"/>
  <c r="E1314" i="20"/>
  <c r="M1314" i="20" s="1"/>
  <c r="B1314" i="20"/>
  <c r="C1314" i="20" s="1"/>
  <c r="A1314" i="20"/>
  <c r="Q1313" i="20"/>
  <c r="O1313" i="20"/>
  <c r="E1313" i="20"/>
  <c r="M1313" i="20" s="1"/>
  <c r="B1313" i="20"/>
  <c r="C1313" i="20" s="1"/>
  <c r="A1313" i="20"/>
  <c r="Q1312" i="20"/>
  <c r="O1312" i="20"/>
  <c r="E1312" i="20"/>
  <c r="M1312" i="20" s="1"/>
  <c r="B1312" i="20"/>
  <c r="C1312" i="20" s="1"/>
  <c r="A1312" i="20"/>
  <c r="Q1311" i="20"/>
  <c r="O1311" i="20"/>
  <c r="E1311" i="20"/>
  <c r="M1311" i="20" s="1"/>
  <c r="B1311" i="20"/>
  <c r="C1311" i="20" s="1"/>
  <c r="A1311" i="20"/>
  <c r="Q1310" i="20"/>
  <c r="O1310" i="20"/>
  <c r="E1310" i="20"/>
  <c r="M1310" i="20" s="1"/>
  <c r="B1310" i="20"/>
  <c r="C1310" i="20" s="1"/>
  <c r="A1310" i="20"/>
  <c r="Q1309" i="20"/>
  <c r="O1309" i="20"/>
  <c r="E1309" i="20"/>
  <c r="M1309" i="20" s="1"/>
  <c r="B1309" i="20"/>
  <c r="C1309" i="20" s="1"/>
  <c r="A1309" i="20"/>
  <c r="Q1308" i="20"/>
  <c r="O1308" i="20"/>
  <c r="E1308" i="20"/>
  <c r="M1308" i="20" s="1"/>
  <c r="B1308" i="20"/>
  <c r="C1308" i="20" s="1"/>
  <c r="A1308" i="20"/>
  <c r="Q1307" i="20"/>
  <c r="O1307" i="20"/>
  <c r="E1307" i="20"/>
  <c r="M1307" i="20" s="1"/>
  <c r="B1307" i="20"/>
  <c r="C1307" i="20" s="1"/>
  <c r="A1307" i="20"/>
  <c r="Q1306" i="20"/>
  <c r="O1306" i="20"/>
  <c r="E1306" i="20"/>
  <c r="M1306" i="20" s="1"/>
  <c r="B1306" i="20"/>
  <c r="C1306" i="20" s="1"/>
  <c r="A1306" i="20"/>
  <c r="Q1305" i="20"/>
  <c r="O1305" i="20"/>
  <c r="E1305" i="20"/>
  <c r="M1305" i="20" s="1"/>
  <c r="B1305" i="20"/>
  <c r="C1305" i="20" s="1"/>
  <c r="A1305" i="20"/>
  <c r="Q1304" i="20"/>
  <c r="O1304" i="20"/>
  <c r="E1304" i="20"/>
  <c r="M1304" i="20" s="1"/>
  <c r="B1304" i="20"/>
  <c r="C1304" i="20" s="1"/>
  <c r="A1304" i="20"/>
  <c r="Q1303" i="20"/>
  <c r="O1303" i="20"/>
  <c r="E1303" i="20"/>
  <c r="M1303" i="20" s="1"/>
  <c r="B1303" i="20"/>
  <c r="C1303" i="20" s="1"/>
  <c r="A1303" i="20"/>
  <c r="Q1302" i="20"/>
  <c r="O1302" i="20"/>
  <c r="E1302" i="20"/>
  <c r="M1302" i="20" s="1"/>
  <c r="B1302" i="20"/>
  <c r="C1302" i="20" s="1"/>
  <c r="A1302" i="20"/>
  <c r="Q1301" i="20"/>
  <c r="O1301" i="20"/>
  <c r="E1301" i="20"/>
  <c r="M1301" i="20" s="1"/>
  <c r="B1301" i="20"/>
  <c r="C1301" i="20" s="1"/>
  <c r="A1301" i="20"/>
  <c r="Q1300" i="20"/>
  <c r="O1300" i="20"/>
  <c r="E1300" i="20"/>
  <c r="M1300" i="20" s="1"/>
  <c r="B1300" i="20"/>
  <c r="C1300" i="20" s="1"/>
  <c r="A1300" i="20"/>
  <c r="Q1299" i="20"/>
  <c r="O1299" i="20"/>
  <c r="E1299" i="20"/>
  <c r="M1299" i="20" s="1"/>
  <c r="B1299" i="20"/>
  <c r="C1299" i="20" s="1"/>
  <c r="A1299" i="20"/>
  <c r="Q1298" i="20"/>
  <c r="O1298" i="20"/>
  <c r="E1298" i="20"/>
  <c r="M1298" i="20" s="1"/>
  <c r="B1298" i="20"/>
  <c r="C1298" i="20" s="1"/>
  <c r="A1298" i="20"/>
  <c r="Q1297" i="20"/>
  <c r="O1297" i="20"/>
  <c r="E1297" i="20"/>
  <c r="M1297" i="20" s="1"/>
  <c r="B1297" i="20"/>
  <c r="C1297" i="20" s="1"/>
  <c r="A1297" i="20"/>
  <c r="Q1296" i="20"/>
  <c r="O1296" i="20"/>
  <c r="E1296" i="20"/>
  <c r="M1296" i="20" s="1"/>
  <c r="B1296" i="20"/>
  <c r="C1296" i="20" s="1"/>
  <c r="A1296" i="20"/>
  <c r="Q1295" i="20"/>
  <c r="O1295" i="20"/>
  <c r="E1295" i="20"/>
  <c r="M1295" i="20" s="1"/>
  <c r="B1295" i="20"/>
  <c r="C1295" i="20" s="1"/>
  <c r="A1295" i="20"/>
  <c r="Q1294" i="20"/>
  <c r="O1294" i="20"/>
  <c r="E1294" i="20"/>
  <c r="M1294" i="20" s="1"/>
  <c r="B1294" i="20"/>
  <c r="C1294" i="20" s="1"/>
  <c r="A1294" i="20"/>
  <c r="Q1293" i="20"/>
  <c r="O1293" i="20"/>
  <c r="E1293" i="20"/>
  <c r="M1293" i="20" s="1"/>
  <c r="B1293" i="20"/>
  <c r="C1293" i="20" s="1"/>
  <c r="A1293" i="20"/>
  <c r="Q1292" i="20"/>
  <c r="O1292" i="20"/>
  <c r="E1292" i="20"/>
  <c r="M1292" i="20" s="1"/>
  <c r="B1292" i="20"/>
  <c r="C1292" i="20" s="1"/>
  <c r="A1292" i="20"/>
  <c r="Q1291" i="20"/>
  <c r="O1291" i="20"/>
  <c r="E1291" i="20"/>
  <c r="M1291" i="20" s="1"/>
  <c r="B1291" i="20"/>
  <c r="C1291" i="20" s="1"/>
  <c r="A1291" i="20"/>
  <c r="Q1290" i="20"/>
  <c r="O1290" i="20"/>
  <c r="E1290" i="20"/>
  <c r="M1290" i="20" s="1"/>
  <c r="B1290" i="20"/>
  <c r="C1290" i="20" s="1"/>
  <c r="A1290" i="20"/>
  <c r="Q1289" i="20"/>
  <c r="O1289" i="20"/>
  <c r="E1289" i="20"/>
  <c r="M1289" i="20" s="1"/>
  <c r="B1289" i="20"/>
  <c r="C1289" i="20" s="1"/>
  <c r="A1289" i="20"/>
  <c r="Q1288" i="20"/>
  <c r="O1288" i="20"/>
  <c r="E1288" i="20"/>
  <c r="M1288" i="20" s="1"/>
  <c r="B1288" i="20"/>
  <c r="C1288" i="20" s="1"/>
  <c r="A1288" i="20"/>
  <c r="Q1287" i="20"/>
  <c r="O1287" i="20"/>
  <c r="E1287" i="20"/>
  <c r="M1287" i="20" s="1"/>
  <c r="B1287" i="20"/>
  <c r="C1287" i="20" s="1"/>
  <c r="A1287" i="20"/>
  <c r="Q1286" i="20"/>
  <c r="O1286" i="20"/>
  <c r="E1286" i="20"/>
  <c r="M1286" i="20" s="1"/>
  <c r="B1286" i="20"/>
  <c r="C1286" i="20" s="1"/>
  <c r="A1286" i="20"/>
  <c r="Q1285" i="20"/>
  <c r="O1285" i="20"/>
  <c r="E1285" i="20"/>
  <c r="M1285" i="20" s="1"/>
  <c r="B1285" i="20"/>
  <c r="C1285" i="20" s="1"/>
  <c r="A1285" i="20"/>
  <c r="Q1284" i="20"/>
  <c r="O1284" i="20"/>
  <c r="E1284" i="20"/>
  <c r="M1284" i="20" s="1"/>
  <c r="B1284" i="20"/>
  <c r="C1284" i="20" s="1"/>
  <c r="A1284" i="20"/>
  <c r="Q1283" i="20"/>
  <c r="O1283" i="20"/>
  <c r="E1283" i="20"/>
  <c r="M1283" i="20" s="1"/>
  <c r="B1283" i="20"/>
  <c r="C1283" i="20" s="1"/>
  <c r="A1283" i="20"/>
  <c r="Q1282" i="20"/>
  <c r="O1282" i="20"/>
  <c r="E1282" i="20"/>
  <c r="M1282" i="20" s="1"/>
  <c r="B1282" i="20"/>
  <c r="C1282" i="20" s="1"/>
  <c r="A1282" i="20"/>
  <c r="Q1281" i="20"/>
  <c r="O1281" i="20"/>
  <c r="E1281" i="20"/>
  <c r="M1281" i="20" s="1"/>
  <c r="B1281" i="20"/>
  <c r="C1281" i="20" s="1"/>
  <c r="A1281" i="20"/>
  <c r="Q1280" i="20"/>
  <c r="O1280" i="20"/>
  <c r="E1280" i="20"/>
  <c r="M1280" i="20" s="1"/>
  <c r="B1280" i="20"/>
  <c r="C1280" i="20" s="1"/>
  <c r="A1280" i="20"/>
  <c r="Q1279" i="20"/>
  <c r="O1279" i="20"/>
  <c r="E1279" i="20"/>
  <c r="M1279" i="20" s="1"/>
  <c r="B1279" i="20"/>
  <c r="C1279" i="20" s="1"/>
  <c r="A1279" i="20"/>
  <c r="Q1278" i="20"/>
  <c r="O1278" i="20"/>
  <c r="E1278" i="20"/>
  <c r="M1278" i="20" s="1"/>
  <c r="B1278" i="20"/>
  <c r="C1278" i="20" s="1"/>
  <c r="A1278" i="20"/>
  <c r="Q1277" i="20"/>
  <c r="O1277" i="20"/>
  <c r="E1277" i="20"/>
  <c r="M1277" i="20" s="1"/>
  <c r="B1277" i="20"/>
  <c r="C1277" i="20" s="1"/>
  <c r="A1277" i="20"/>
  <c r="Q1276" i="20"/>
  <c r="O1276" i="20"/>
  <c r="E1276" i="20"/>
  <c r="M1276" i="20" s="1"/>
  <c r="B1276" i="20"/>
  <c r="C1276" i="20" s="1"/>
  <c r="A1276" i="20"/>
  <c r="Q1275" i="20"/>
  <c r="O1275" i="20"/>
  <c r="E1275" i="20"/>
  <c r="M1275" i="20" s="1"/>
  <c r="B1275" i="20"/>
  <c r="C1275" i="20" s="1"/>
  <c r="A1275" i="20"/>
  <c r="Q1274" i="20"/>
  <c r="O1274" i="20"/>
  <c r="E1274" i="20"/>
  <c r="M1274" i="20" s="1"/>
  <c r="B1274" i="20"/>
  <c r="C1274" i="20" s="1"/>
  <c r="A1274" i="20"/>
  <c r="Q1273" i="20"/>
  <c r="O1273" i="20"/>
  <c r="E1273" i="20"/>
  <c r="M1273" i="20" s="1"/>
  <c r="B1273" i="20"/>
  <c r="C1273" i="20" s="1"/>
  <c r="A1273" i="20"/>
  <c r="Q1272" i="20"/>
  <c r="O1272" i="20"/>
  <c r="E1272" i="20"/>
  <c r="M1272" i="20" s="1"/>
  <c r="B1272" i="20"/>
  <c r="C1272" i="20" s="1"/>
  <c r="A1272" i="20"/>
  <c r="Q1271" i="20"/>
  <c r="O1271" i="20"/>
  <c r="E1271" i="20"/>
  <c r="M1271" i="20" s="1"/>
  <c r="B1271" i="20"/>
  <c r="C1271" i="20" s="1"/>
  <c r="A1271" i="20"/>
  <c r="Q1270" i="20"/>
  <c r="O1270" i="20"/>
  <c r="E1270" i="20"/>
  <c r="M1270" i="20" s="1"/>
  <c r="B1270" i="20"/>
  <c r="C1270" i="20" s="1"/>
  <c r="A1270" i="20"/>
  <c r="Q1269" i="20"/>
  <c r="O1269" i="20"/>
  <c r="E1269" i="20"/>
  <c r="M1269" i="20" s="1"/>
  <c r="B1269" i="20"/>
  <c r="C1269" i="20" s="1"/>
  <c r="A1269" i="20"/>
  <c r="Q1268" i="20"/>
  <c r="O1268" i="20"/>
  <c r="E1268" i="20"/>
  <c r="M1268" i="20" s="1"/>
  <c r="B1268" i="20"/>
  <c r="C1268" i="20" s="1"/>
  <c r="A1268" i="20"/>
  <c r="Q1267" i="20"/>
  <c r="O1267" i="20"/>
  <c r="E1267" i="20"/>
  <c r="M1267" i="20" s="1"/>
  <c r="B1267" i="20"/>
  <c r="C1267" i="20" s="1"/>
  <c r="A1267" i="20"/>
  <c r="Q1266" i="20"/>
  <c r="O1266" i="20"/>
  <c r="E1266" i="20"/>
  <c r="M1266" i="20" s="1"/>
  <c r="B1266" i="20"/>
  <c r="C1266" i="20" s="1"/>
  <c r="A1266" i="20"/>
  <c r="Q1265" i="20"/>
  <c r="O1265" i="20"/>
  <c r="E1265" i="20"/>
  <c r="M1265" i="20" s="1"/>
  <c r="B1265" i="20"/>
  <c r="C1265" i="20" s="1"/>
  <c r="A1265" i="20"/>
  <c r="Q1264" i="20"/>
  <c r="O1264" i="20"/>
  <c r="E1264" i="20"/>
  <c r="M1264" i="20" s="1"/>
  <c r="B1264" i="20"/>
  <c r="C1264" i="20" s="1"/>
  <c r="A1264" i="20"/>
  <c r="Q1263" i="20"/>
  <c r="O1263" i="20"/>
  <c r="E1263" i="20"/>
  <c r="M1263" i="20" s="1"/>
  <c r="B1263" i="20"/>
  <c r="C1263" i="20" s="1"/>
  <c r="A1263" i="20"/>
  <c r="Q1262" i="20"/>
  <c r="O1262" i="20"/>
  <c r="E1262" i="20"/>
  <c r="M1262" i="20" s="1"/>
  <c r="B1262" i="20"/>
  <c r="C1262" i="20" s="1"/>
  <c r="A1262" i="20"/>
  <c r="Q1261" i="20"/>
  <c r="O1261" i="20"/>
  <c r="E1261" i="20"/>
  <c r="M1261" i="20" s="1"/>
  <c r="B1261" i="20"/>
  <c r="C1261" i="20" s="1"/>
  <c r="A1261" i="20"/>
  <c r="Q1260" i="20"/>
  <c r="O1260" i="20"/>
  <c r="E1260" i="20"/>
  <c r="M1260" i="20" s="1"/>
  <c r="B1260" i="20"/>
  <c r="C1260" i="20" s="1"/>
  <c r="A1260" i="20"/>
  <c r="Q1259" i="20"/>
  <c r="O1259" i="20"/>
  <c r="E1259" i="20"/>
  <c r="M1259" i="20" s="1"/>
  <c r="B1259" i="20"/>
  <c r="C1259" i="20" s="1"/>
  <c r="A1259" i="20"/>
  <c r="Q1258" i="20"/>
  <c r="O1258" i="20"/>
  <c r="E1258" i="20"/>
  <c r="M1258" i="20" s="1"/>
  <c r="B1258" i="20"/>
  <c r="C1258" i="20" s="1"/>
  <c r="A1258" i="20"/>
  <c r="Q1257" i="20"/>
  <c r="O1257" i="20"/>
  <c r="E1257" i="20"/>
  <c r="M1257" i="20" s="1"/>
  <c r="B1257" i="20"/>
  <c r="C1257" i="20" s="1"/>
  <c r="A1257" i="20"/>
  <c r="Q1256" i="20"/>
  <c r="O1256" i="20"/>
  <c r="E1256" i="20"/>
  <c r="M1256" i="20" s="1"/>
  <c r="B1256" i="20"/>
  <c r="C1256" i="20" s="1"/>
  <c r="A1256" i="20"/>
  <c r="Q1255" i="20"/>
  <c r="O1255" i="20"/>
  <c r="E1255" i="20"/>
  <c r="M1255" i="20" s="1"/>
  <c r="B1255" i="20"/>
  <c r="C1255" i="20" s="1"/>
  <c r="A1255" i="20"/>
  <c r="Q1254" i="20"/>
  <c r="O1254" i="20"/>
  <c r="E1254" i="20"/>
  <c r="M1254" i="20" s="1"/>
  <c r="B1254" i="20"/>
  <c r="C1254" i="20" s="1"/>
  <c r="A1254" i="20"/>
  <c r="Q1253" i="20"/>
  <c r="O1253" i="20"/>
  <c r="E1253" i="20"/>
  <c r="M1253" i="20" s="1"/>
  <c r="B1253" i="20"/>
  <c r="C1253" i="20" s="1"/>
  <c r="A1253" i="20"/>
  <c r="Q1252" i="20"/>
  <c r="O1252" i="20"/>
  <c r="E1252" i="20"/>
  <c r="M1252" i="20" s="1"/>
  <c r="B1252" i="20"/>
  <c r="C1252" i="20" s="1"/>
  <c r="A1252" i="20"/>
  <c r="Q1251" i="20"/>
  <c r="O1251" i="20"/>
  <c r="E1251" i="20"/>
  <c r="M1251" i="20" s="1"/>
  <c r="B1251" i="20"/>
  <c r="C1251" i="20" s="1"/>
  <c r="A1251" i="20"/>
  <c r="Q1250" i="20"/>
  <c r="O1250" i="20"/>
  <c r="E1250" i="20"/>
  <c r="M1250" i="20" s="1"/>
  <c r="B1250" i="20"/>
  <c r="C1250" i="20" s="1"/>
  <c r="A1250" i="20"/>
  <c r="Q1249" i="20"/>
  <c r="O1249" i="20"/>
  <c r="E1249" i="20"/>
  <c r="M1249" i="20" s="1"/>
  <c r="B1249" i="20"/>
  <c r="C1249" i="20" s="1"/>
  <c r="A1249" i="20"/>
  <c r="Q1248" i="20"/>
  <c r="O1248" i="20"/>
  <c r="E1248" i="20"/>
  <c r="M1248" i="20" s="1"/>
  <c r="B1248" i="20"/>
  <c r="C1248" i="20" s="1"/>
  <c r="A1248" i="20"/>
  <c r="Q1247" i="20"/>
  <c r="O1247" i="20"/>
  <c r="E1247" i="20"/>
  <c r="M1247" i="20" s="1"/>
  <c r="B1247" i="20"/>
  <c r="C1247" i="20" s="1"/>
  <c r="A1247" i="20"/>
  <c r="Q1246" i="20"/>
  <c r="O1246" i="20"/>
  <c r="E1246" i="20"/>
  <c r="M1246" i="20" s="1"/>
  <c r="B1246" i="20"/>
  <c r="C1246" i="20" s="1"/>
  <c r="A1246" i="20"/>
  <c r="Q1245" i="20"/>
  <c r="O1245" i="20"/>
  <c r="E1245" i="20"/>
  <c r="M1245" i="20" s="1"/>
  <c r="B1245" i="20"/>
  <c r="C1245" i="20" s="1"/>
  <c r="A1245" i="20"/>
  <c r="Q1244" i="20"/>
  <c r="O1244" i="20"/>
  <c r="E1244" i="20"/>
  <c r="M1244" i="20" s="1"/>
  <c r="B1244" i="20"/>
  <c r="C1244" i="20" s="1"/>
  <c r="A1244" i="20"/>
  <c r="Q1243" i="20"/>
  <c r="O1243" i="20"/>
  <c r="E1243" i="20"/>
  <c r="M1243" i="20" s="1"/>
  <c r="B1243" i="20"/>
  <c r="C1243" i="20" s="1"/>
  <c r="A1243" i="20"/>
  <c r="Q1242" i="20"/>
  <c r="O1242" i="20"/>
  <c r="E1242" i="20"/>
  <c r="M1242" i="20" s="1"/>
  <c r="B1242" i="20"/>
  <c r="C1242" i="20" s="1"/>
  <c r="A1242" i="20"/>
  <c r="Q1241" i="20"/>
  <c r="O1241" i="20"/>
  <c r="E1241" i="20"/>
  <c r="M1241" i="20" s="1"/>
  <c r="B1241" i="20"/>
  <c r="C1241" i="20" s="1"/>
  <c r="A1241" i="20"/>
  <c r="Q1240" i="20"/>
  <c r="O1240" i="20"/>
  <c r="E1240" i="20"/>
  <c r="M1240" i="20" s="1"/>
  <c r="B1240" i="20"/>
  <c r="C1240" i="20" s="1"/>
  <c r="A1240" i="20"/>
  <c r="Q1239" i="20"/>
  <c r="O1239" i="20"/>
  <c r="E1239" i="20"/>
  <c r="M1239" i="20" s="1"/>
  <c r="B1239" i="20"/>
  <c r="C1239" i="20" s="1"/>
  <c r="A1239" i="20"/>
  <c r="Q1238" i="20"/>
  <c r="O1238" i="20"/>
  <c r="E1238" i="20"/>
  <c r="M1238" i="20" s="1"/>
  <c r="B1238" i="20"/>
  <c r="C1238" i="20" s="1"/>
  <c r="A1238" i="20"/>
  <c r="Q1237" i="20"/>
  <c r="O1237" i="20"/>
  <c r="E1237" i="20"/>
  <c r="M1237" i="20" s="1"/>
  <c r="B1237" i="20"/>
  <c r="C1237" i="20" s="1"/>
  <c r="A1237" i="20"/>
  <c r="Q1236" i="20"/>
  <c r="O1236" i="20"/>
  <c r="E1236" i="20"/>
  <c r="M1236" i="20" s="1"/>
  <c r="B1236" i="20"/>
  <c r="C1236" i="20" s="1"/>
  <c r="A1236" i="20"/>
  <c r="Q1235" i="20"/>
  <c r="O1235" i="20"/>
  <c r="E1235" i="20"/>
  <c r="M1235" i="20" s="1"/>
  <c r="B1235" i="20"/>
  <c r="C1235" i="20" s="1"/>
  <c r="A1235" i="20"/>
  <c r="Q1234" i="20"/>
  <c r="O1234" i="20"/>
  <c r="E1234" i="20"/>
  <c r="M1234" i="20" s="1"/>
  <c r="B1234" i="20"/>
  <c r="C1234" i="20" s="1"/>
  <c r="A1234" i="20"/>
  <c r="Q1233" i="20"/>
  <c r="O1233" i="20"/>
  <c r="E1233" i="20"/>
  <c r="M1233" i="20" s="1"/>
  <c r="B1233" i="20"/>
  <c r="C1233" i="20" s="1"/>
  <c r="A1233" i="20"/>
  <c r="Q1232" i="20"/>
  <c r="O1232" i="20"/>
  <c r="E1232" i="20"/>
  <c r="M1232" i="20" s="1"/>
  <c r="B1232" i="20"/>
  <c r="C1232" i="20" s="1"/>
  <c r="A1232" i="20"/>
  <c r="Q1231" i="20"/>
  <c r="O1231" i="20"/>
  <c r="E1231" i="20"/>
  <c r="M1231" i="20" s="1"/>
  <c r="B1231" i="20"/>
  <c r="C1231" i="20" s="1"/>
  <c r="A1231" i="20"/>
  <c r="Q1230" i="20"/>
  <c r="O1230" i="20"/>
  <c r="E1230" i="20"/>
  <c r="M1230" i="20" s="1"/>
  <c r="B1230" i="20"/>
  <c r="C1230" i="20" s="1"/>
  <c r="A1230" i="20"/>
  <c r="Q1229" i="20"/>
  <c r="O1229" i="20"/>
  <c r="E1229" i="20"/>
  <c r="M1229" i="20" s="1"/>
  <c r="B1229" i="20"/>
  <c r="C1229" i="20" s="1"/>
  <c r="A1229" i="20"/>
  <c r="Q1228" i="20"/>
  <c r="O1228" i="20"/>
  <c r="E1228" i="20"/>
  <c r="M1228" i="20" s="1"/>
  <c r="B1228" i="20"/>
  <c r="C1228" i="20" s="1"/>
  <c r="A1228" i="20"/>
  <c r="Q1227" i="20"/>
  <c r="O1227" i="20"/>
  <c r="E1227" i="20"/>
  <c r="M1227" i="20" s="1"/>
  <c r="B1227" i="20"/>
  <c r="C1227" i="20" s="1"/>
  <c r="A1227" i="20"/>
  <c r="Q1226" i="20"/>
  <c r="O1226" i="20"/>
  <c r="E1226" i="20"/>
  <c r="M1226" i="20" s="1"/>
  <c r="B1226" i="20"/>
  <c r="C1226" i="20" s="1"/>
  <c r="A1226" i="20"/>
  <c r="Q1225" i="20"/>
  <c r="O1225" i="20"/>
  <c r="E1225" i="20"/>
  <c r="M1225" i="20" s="1"/>
  <c r="B1225" i="20"/>
  <c r="C1225" i="20" s="1"/>
  <c r="A1225" i="20"/>
  <c r="Q1224" i="20"/>
  <c r="O1224" i="20"/>
  <c r="E1224" i="20"/>
  <c r="M1224" i="20" s="1"/>
  <c r="B1224" i="20"/>
  <c r="C1224" i="20" s="1"/>
  <c r="A1224" i="20"/>
  <c r="Q1223" i="20"/>
  <c r="O1223" i="20"/>
  <c r="E1223" i="20"/>
  <c r="M1223" i="20" s="1"/>
  <c r="B1223" i="20"/>
  <c r="C1223" i="20" s="1"/>
  <c r="A1223" i="20"/>
  <c r="Q1222" i="20"/>
  <c r="O1222" i="20"/>
  <c r="E1222" i="20"/>
  <c r="M1222" i="20" s="1"/>
  <c r="B1222" i="20"/>
  <c r="C1222" i="20" s="1"/>
  <c r="A1222" i="20"/>
  <c r="Q1221" i="20"/>
  <c r="O1221" i="20"/>
  <c r="E1221" i="20"/>
  <c r="M1221" i="20" s="1"/>
  <c r="B1221" i="20"/>
  <c r="C1221" i="20" s="1"/>
  <c r="A1221" i="20"/>
  <c r="Q1220" i="20"/>
  <c r="O1220" i="20"/>
  <c r="E1220" i="20"/>
  <c r="M1220" i="20" s="1"/>
  <c r="B1220" i="20"/>
  <c r="C1220" i="20" s="1"/>
  <c r="A1220" i="20"/>
  <c r="Q1219" i="20"/>
  <c r="O1219" i="20"/>
  <c r="E1219" i="20"/>
  <c r="M1219" i="20" s="1"/>
  <c r="B1219" i="20"/>
  <c r="C1219" i="20" s="1"/>
  <c r="A1219" i="20"/>
  <c r="Q1218" i="20"/>
  <c r="O1218" i="20"/>
  <c r="E1218" i="20"/>
  <c r="M1218" i="20" s="1"/>
  <c r="B1218" i="20"/>
  <c r="C1218" i="20" s="1"/>
  <c r="A1218" i="20"/>
  <c r="Q1217" i="20"/>
  <c r="O1217" i="20"/>
  <c r="E1217" i="20"/>
  <c r="M1217" i="20" s="1"/>
  <c r="B1217" i="20"/>
  <c r="C1217" i="20" s="1"/>
  <c r="A1217" i="20"/>
  <c r="Q1216" i="20"/>
  <c r="O1216" i="20"/>
  <c r="E1216" i="20"/>
  <c r="M1216" i="20" s="1"/>
  <c r="B1216" i="20"/>
  <c r="C1216" i="20" s="1"/>
  <c r="A1216" i="20"/>
  <c r="Q1215" i="20"/>
  <c r="O1215" i="20"/>
  <c r="E1215" i="20"/>
  <c r="M1215" i="20" s="1"/>
  <c r="B1215" i="20"/>
  <c r="C1215" i="20" s="1"/>
  <c r="A1215" i="20"/>
  <c r="Q1214" i="20"/>
  <c r="O1214" i="20"/>
  <c r="E1214" i="20"/>
  <c r="M1214" i="20" s="1"/>
  <c r="B1214" i="20"/>
  <c r="C1214" i="20" s="1"/>
  <c r="A1214" i="20"/>
  <c r="Q1213" i="20"/>
  <c r="O1213" i="20"/>
  <c r="E1213" i="20"/>
  <c r="M1213" i="20" s="1"/>
  <c r="B1213" i="20"/>
  <c r="C1213" i="20" s="1"/>
  <c r="A1213" i="20"/>
  <c r="Q1212" i="20"/>
  <c r="O1212" i="20"/>
  <c r="E1212" i="20"/>
  <c r="M1212" i="20" s="1"/>
  <c r="B1212" i="20"/>
  <c r="C1212" i="20" s="1"/>
  <c r="A1212" i="20"/>
  <c r="Q1211" i="20"/>
  <c r="O1211" i="20"/>
  <c r="E1211" i="20"/>
  <c r="M1211" i="20" s="1"/>
  <c r="B1211" i="20"/>
  <c r="C1211" i="20" s="1"/>
  <c r="A1211" i="20"/>
  <c r="Q1210" i="20"/>
  <c r="O1210" i="20"/>
  <c r="E1210" i="20"/>
  <c r="M1210" i="20" s="1"/>
  <c r="B1210" i="20"/>
  <c r="C1210" i="20" s="1"/>
  <c r="A1210" i="20"/>
  <c r="Q1209" i="20"/>
  <c r="O1209" i="20"/>
  <c r="E1209" i="20"/>
  <c r="M1209" i="20" s="1"/>
  <c r="B1209" i="20"/>
  <c r="C1209" i="20" s="1"/>
  <c r="A1209" i="20"/>
  <c r="Q1208" i="20"/>
  <c r="O1208" i="20"/>
  <c r="E1208" i="20"/>
  <c r="M1208" i="20" s="1"/>
  <c r="B1208" i="20"/>
  <c r="C1208" i="20" s="1"/>
  <c r="A1208" i="20"/>
  <c r="Q1207" i="20"/>
  <c r="O1207" i="20"/>
  <c r="E1207" i="20"/>
  <c r="M1207" i="20" s="1"/>
  <c r="B1207" i="20"/>
  <c r="C1207" i="20" s="1"/>
  <c r="A1207" i="20"/>
  <c r="Q1206" i="20"/>
  <c r="O1206" i="20"/>
  <c r="E1206" i="20"/>
  <c r="M1206" i="20" s="1"/>
  <c r="B1206" i="20"/>
  <c r="C1206" i="20" s="1"/>
  <c r="A1206" i="20"/>
  <c r="Q1205" i="20"/>
  <c r="O1205" i="20"/>
  <c r="E1205" i="20"/>
  <c r="M1205" i="20" s="1"/>
  <c r="B1205" i="20"/>
  <c r="C1205" i="20" s="1"/>
  <c r="A1205" i="20"/>
  <c r="Q1204" i="20"/>
  <c r="O1204" i="20"/>
  <c r="E1204" i="20"/>
  <c r="M1204" i="20" s="1"/>
  <c r="B1204" i="20"/>
  <c r="C1204" i="20" s="1"/>
  <c r="A1204" i="20"/>
  <c r="Q1203" i="20"/>
  <c r="O1203" i="20"/>
  <c r="E1203" i="20"/>
  <c r="M1203" i="20" s="1"/>
  <c r="B1203" i="20"/>
  <c r="C1203" i="20" s="1"/>
  <c r="A1203" i="20"/>
  <c r="Q1202" i="20"/>
  <c r="O1202" i="20"/>
  <c r="E1202" i="20"/>
  <c r="M1202" i="20" s="1"/>
  <c r="B1202" i="20"/>
  <c r="C1202" i="20" s="1"/>
  <c r="A1202" i="20"/>
  <c r="Q1201" i="20"/>
  <c r="O1201" i="20"/>
  <c r="E1201" i="20"/>
  <c r="M1201" i="20" s="1"/>
  <c r="B1201" i="20"/>
  <c r="C1201" i="20" s="1"/>
  <c r="A1201" i="20"/>
  <c r="Q1200" i="20"/>
  <c r="O1200" i="20"/>
  <c r="E1200" i="20"/>
  <c r="M1200" i="20" s="1"/>
  <c r="B1200" i="20"/>
  <c r="C1200" i="20" s="1"/>
  <c r="A1200" i="20"/>
  <c r="Q1199" i="20"/>
  <c r="O1199" i="20"/>
  <c r="E1199" i="20"/>
  <c r="M1199" i="20" s="1"/>
  <c r="B1199" i="20"/>
  <c r="C1199" i="20" s="1"/>
  <c r="A1199" i="20"/>
  <c r="Q1198" i="20"/>
  <c r="O1198" i="20"/>
  <c r="E1198" i="20"/>
  <c r="M1198" i="20" s="1"/>
  <c r="B1198" i="20"/>
  <c r="C1198" i="20" s="1"/>
  <c r="A1198" i="20"/>
  <c r="Q1197" i="20"/>
  <c r="O1197" i="20"/>
  <c r="E1197" i="20"/>
  <c r="M1197" i="20" s="1"/>
  <c r="B1197" i="20"/>
  <c r="C1197" i="20" s="1"/>
  <c r="A1197" i="20"/>
  <c r="Q1196" i="20"/>
  <c r="O1196" i="20"/>
  <c r="E1196" i="20"/>
  <c r="M1196" i="20" s="1"/>
  <c r="B1196" i="20"/>
  <c r="C1196" i="20" s="1"/>
  <c r="A1196" i="20"/>
  <c r="Q1195" i="20"/>
  <c r="O1195" i="20"/>
  <c r="E1195" i="20"/>
  <c r="M1195" i="20" s="1"/>
  <c r="B1195" i="20"/>
  <c r="C1195" i="20" s="1"/>
  <c r="A1195" i="20"/>
  <c r="Q1194" i="20"/>
  <c r="O1194" i="20"/>
  <c r="E1194" i="20"/>
  <c r="M1194" i="20" s="1"/>
  <c r="B1194" i="20"/>
  <c r="C1194" i="20" s="1"/>
  <c r="A1194" i="20"/>
  <c r="Q1193" i="20"/>
  <c r="O1193" i="20"/>
  <c r="E1193" i="20"/>
  <c r="M1193" i="20" s="1"/>
  <c r="B1193" i="20"/>
  <c r="C1193" i="20" s="1"/>
  <c r="A1193" i="20"/>
  <c r="Q1192" i="20"/>
  <c r="O1192" i="20"/>
  <c r="E1192" i="20"/>
  <c r="M1192" i="20" s="1"/>
  <c r="B1192" i="20"/>
  <c r="C1192" i="20" s="1"/>
  <c r="A1192" i="20"/>
  <c r="Q1191" i="20"/>
  <c r="O1191" i="20"/>
  <c r="E1191" i="20"/>
  <c r="M1191" i="20" s="1"/>
  <c r="B1191" i="20"/>
  <c r="C1191" i="20" s="1"/>
  <c r="A1191" i="20"/>
  <c r="Q1190" i="20"/>
  <c r="O1190" i="20"/>
  <c r="E1190" i="20"/>
  <c r="M1190" i="20" s="1"/>
  <c r="B1190" i="20"/>
  <c r="C1190" i="20" s="1"/>
  <c r="A1190" i="20"/>
  <c r="Q1189" i="20"/>
  <c r="O1189" i="20"/>
  <c r="E1189" i="20"/>
  <c r="M1189" i="20" s="1"/>
  <c r="B1189" i="20"/>
  <c r="C1189" i="20" s="1"/>
  <c r="A1189" i="20"/>
  <c r="Q1188" i="20"/>
  <c r="O1188" i="20"/>
  <c r="E1188" i="20"/>
  <c r="M1188" i="20" s="1"/>
  <c r="B1188" i="20"/>
  <c r="C1188" i="20" s="1"/>
  <c r="A1188" i="20"/>
  <c r="Q1187" i="20"/>
  <c r="O1187" i="20"/>
  <c r="E1187" i="20"/>
  <c r="M1187" i="20" s="1"/>
  <c r="B1187" i="20"/>
  <c r="C1187" i="20" s="1"/>
  <c r="A1187" i="20"/>
  <c r="Q1186" i="20"/>
  <c r="O1186" i="20"/>
  <c r="E1186" i="20"/>
  <c r="M1186" i="20" s="1"/>
  <c r="B1186" i="20"/>
  <c r="C1186" i="20" s="1"/>
  <c r="A1186" i="20"/>
  <c r="Q1185" i="20"/>
  <c r="O1185" i="20"/>
  <c r="E1185" i="20"/>
  <c r="M1185" i="20" s="1"/>
  <c r="B1185" i="20"/>
  <c r="C1185" i="20" s="1"/>
  <c r="A1185" i="20"/>
  <c r="Q1184" i="20"/>
  <c r="O1184" i="20"/>
  <c r="E1184" i="20"/>
  <c r="M1184" i="20" s="1"/>
  <c r="B1184" i="20"/>
  <c r="C1184" i="20" s="1"/>
  <c r="A1184" i="20"/>
  <c r="Q1183" i="20"/>
  <c r="O1183" i="20"/>
  <c r="E1183" i="20"/>
  <c r="M1183" i="20" s="1"/>
  <c r="B1183" i="20"/>
  <c r="C1183" i="20" s="1"/>
  <c r="A1183" i="20"/>
  <c r="Q1182" i="20"/>
  <c r="O1182" i="20"/>
  <c r="E1182" i="20"/>
  <c r="M1182" i="20" s="1"/>
  <c r="B1182" i="20"/>
  <c r="C1182" i="20" s="1"/>
  <c r="A1182" i="20"/>
  <c r="Q1181" i="20"/>
  <c r="O1181" i="20"/>
  <c r="E1181" i="20"/>
  <c r="M1181" i="20" s="1"/>
  <c r="B1181" i="20"/>
  <c r="C1181" i="20" s="1"/>
  <c r="A1181" i="20"/>
  <c r="Q1180" i="20"/>
  <c r="O1180" i="20"/>
  <c r="E1180" i="20"/>
  <c r="M1180" i="20" s="1"/>
  <c r="B1180" i="20"/>
  <c r="C1180" i="20" s="1"/>
  <c r="A1180" i="20"/>
  <c r="Q1179" i="20"/>
  <c r="O1179" i="20"/>
  <c r="E1179" i="20"/>
  <c r="M1179" i="20" s="1"/>
  <c r="B1179" i="20"/>
  <c r="C1179" i="20" s="1"/>
  <c r="A1179" i="20"/>
  <c r="Q1178" i="20"/>
  <c r="O1178" i="20"/>
  <c r="E1178" i="20"/>
  <c r="M1178" i="20" s="1"/>
  <c r="B1178" i="20"/>
  <c r="C1178" i="20" s="1"/>
  <c r="A1178" i="20"/>
  <c r="Q1177" i="20"/>
  <c r="O1177" i="20"/>
  <c r="E1177" i="20"/>
  <c r="M1177" i="20" s="1"/>
  <c r="B1177" i="20"/>
  <c r="C1177" i="20" s="1"/>
  <c r="A1177" i="20"/>
  <c r="Q1176" i="20"/>
  <c r="O1176" i="20"/>
  <c r="E1176" i="20"/>
  <c r="M1176" i="20" s="1"/>
  <c r="B1176" i="20"/>
  <c r="C1176" i="20" s="1"/>
  <c r="A1176" i="20"/>
  <c r="Q1175" i="20"/>
  <c r="O1175" i="20"/>
  <c r="E1175" i="20"/>
  <c r="M1175" i="20" s="1"/>
  <c r="B1175" i="20"/>
  <c r="C1175" i="20" s="1"/>
  <c r="A1175" i="20"/>
  <c r="Q1174" i="20"/>
  <c r="O1174" i="20"/>
  <c r="E1174" i="20"/>
  <c r="M1174" i="20" s="1"/>
  <c r="B1174" i="20"/>
  <c r="C1174" i="20" s="1"/>
  <c r="A1174" i="20"/>
  <c r="Q1173" i="20"/>
  <c r="O1173" i="20"/>
  <c r="E1173" i="20"/>
  <c r="M1173" i="20" s="1"/>
  <c r="B1173" i="20"/>
  <c r="C1173" i="20" s="1"/>
  <c r="A1173" i="20"/>
  <c r="Q1172" i="20"/>
  <c r="O1172" i="20"/>
  <c r="E1172" i="20"/>
  <c r="M1172" i="20" s="1"/>
  <c r="B1172" i="20"/>
  <c r="C1172" i="20" s="1"/>
  <c r="A1172" i="20"/>
  <c r="Q1171" i="20"/>
  <c r="O1171" i="20"/>
  <c r="E1171" i="20"/>
  <c r="M1171" i="20" s="1"/>
  <c r="B1171" i="20"/>
  <c r="C1171" i="20" s="1"/>
  <c r="A1171" i="20"/>
  <c r="Q1170" i="20"/>
  <c r="O1170" i="20"/>
  <c r="E1170" i="20"/>
  <c r="M1170" i="20" s="1"/>
  <c r="B1170" i="20"/>
  <c r="C1170" i="20" s="1"/>
  <c r="A1170" i="20"/>
  <c r="Q1169" i="20"/>
  <c r="O1169" i="20"/>
  <c r="E1169" i="20"/>
  <c r="M1169" i="20" s="1"/>
  <c r="B1169" i="20"/>
  <c r="C1169" i="20" s="1"/>
  <c r="A1169" i="20"/>
  <c r="Q1168" i="20"/>
  <c r="O1168" i="20"/>
  <c r="E1168" i="20"/>
  <c r="M1168" i="20" s="1"/>
  <c r="B1168" i="20"/>
  <c r="C1168" i="20" s="1"/>
  <c r="A1168" i="20"/>
  <c r="Q1167" i="20"/>
  <c r="O1167" i="20"/>
  <c r="E1167" i="20"/>
  <c r="M1167" i="20" s="1"/>
  <c r="B1167" i="20"/>
  <c r="C1167" i="20" s="1"/>
  <c r="A1167" i="20"/>
  <c r="Q1166" i="20"/>
  <c r="O1166" i="20"/>
  <c r="E1166" i="20"/>
  <c r="M1166" i="20" s="1"/>
  <c r="B1166" i="20"/>
  <c r="C1166" i="20" s="1"/>
  <c r="A1166" i="20"/>
  <c r="Q1165" i="20"/>
  <c r="O1165" i="20"/>
  <c r="E1165" i="20"/>
  <c r="M1165" i="20" s="1"/>
  <c r="B1165" i="20"/>
  <c r="C1165" i="20" s="1"/>
  <c r="A1165" i="20"/>
  <c r="Q1164" i="20"/>
  <c r="O1164" i="20"/>
  <c r="E1164" i="20"/>
  <c r="M1164" i="20" s="1"/>
  <c r="B1164" i="20"/>
  <c r="C1164" i="20" s="1"/>
  <c r="A1164" i="20"/>
  <c r="Q1163" i="20"/>
  <c r="O1163" i="20"/>
  <c r="E1163" i="20"/>
  <c r="M1163" i="20" s="1"/>
  <c r="B1163" i="20"/>
  <c r="C1163" i="20" s="1"/>
  <c r="A1163" i="20"/>
  <c r="Q1162" i="20"/>
  <c r="O1162" i="20"/>
  <c r="E1162" i="20"/>
  <c r="M1162" i="20" s="1"/>
  <c r="B1162" i="20"/>
  <c r="C1162" i="20" s="1"/>
  <c r="A1162" i="20"/>
  <c r="Q1161" i="20"/>
  <c r="O1161" i="20"/>
  <c r="E1161" i="20"/>
  <c r="M1161" i="20" s="1"/>
  <c r="B1161" i="20"/>
  <c r="C1161" i="20" s="1"/>
  <c r="A1161" i="20"/>
  <c r="Q1160" i="20"/>
  <c r="O1160" i="20"/>
  <c r="E1160" i="20"/>
  <c r="M1160" i="20" s="1"/>
  <c r="B1160" i="20"/>
  <c r="C1160" i="20" s="1"/>
  <c r="A1160" i="20"/>
  <c r="Q1159" i="20"/>
  <c r="O1159" i="20"/>
  <c r="E1159" i="20"/>
  <c r="M1159" i="20" s="1"/>
  <c r="B1159" i="20"/>
  <c r="C1159" i="20" s="1"/>
  <c r="A1159" i="20"/>
  <c r="Q1158" i="20"/>
  <c r="O1158" i="20"/>
  <c r="E1158" i="20"/>
  <c r="M1158" i="20" s="1"/>
  <c r="B1158" i="20"/>
  <c r="C1158" i="20" s="1"/>
  <c r="A1158" i="20"/>
  <c r="Q1157" i="20"/>
  <c r="O1157" i="20"/>
  <c r="E1157" i="20"/>
  <c r="M1157" i="20" s="1"/>
  <c r="B1157" i="20"/>
  <c r="C1157" i="20" s="1"/>
  <c r="A1157" i="20"/>
  <c r="Q1156" i="20"/>
  <c r="O1156" i="20"/>
  <c r="E1156" i="20"/>
  <c r="M1156" i="20" s="1"/>
  <c r="B1156" i="20"/>
  <c r="C1156" i="20" s="1"/>
  <c r="A1156" i="20"/>
  <c r="Q1155" i="20"/>
  <c r="O1155" i="20"/>
  <c r="E1155" i="20"/>
  <c r="M1155" i="20" s="1"/>
  <c r="B1155" i="20"/>
  <c r="C1155" i="20" s="1"/>
  <c r="A1155" i="20"/>
  <c r="Q1154" i="20"/>
  <c r="O1154" i="20"/>
  <c r="E1154" i="20"/>
  <c r="M1154" i="20" s="1"/>
  <c r="B1154" i="20"/>
  <c r="C1154" i="20" s="1"/>
  <c r="A1154" i="20"/>
  <c r="Q1153" i="20"/>
  <c r="O1153" i="20"/>
  <c r="E1153" i="20"/>
  <c r="M1153" i="20" s="1"/>
  <c r="B1153" i="20"/>
  <c r="C1153" i="20" s="1"/>
  <c r="A1153" i="20"/>
  <c r="Q1152" i="20"/>
  <c r="O1152" i="20"/>
  <c r="E1152" i="20"/>
  <c r="M1152" i="20" s="1"/>
  <c r="B1152" i="20"/>
  <c r="C1152" i="20" s="1"/>
  <c r="A1152" i="20"/>
  <c r="Q1151" i="20"/>
  <c r="O1151" i="20"/>
  <c r="E1151" i="20"/>
  <c r="M1151" i="20" s="1"/>
  <c r="B1151" i="20"/>
  <c r="C1151" i="20" s="1"/>
  <c r="A1151" i="20"/>
  <c r="Q1150" i="20"/>
  <c r="O1150" i="20"/>
  <c r="E1150" i="20"/>
  <c r="M1150" i="20" s="1"/>
  <c r="B1150" i="20"/>
  <c r="C1150" i="20" s="1"/>
  <c r="A1150" i="20"/>
  <c r="Q1149" i="20"/>
  <c r="O1149" i="20"/>
  <c r="E1149" i="20"/>
  <c r="M1149" i="20" s="1"/>
  <c r="B1149" i="20"/>
  <c r="C1149" i="20" s="1"/>
  <c r="A1149" i="20"/>
  <c r="Q1148" i="20"/>
  <c r="O1148" i="20"/>
  <c r="E1148" i="20"/>
  <c r="M1148" i="20" s="1"/>
  <c r="B1148" i="20"/>
  <c r="C1148" i="20" s="1"/>
  <c r="A1148" i="20"/>
  <c r="Q1147" i="20"/>
  <c r="O1147" i="20"/>
  <c r="E1147" i="20"/>
  <c r="M1147" i="20" s="1"/>
  <c r="B1147" i="20"/>
  <c r="C1147" i="20" s="1"/>
  <c r="A1147" i="20"/>
  <c r="Q1146" i="20"/>
  <c r="O1146" i="20"/>
  <c r="E1146" i="20"/>
  <c r="M1146" i="20" s="1"/>
  <c r="B1146" i="20"/>
  <c r="C1146" i="20" s="1"/>
  <c r="A1146" i="20"/>
  <c r="Q1145" i="20"/>
  <c r="O1145" i="20"/>
  <c r="E1145" i="20"/>
  <c r="M1145" i="20" s="1"/>
  <c r="B1145" i="20"/>
  <c r="C1145" i="20" s="1"/>
  <c r="A1145" i="20"/>
  <c r="Q1144" i="20"/>
  <c r="O1144" i="20"/>
  <c r="E1144" i="20"/>
  <c r="M1144" i="20" s="1"/>
  <c r="B1144" i="20"/>
  <c r="C1144" i="20" s="1"/>
  <c r="A1144" i="20"/>
  <c r="Q1143" i="20"/>
  <c r="O1143" i="20"/>
  <c r="E1143" i="20"/>
  <c r="M1143" i="20" s="1"/>
  <c r="B1143" i="20"/>
  <c r="C1143" i="20" s="1"/>
  <c r="A1143" i="20"/>
  <c r="Q1142" i="20"/>
  <c r="O1142" i="20"/>
  <c r="E1142" i="20"/>
  <c r="M1142" i="20" s="1"/>
  <c r="B1142" i="20"/>
  <c r="C1142" i="20" s="1"/>
  <c r="A1142" i="20"/>
  <c r="Q1141" i="20"/>
  <c r="O1141" i="20"/>
  <c r="E1141" i="20"/>
  <c r="M1141" i="20" s="1"/>
  <c r="B1141" i="20"/>
  <c r="C1141" i="20" s="1"/>
  <c r="A1141" i="20"/>
  <c r="Q1140" i="20"/>
  <c r="O1140" i="20"/>
  <c r="E1140" i="20"/>
  <c r="M1140" i="20" s="1"/>
  <c r="B1140" i="20"/>
  <c r="C1140" i="20" s="1"/>
  <c r="A1140" i="20"/>
  <c r="Q1139" i="20"/>
  <c r="O1139" i="20"/>
  <c r="E1139" i="20"/>
  <c r="M1139" i="20" s="1"/>
  <c r="B1139" i="20"/>
  <c r="C1139" i="20" s="1"/>
  <c r="A1139" i="20"/>
  <c r="Q1138" i="20"/>
  <c r="O1138" i="20"/>
  <c r="E1138" i="20"/>
  <c r="M1138" i="20" s="1"/>
  <c r="B1138" i="20"/>
  <c r="C1138" i="20" s="1"/>
  <c r="A1138" i="20"/>
  <c r="Q1137" i="20"/>
  <c r="O1137" i="20"/>
  <c r="E1137" i="20"/>
  <c r="M1137" i="20" s="1"/>
  <c r="B1137" i="20"/>
  <c r="C1137" i="20" s="1"/>
  <c r="A1137" i="20"/>
  <c r="Q1136" i="20"/>
  <c r="O1136" i="20"/>
  <c r="E1136" i="20"/>
  <c r="M1136" i="20" s="1"/>
  <c r="B1136" i="20"/>
  <c r="C1136" i="20" s="1"/>
  <c r="A1136" i="20"/>
  <c r="Q1135" i="20"/>
  <c r="O1135" i="20"/>
  <c r="E1135" i="20"/>
  <c r="M1135" i="20" s="1"/>
  <c r="B1135" i="20"/>
  <c r="C1135" i="20" s="1"/>
  <c r="A1135" i="20"/>
  <c r="Q1134" i="20"/>
  <c r="O1134" i="20"/>
  <c r="E1134" i="20"/>
  <c r="M1134" i="20" s="1"/>
  <c r="B1134" i="20"/>
  <c r="C1134" i="20" s="1"/>
  <c r="A1134" i="20"/>
  <c r="Q1133" i="20"/>
  <c r="O1133" i="20"/>
  <c r="E1133" i="20"/>
  <c r="M1133" i="20" s="1"/>
  <c r="B1133" i="20"/>
  <c r="C1133" i="20" s="1"/>
  <c r="A1133" i="20"/>
  <c r="Q1132" i="20"/>
  <c r="O1132" i="20"/>
  <c r="E1132" i="20"/>
  <c r="M1132" i="20" s="1"/>
  <c r="B1132" i="20"/>
  <c r="C1132" i="20" s="1"/>
  <c r="A1132" i="20"/>
  <c r="Q1131" i="20"/>
  <c r="O1131" i="20"/>
  <c r="E1131" i="20"/>
  <c r="M1131" i="20" s="1"/>
  <c r="B1131" i="20"/>
  <c r="C1131" i="20" s="1"/>
  <c r="A1131" i="20"/>
  <c r="Q1130" i="20"/>
  <c r="O1130" i="20"/>
  <c r="E1130" i="20"/>
  <c r="M1130" i="20" s="1"/>
  <c r="B1130" i="20"/>
  <c r="C1130" i="20" s="1"/>
  <c r="A1130" i="20"/>
  <c r="Q1129" i="20"/>
  <c r="O1129" i="20"/>
  <c r="E1129" i="20"/>
  <c r="M1129" i="20" s="1"/>
  <c r="B1129" i="20"/>
  <c r="C1129" i="20" s="1"/>
  <c r="A1129" i="20"/>
  <c r="Q1128" i="20"/>
  <c r="O1128" i="20"/>
  <c r="E1128" i="20"/>
  <c r="M1128" i="20" s="1"/>
  <c r="B1128" i="20"/>
  <c r="C1128" i="20" s="1"/>
  <c r="A1128" i="20"/>
  <c r="Q1127" i="20"/>
  <c r="O1127" i="20"/>
  <c r="E1127" i="20"/>
  <c r="M1127" i="20" s="1"/>
  <c r="B1127" i="20"/>
  <c r="C1127" i="20" s="1"/>
  <c r="A1127" i="20"/>
  <c r="Q1126" i="20"/>
  <c r="O1126" i="20"/>
  <c r="E1126" i="20"/>
  <c r="M1126" i="20" s="1"/>
  <c r="B1126" i="20"/>
  <c r="C1126" i="20" s="1"/>
  <c r="A1126" i="20"/>
  <c r="Q1125" i="20"/>
  <c r="O1125" i="20"/>
  <c r="E1125" i="20"/>
  <c r="M1125" i="20" s="1"/>
  <c r="B1125" i="20"/>
  <c r="C1125" i="20" s="1"/>
  <c r="A1125" i="20"/>
  <c r="Q1124" i="20"/>
  <c r="O1124" i="20"/>
  <c r="E1124" i="20"/>
  <c r="M1124" i="20" s="1"/>
  <c r="B1124" i="20"/>
  <c r="C1124" i="20" s="1"/>
  <c r="A1124" i="20"/>
  <c r="Q1123" i="20"/>
  <c r="O1123" i="20"/>
  <c r="E1123" i="20"/>
  <c r="M1123" i="20" s="1"/>
  <c r="B1123" i="20"/>
  <c r="C1123" i="20" s="1"/>
  <c r="A1123" i="20"/>
  <c r="Q1122" i="20"/>
  <c r="O1122" i="20"/>
  <c r="E1122" i="20"/>
  <c r="M1122" i="20" s="1"/>
  <c r="B1122" i="20"/>
  <c r="C1122" i="20" s="1"/>
  <c r="A1122" i="20"/>
  <c r="Q1121" i="20"/>
  <c r="O1121" i="20"/>
  <c r="E1121" i="20"/>
  <c r="M1121" i="20" s="1"/>
  <c r="B1121" i="20"/>
  <c r="C1121" i="20" s="1"/>
  <c r="A1121" i="20"/>
  <c r="Q1120" i="20"/>
  <c r="O1120" i="20"/>
  <c r="E1120" i="20"/>
  <c r="M1120" i="20" s="1"/>
  <c r="B1120" i="20"/>
  <c r="C1120" i="20" s="1"/>
  <c r="A1120" i="20"/>
  <c r="Q1119" i="20"/>
  <c r="O1119" i="20"/>
  <c r="E1119" i="20"/>
  <c r="M1119" i="20" s="1"/>
  <c r="B1119" i="20"/>
  <c r="C1119" i="20" s="1"/>
  <c r="A1119" i="20"/>
  <c r="Q1118" i="20"/>
  <c r="O1118" i="20"/>
  <c r="E1118" i="20"/>
  <c r="M1118" i="20" s="1"/>
  <c r="B1118" i="20"/>
  <c r="C1118" i="20" s="1"/>
  <c r="A1118" i="20"/>
  <c r="Q1117" i="20"/>
  <c r="O1117" i="20"/>
  <c r="E1117" i="20"/>
  <c r="M1117" i="20" s="1"/>
  <c r="B1117" i="20"/>
  <c r="C1117" i="20" s="1"/>
  <c r="A1117" i="20"/>
  <c r="Q1116" i="20"/>
  <c r="O1116" i="20"/>
  <c r="E1116" i="20"/>
  <c r="M1116" i="20" s="1"/>
  <c r="B1116" i="20"/>
  <c r="C1116" i="20" s="1"/>
  <c r="A1116" i="20"/>
  <c r="Q1115" i="20"/>
  <c r="O1115" i="20"/>
  <c r="E1115" i="20"/>
  <c r="M1115" i="20" s="1"/>
  <c r="B1115" i="20"/>
  <c r="C1115" i="20" s="1"/>
  <c r="A1115" i="20"/>
  <c r="Q1114" i="20"/>
  <c r="O1114" i="20"/>
  <c r="E1114" i="20"/>
  <c r="M1114" i="20" s="1"/>
  <c r="B1114" i="20"/>
  <c r="C1114" i="20" s="1"/>
  <c r="A1114" i="20"/>
  <c r="Q1113" i="20"/>
  <c r="O1113" i="20"/>
  <c r="E1113" i="20"/>
  <c r="M1113" i="20" s="1"/>
  <c r="B1113" i="20"/>
  <c r="C1113" i="20" s="1"/>
  <c r="A1113" i="20"/>
  <c r="Q1112" i="20"/>
  <c r="O1112" i="20"/>
  <c r="E1112" i="20"/>
  <c r="M1112" i="20" s="1"/>
  <c r="B1112" i="20"/>
  <c r="C1112" i="20" s="1"/>
  <c r="A1112" i="20"/>
  <c r="Q1111" i="20"/>
  <c r="O1111" i="20"/>
  <c r="E1111" i="20"/>
  <c r="M1111" i="20" s="1"/>
  <c r="B1111" i="20"/>
  <c r="C1111" i="20" s="1"/>
  <c r="A1111" i="20"/>
  <c r="Q1110" i="20"/>
  <c r="O1110" i="20"/>
  <c r="E1110" i="20"/>
  <c r="M1110" i="20" s="1"/>
  <c r="B1110" i="20"/>
  <c r="C1110" i="20" s="1"/>
  <c r="A1110" i="20"/>
  <c r="Q1109" i="20"/>
  <c r="O1109" i="20"/>
  <c r="E1109" i="20"/>
  <c r="M1109" i="20" s="1"/>
  <c r="B1109" i="20"/>
  <c r="C1109" i="20" s="1"/>
  <c r="A1109" i="20"/>
  <c r="Q1108" i="20"/>
  <c r="O1108" i="20"/>
  <c r="E1108" i="20"/>
  <c r="M1108" i="20" s="1"/>
  <c r="B1108" i="20"/>
  <c r="C1108" i="20" s="1"/>
  <c r="A1108" i="20"/>
  <c r="Q1107" i="20"/>
  <c r="O1107" i="20"/>
  <c r="E1107" i="20"/>
  <c r="M1107" i="20" s="1"/>
  <c r="B1107" i="20"/>
  <c r="C1107" i="20" s="1"/>
  <c r="A1107" i="20"/>
  <c r="Q1106" i="20"/>
  <c r="O1106" i="20"/>
  <c r="E1106" i="20"/>
  <c r="M1106" i="20" s="1"/>
  <c r="B1106" i="20"/>
  <c r="C1106" i="20" s="1"/>
  <c r="A1106" i="20"/>
  <c r="Q1105" i="20"/>
  <c r="O1105" i="20"/>
  <c r="E1105" i="20"/>
  <c r="M1105" i="20" s="1"/>
  <c r="B1105" i="20"/>
  <c r="C1105" i="20" s="1"/>
  <c r="A1105" i="20"/>
  <c r="Q1104" i="20"/>
  <c r="O1104" i="20"/>
  <c r="E1104" i="20"/>
  <c r="M1104" i="20" s="1"/>
  <c r="B1104" i="20"/>
  <c r="C1104" i="20" s="1"/>
  <c r="A1104" i="20"/>
  <c r="Q1103" i="20"/>
  <c r="O1103" i="20"/>
  <c r="E1103" i="20"/>
  <c r="M1103" i="20" s="1"/>
  <c r="B1103" i="20"/>
  <c r="C1103" i="20" s="1"/>
  <c r="A1103" i="20"/>
  <c r="Q1102" i="20"/>
  <c r="O1102" i="20"/>
  <c r="E1102" i="20"/>
  <c r="M1102" i="20" s="1"/>
  <c r="B1102" i="20"/>
  <c r="C1102" i="20" s="1"/>
  <c r="A1102" i="20"/>
  <c r="Q1101" i="20"/>
  <c r="O1101" i="20"/>
  <c r="E1101" i="20"/>
  <c r="M1101" i="20" s="1"/>
  <c r="B1101" i="20"/>
  <c r="C1101" i="20" s="1"/>
  <c r="A1101" i="20"/>
  <c r="Q1100" i="20"/>
  <c r="O1100" i="20"/>
  <c r="E1100" i="20"/>
  <c r="M1100" i="20" s="1"/>
  <c r="B1100" i="20"/>
  <c r="C1100" i="20" s="1"/>
  <c r="A1100" i="20"/>
  <c r="Q1099" i="20"/>
  <c r="O1099" i="20"/>
  <c r="E1099" i="20"/>
  <c r="M1099" i="20" s="1"/>
  <c r="B1099" i="20"/>
  <c r="C1099" i="20" s="1"/>
  <c r="A1099" i="20"/>
  <c r="Q1098" i="20"/>
  <c r="O1098" i="20"/>
  <c r="E1098" i="20"/>
  <c r="M1098" i="20" s="1"/>
  <c r="B1098" i="20"/>
  <c r="C1098" i="20" s="1"/>
  <c r="A1098" i="20"/>
  <c r="Q1097" i="20"/>
  <c r="O1097" i="20"/>
  <c r="E1097" i="20"/>
  <c r="M1097" i="20" s="1"/>
  <c r="B1097" i="20"/>
  <c r="C1097" i="20" s="1"/>
  <c r="A1097" i="20"/>
  <c r="Q1096" i="20"/>
  <c r="O1096" i="20"/>
  <c r="E1096" i="20"/>
  <c r="M1096" i="20" s="1"/>
  <c r="B1096" i="20"/>
  <c r="C1096" i="20" s="1"/>
  <c r="A1096" i="20"/>
  <c r="Q1095" i="20"/>
  <c r="O1095" i="20"/>
  <c r="E1095" i="20"/>
  <c r="M1095" i="20" s="1"/>
  <c r="B1095" i="20"/>
  <c r="C1095" i="20" s="1"/>
  <c r="A1095" i="20"/>
  <c r="Q1094" i="20"/>
  <c r="O1094" i="20"/>
  <c r="E1094" i="20"/>
  <c r="M1094" i="20" s="1"/>
  <c r="B1094" i="20"/>
  <c r="C1094" i="20" s="1"/>
  <c r="A1094" i="20"/>
  <c r="Q1093" i="20"/>
  <c r="O1093" i="20"/>
  <c r="E1093" i="20"/>
  <c r="M1093" i="20" s="1"/>
  <c r="B1093" i="20"/>
  <c r="C1093" i="20" s="1"/>
  <c r="A1093" i="20"/>
  <c r="Q1092" i="20"/>
  <c r="O1092" i="20"/>
  <c r="E1092" i="20"/>
  <c r="M1092" i="20" s="1"/>
  <c r="B1092" i="20"/>
  <c r="C1092" i="20" s="1"/>
  <c r="A1092" i="20"/>
  <c r="Q1091" i="20"/>
  <c r="O1091" i="20"/>
  <c r="E1091" i="20"/>
  <c r="M1091" i="20" s="1"/>
  <c r="B1091" i="20"/>
  <c r="C1091" i="20" s="1"/>
  <c r="A1091" i="20"/>
  <c r="Q1090" i="20"/>
  <c r="O1090" i="20"/>
  <c r="E1090" i="20"/>
  <c r="M1090" i="20" s="1"/>
  <c r="B1090" i="20"/>
  <c r="C1090" i="20" s="1"/>
  <c r="A1090" i="20"/>
  <c r="Q1089" i="20"/>
  <c r="O1089" i="20"/>
  <c r="E1089" i="20"/>
  <c r="M1089" i="20" s="1"/>
  <c r="B1089" i="20"/>
  <c r="C1089" i="20" s="1"/>
  <c r="A1089" i="20"/>
  <c r="Q1088" i="20"/>
  <c r="O1088" i="20"/>
  <c r="E1088" i="20"/>
  <c r="M1088" i="20" s="1"/>
  <c r="B1088" i="20"/>
  <c r="C1088" i="20" s="1"/>
  <c r="A1088" i="20"/>
  <c r="Q1087" i="20"/>
  <c r="O1087" i="20"/>
  <c r="E1087" i="20"/>
  <c r="M1087" i="20" s="1"/>
  <c r="B1087" i="20"/>
  <c r="C1087" i="20" s="1"/>
  <c r="A1087" i="20"/>
  <c r="Q1086" i="20"/>
  <c r="O1086" i="20"/>
  <c r="E1086" i="20"/>
  <c r="M1086" i="20" s="1"/>
  <c r="B1086" i="20"/>
  <c r="C1086" i="20" s="1"/>
  <c r="A1086" i="20"/>
  <c r="Q1085" i="20"/>
  <c r="O1085" i="20"/>
  <c r="E1085" i="20"/>
  <c r="M1085" i="20" s="1"/>
  <c r="B1085" i="20"/>
  <c r="C1085" i="20" s="1"/>
  <c r="A1085" i="20"/>
  <c r="Q1084" i="20"/>
  <c r="O1084" i="20"/>
  <c r="K1084" i="20"/>
  <c r="E1084" i="20"/>
  <c r="M1084" i="20" s="1"/>
  <c r="B1084" i="20"/>
  <c r="C1084" i="20" s="1"/>
  <c r="A1084" i="20"/>
  <c r="Q1083" i="20"/>
  <c r="O1083" i="20"/>
  <c r="E1083" i="20"/>
  <c r="M1083" i="20" s="1"/>
  <c r="B1083" i="20"/>
  <c r="C1083" i="20" s="1"/>
  <c r="A1083" i="20"/>
  <c r="Q1082" i="20"/>
  <c r="O1082" i="20"/>
  <c r="E1082" i="20"/>
  <c r="M1082" i="20" s="1"/>
  <c r="B1082" i="20"/>
  <c r="C1082" i="20" s="1"/>
  <c r="A1082" i="20"/>
  <c r="Q1081" i="20"/>
  <c r="O1081" i="20"/>
  <c r="E1081" i="20"/>
  <c r="M1081" i="20" s="1"/>
  <c r="B1081" i="20"/>
  <c r="C1081" i="20" s="1"/>
  <c r="A1081" i="20"/>
  <c r="Q1080" i="20"/>
  <c r="O1080" i="20"/>
  <c r="E1080" i="20"/>
  <c r="M1080" i="20" s="1"/>
  <c r="B1080" i="20"/>
  <c r="C1080" i="20" s="1"/>
  <c r="A1080" i="20"/>
  <c r="Q1079" i="20"/>
  <c r="O1079" i="20"/>
  <c r="E1079" i="20"/>
  <c r="M1079" i="20" s="1"/>
  <c r="B1079" i="20"/>
  <c r="C1079" i="20" s="1"/>
  <c r="A1079" i="20"/>
  <c r="Q1078" i="20"/>
  <c r="O1078" i="20"/>
  <c r="E1078" i="20"/>
  <c r="M1078" i="20" s="1"/>
  <c r="B1078" i="20"/>
  <c r="C1078" i="20" s="1"/>
  <c r="A1078" i="20"/>
  <c r="Q1077" i="20"/>
  <c r="O1077" i="20"/>
  <c r="E1077" i="20"/>
  <c r="M1077" i="20" s="1"/>
  <c r="B1077" i="20"/>
  <c r="C1077" i="20" s="1"/>
  <c r="A1077" i="20"/>
  <c r="Q1076" i="20"/>
  <c r="O1076" i="20"/>
  <c r="E1076" i="20"/>
  <c r="M1076" i="20" s="1"/>
  <c r="B1076" i="20"/>
  <c r="C1076" i="20" s="1"/>
  <c r="A1076" i="20"/>
  <c r="Q1075" i="20"/>
  <c r="O1075" i="20"/>
  <c r="E1075" i="20"/>
  <c r="M1075" i="20" s="1"/>
  <c r="B1075" i="20"/>
  <c r="C1075" i="20" s="1"/>
  <c r="A1075" i="20"/>
  <c r="Q1074" i="20"/>
  <c r="O1074" i="20"/>
  <c r="E1074" i="20"/>
  <c r="M1074" i="20" s="1"/>
  <c r="B1074" i="20"/>
  <c r="C1074" i="20" s="1"/>
  <c r="A1074" i="20"/>
  <c r="Q1073" i="20"/>
  <c r="O1073" i="20"/>
  <c r="E1073" i="20"/>
  <c r="M1073" i="20" s="1"/>
  <c r="B1073" i="20"/>
  <c r="C1073" i="20" s="1"/>
  <c r="A1073" i="20"/>
  <c r="Q1072" i="20"/>
  <c r="O1072" i="20"/>
  <c r="E1072" i="20"/>
  <c r="M1072" i="20" s="1"/>
  <c r="B1072" i="20"/>
  <c r="C1072" i="20" s="1"/>
  <c r="A1072" i="20"/>
  <c r="Q1071" i="20"/>
  <c r="O1071" i="20"/>
  <c r="E1071" i="20"/>
  <c r="M1071" i="20" s="1"/>
  <c r="B1071" i="20"/>
  <c r="C1071" i="20" s="1"/>
  <c r="A1071" i="20"/>
  <c r="Q1070" i="20"/>
  <c r="O1070" i="20"/>
  <c r="E1070" i="20"/>
  <c r="M1070" i="20" s="1"/>
  <c r="B1070" i="20"/>
  <c r="C1070" i="20" s="1"/>
  <c r="A1070" i="20"/>
  <c r="Q1069" i="20"/>
  <c r="O1069" i="20"/>
  <c r="E1069" i="20"/>
  <c r="M1069" i="20" s="1"/>
  <c r="B1069" i="20"/>
  <c r="C1069" i="20" s="1"/>
  <c r="A1069" i="20"/>
  <c r="Q1068" i="20"/>
  <c r="O1068" i="20"/>
  <c r="E1068" i="20"/>
  <c r="M1068" i="20" s="1"/>
  <c r="B1068" i="20"/>
  <c r="C1068" i="20" s="1"/>
  <c r="A1068" i="20"/>
  <c r="Q1067" i="20"/>
  <c r="O1067" i="20"/>
  <c r="E1067" i="20"/>
  <c r="M1067" i="20" s="1"/>
  <c r="B1067" i="20"/>
  <c r="C1067" i="20" s="1"/>
  <c r="A1067" i="20"/>
  <c r="Q1066" i="20"/>
  <c r="O1066" i="20"/>
  <c r="E1066" i="20"/>
  <c r="M1066" i="20" s="1"/>
  <c r="B1066" i="20"/>
  <c r="C1066" i="20" s="1"/>
  <c r="A1066" i="20"/>
  <c r="Q1065" i="20"/>
  <c r="O1065" i="20"/>
  <c r="E1065" i="20"/>
  <c r="M1065" i="20" s="1"/>
  <c r="B1065" i="20"/>
  <c r="C1065" i="20" s="1"/>
  <c r="A1065" i="20"/>
  <c r="Q1064" i="20"/>
  <c r="O1064" i="20"/>
  <c r="E1064" i="20"/>
  <c r="M1064" i="20" s="1"/>
  <c r="B1064" i="20"/>
  <c r="C1064" i="20" s="1"/>
  <c r="A1064" i="20"/>
  <c r="Q1063" i="20"/>
  <c r="O1063" i="20"/>
  <c r="E1063" i="20"/>
  <c r="M1063" i="20" s="1"/>
  <c r="B1063" i="20"/>
  <c r="C1063" i="20" s="1"/>
  <c r="A1063" i="20"/>
  <c r="Q1062" i="20"/>
  <c r="O1062" i="20"/>
  <c r="E1062" i="20"/>
  <c r="M1062" i="20" s="1"/>
  <c r="B1062" i="20"/>
  <c r="C1062" i="20" s="1"/>
  <c r="A1062" i="20"/>
  <c r="Q1061" i="20"/>
  <c r="O1061" i="20"/>
  <c r="E1061" i="20"/>
  <c r="M1061" i="20" s="1"/>
  <c r="B1061" i="20"/>
  <c r="C1061" i="20" s="1"/>
  <c r="A1061" i="20"/>
  <c r="Q1060" i="20"/>
  <c r="O1060" i="20"/>
  <c r="E1060" i="20"/>
  <c r="M1060" i="20" s="1"/>
  <c r="B1060" i="20"/>
  <c r="C1060" i="20" s="1"/>
  <c r="A1060" i="20"/>
  <c r="Q1059" i="20"/>
  <c r="O1059" i="20"/>
  <c r="E1059" i="20"/>
  <c r="M1059" i="20" s="1"/>
  <c r="B1059" i="20"/>
  <c r="C1059" i="20" s="1"/>
  <c r="A1059" i="20"/>
  <c r="Q1058" i="20"/>
  <c r="O1058" i="20"/>
  <c r="E1058" i="20"/>
  <c r="M1058" i="20" s="1"/>
  <c r="B1058" i="20"/>
  <c r="C1058" i="20" s="1"/>
  <c r="A1058" i="20"/>
  <c r="Q1057" i="20"/>
  <c r="O1057" i="20"/>
  <c r="E1057" i="20"/>
  <c r="M1057" i="20" s="1"/>
  <c r="B1057" i="20"/>
  <c r="C1057" i="20" s="1"/>
  <c r="A1057" i="20"/>
  <c r="Q1056" i="20"/>
  <c r="O1056" i="20"/>
  <c r="E1056" i="20"/>
  <c r="M1056" i="20" s="1"/>
  <c r="B1056" i="20"/>
  <c r="C1056" i="20" s="1"/>
  <c r="A1056" i="20"/>
  <c r="Q1055" i="20"/>
  <c r="O1055" i="20"/>
  <c r="E1055" i="20"/>
  <c r="M1055" i="20" s="1"/>
  <c r="B1055" i="20"/>
  <c r="C1055" i="20" s="1"/>
  <c r="A1055" i="20"/>
  <c r="Q1054" i="20"/>
  <c r="O1054" i="20"/>
  <c r="E1054" i="20"/>
  <c r="M1054" i="20" s="1"/>
  <c r="B1054" i="20"/>
  <c r="C1054" i="20" s="1"/>
  <c r="A1054" i="20"/>
  <c r="Q1053" i="20"/>
  <c r="O1053" i="20"/>
  <c r="E1053" i="20"/>
  <c r="M1053" i="20" s="1"/>
  <c r="B1053" i="20"/>
  <c r="C1053" i="20" s="1"/>
  <c r="A1053" i="20"/>
  <c r="Q1052" i="20"/>
  <c r="O1052" i="20"/>
  <c r="E1052" i="20"/>
  <c r="M1052" i="20" s="1"/>
  <c r="B1052" i="20"/>
  <c r="C1052" i="20" s="1"/>
  <c r="A1052" i="20"/>
  <c r="Q1051" i="20"/>
  <c r="O1051" i="20"/>
  <c r="E1051" i="20"/>
  <c r="M1051" i="20" s="1"/>
  <c r="B1051" i="20"/>
  <c r="C1051" i="20" s="1"/>
  <c r="A1051" i="20"/>
  <c r="Q1050" i="20"/>
  <c r="O1050" i="20"/>
  <c r="E1050" i="20"/>
  <c r="M1050" i="20" s="1"/>
  <c r="B1050" i="20"/>
  <c r="C1050" i="20" s="1"/>
  <c r="A1050" i="20"/>
  <c r="Q1049" i="20"/>
  <c r="O1049" i="20"/>
  <c r="E1049" i="20"/>
  <c r="M1049" i="20" s="1"/>
  <c r="B1049" i="20"/>
  <c r="C1049" i="20" s="1"/>
  <c r="A1049" i="20"/>
  <c r="Q1048" i="20"/>
  <c r="O1048" i="20"/>
  <c r="E1048" i="20"/>
  <c r="M1048" i="20" s="1"/>
  <c r="B1048" i="20"/>
  <c r="C1048" i="20" s="1"/>
  <c r="A1048" i="20"/>
  <c r="Q1047" i="20"/>
  <c r="O1047" i="20"/>
  <c r="E1047" i="20"/>
  <c r="M1047" i="20" s="1"/>
  <c r="B1047" i="20"/>
  <c r="C1047" i="20" s="1"/>
  <c r="A1047" i="20"/>
  <c r="Q1046" i="20"/>
  <c r="O1046" i="20"/>
  <c r="E1046" i="20"/>
  <c r="M1046" i="20" s="1"/>
  <c r="B1046" i="20"/>
  <c r="C1046" i="20" s="1"/>
  <c r="A1046" i="20"/>
  <c r="Q1045" i="20"/>
  <c r="O1045" i="20"/>
  <c r="E1045" i="20"/>
  <c r="M1045" i="20" s="1"/>
  <c r="B1045" i="20"/>
  <c r="C1045" i="20" s="1"/>
  <c r="A1045" i="20"/>
  <c r="Q1044" i="20"/>
  <c r="O1044" i="20"/>
  <c r="E1044" i="20"/>
  <c r="M1044" i="20" s="1"/>
  <c r="B1044" i="20"/>
  <c r="C1044" i="20" s="1"/>
  <c r="A1044" i="20"/>
  <c r="Q1043" i="20"/>
  <c r="O1043" i="20"/>
  <c r="E1043" i="20"/>
  <c r="M1043" i="20" s="1"/>
  <c r="B1043" i="20"/>
  <c r="C1043" i="20" s="1"/>
  <c r="A1043" i="20"/>
  <c r="Q1042" i="20"/>
  <c r="O1042" i="20"/>
  <c r="E1042" i="20"/>
  <c r="M1042" i="20" s="1"/>
  <c r="B1042" i="20"/>
  <c r="C1042" i="20" s="1"/>
  <c r="A1042" i="20"/>
  <c r="Q1041" i="20"/>
  <c r="O1041" i="20"/>
  <c r="E1041" i="20"/>
  <c r="M1041" i="20" s="1"/>
  <c r="B1041" i="20"/>
  <c r="C1041" i="20" s="1"/>
  <c r="A1041" i="20"/>
  <c r="Q1040" i="20"/>
  <c r="O1040" i="20"/>
  <c r="E1040" i="20"/>
  <c r="M1040" i="20" s="1"/>
  <c r="B1040" i="20"/>
  <c r="C1040" i="20" s="1"/>
  <c r="A1040" i="20"/>
  <c r="Q1039" i="20"/>
  <c r="O1039" i="20"/>
  <c r="E1039" i="20"/>
  <c r="M1039" i="20" s="1"/>
  <c r="B1039" i="20"/>
  <c r="C1039" i="20" s="1"/>
  <c r="A1039" i="20"/>
  <c r="Q1038" i="20"/>
  <c r="O1038" i="20"/>
  <c r="E1038" i="20"/>
  <c r="M1038" i="20" s="1"/>
  <c r="B1038" i="20"/>
  <c r="C1038" i="20" s="1"/>
  <c r="A1038" i="20"/>
  <c r="Q1037" i="20"/>
  <c r="O1037" i="20"/>
  <c r="E1037" i="20"/>
  <c r="M1037" i="20" s="1"/>
  <c r="B1037" i="20"/>
  <c r="C1037" i="20" s="1"/>
  <c r="A1037" i="20"/>
  <c r="Q1036" i="20"/>
  <c r="O1036" i="20"/>
  <c r="E1036" i="20"/>
  <c r="M1036" i="20" s="1"/>
  <c r="B1036" i="20"/>
  <c r="C1036" i="20" s="1"/>
  <c r="A1036" i="20"/>
  <c r="Q1035" i="20"/>
  <c r="O1035" i="20"/>
  <c r="E1035" i="20"/>
  <c r="M1035" i="20" s="1"/>
  <c r="B1035" i="20"/>
  <c r="C1035" i="20" s="1"/>
  <c r="A1035" i="20"/>
  <c r="Q1034" i="20"/>
  <c r="O1034" i="20"/>
  <c r="E1034" i="20"/>
  <c r="M1034" i="20" s="1"/>
  <c r="B1034" i="20"/>
  <c r="C1034" i="20" s="1"/>
  <c r="A1034" i="20"/>
  <c r="Q1033" i="20"/>
  <c r="O1033" i="20"/>
  <c r="E1033" i="20"/>
  <c r="M1033" i="20" s="1"/>
  <c r="B1033" i="20"/>
  <c r="C1033" i="20" s="1"/>
  <c r="A1033" i="20"/>
  <c r="Q1032" i="20"/>
  <c r="O1032" i="20"/>
  <c r="E1032" i="20"/>
  <c r="M1032" i="20" s="1"/>
  <c r="B1032" i="20"/>
  <c r="C1032" i="20" s="1"/>
  <c r="A1032" i="20"/>
  <c r="Q1031" i="20"/>
  <c r="O1031" i="20"/>
  <c r="E1031" i="20"/>
  <c r="M1031" i="20" s="1"/>
  <c r="B1031" i="20"/>
  <c r="C1031" i="20" s="1"/>
  <c r="A1031" i="20"/>
  <c r="Q1030" i="20"/>
  <c r="O1030" i="20"/>
  <c r="E1030" i="20"/>
  <c r="M1030" i="20" s="1"/>
  <c r="B1030" i="20"/>
  <c r="C1030" i="20" s="1"/>
  <c r="A1030" i="20"/>
  <c r="Q1029" i="20"/>
  <c r="O1029" i="20"/>
  <c r="E1029" i="20"/>
  <c r="M1029" i="20" s="1"/>
  <c r="B1029" i="20"/>
  <c r="C1029" i="20" s="1"/>
  <c r="A1029" i="20"/>
  <c r="Q1028" i="20"/>
  <c r="O1028" i="20"/>
  <c r="E1028" i="20"/>
  <c r="M1028" i="20" s="1"/>
  <c r="B1028" i="20"/>
  <c r="C1028" i="20" s="1"/>
  <c r="A1028" i="20"/>
  <c r="Q1027" i="20"/>
  <c r="O1027" i="20"/>
  <c r="E1027" i="20"/>
  <c r="M1027" i="20" s="1"/>
  <c r="B1027" i="20"/>
  <c r="C1027" i="20" s="1"/>
  <c r="A1027" i="20"/>
  <c r="Q1026" i="20"/>
  <c r="O1026" i="20"/>
  <c r="E1026" i="20"/>
  <c r="M1026" i="20" s="1"/>
  <c r="B1026" i="20"/>
  <c r="C1026" i="20" s="1"/>
  <c r="A1026" i="20"/>
  <c r="Q1025" i="20"/>
  <c r="O1025" i="20"/>
  <c r="E1025" i="20"/>
  <c r="M1025" i="20" s="1"/>
  <c r="B1025" i="20"/>
  <c r="C1025" i="20" s="1"/>
  <c r="A1025" i="20"/>
  <c r="Q1024" i="20"/>
  <c r="O1024" i="20"/>
  <c r="E1024" i="20"/>
  <c r="M1024" i="20" s="1"/>
  <c r="B1024" i="20"/>
  <c r="C1024" i="20" s="1"/>
  <c r="A1024" i="20"/>
  <c r="Q1023" i="20"/>
  <c r="O1023" i="20"/>
  <c r="E1023" i="20"/>
  <c r="M1023" i="20" s="1"/>
  <c r="B1023" i="20"/>
  <c r="C1023" i="20" s="1"/>
  <c r="A1023" i="20"/>
  <c r="Q1022" i="20"/>
  <c r="O1022" i="20"/>
  <c r="E1022" i="20"/>
  <c r="M1022" i="20" s="1"/>
  <c r="B1022" i="20"/>
  <c r="C1022" i="20" s="1"/>
  <c r="A1022" i="20"/>
  <c r="Q1021" i="20"/>
  <c r="O1021" i="20"/>
  <c r="E1021" i="20"/>
  <c r="M1021" i="20" s="1"/>
  <c r="B1021" i="20"/>
  <c r="C1021" i="20" s="1"/>
  <c r="A1021" i="20"/>
  <c r="Q1020" i="20"/>
  <c r="O1020" i="20"/>
  <c r="E1020" i="20"/>
  <c r="M1020" i="20" s="1"/>
  <c r="B1020" i="20"/>
  <c r="C1020" i="20" s="1"/>
  <c r="A1020" i="20"/>
  <c r="Q1019" i="20"/>
  <c r="O1019" i="20"/>
  <c r="E1019" i="20"/>
  <c r="M1019" i="20" s="1"/>
  <c r="B1019" i="20"/>
  <c r="C1019" i="20" s="1"/>
  <c r="A1019" i="20"/>
  <c r="Q1018" i="20"/>
  <c r="O1018" i="20"/>
  <c r="E1018" i="20"/>
  <c r="M1018" i="20" s="1"/>
  <c r="B1018" i="20"/>
  <c r="C1018" i="20" s="1"/>
  <c r="A1018" i="20"/>
  <c r="Q1017" i="20"/>
  <c r="O1017" i="20"/>
  <c r="E1017" i="20"/>
  <c r="M1017" i="20" s="1"/>
  <c r="B1017" i="20"/>
  <c r="C1017" i="20" s="1"/>
  <c r="A1017" i="20"/>
  <c r="Q1016" i="20"/>
  <c r="O1016" i="20"/>
  <c r="E1016" i="20"/>
  <c r="M1016" i="20" s="1"/>
  <c r="B1016" i="20"/>
  <c r="C1016" i="20" s="1"/>
  <c r="A1016" i="20"/>
  <c r="Q1015" i="20"/>
  <c r="O1015" i="20"/>
  <c r="E1015" i="20"/>
  <c r="M1015" i="20" s="1"/>
  <c r="B1015" i="20"/>
  <c r="C1015" i="20" s="1"/>
  <c r="A1015" i="20"/>
  <c r="Q1014" i="20"/>
  <c r="O1014" i="20"/>
  <c r="E1014" i="20"/>
  <c r="M1014" i="20" s="1"/>
  <c r="B1014" i="20"/>
  <c r="C1014" i="20" s="1"/>
  <c r="A1014" i="20"/>
  <c r="Q1013" i="20"/>
  <c r="O1013" i="20"/>
  <c r="E1013" i="20"/>
  <c r="M1013" i="20" s="1"/>
  <c r="B1013" i="20"/>
  <c r="C1013" i="20" s="1"/>
  <c r="A1013" i="20"/>
  <c r="Q1012" i="20"/>
  <c r="O1012" i="20"/>
  <c r="E1012" i="20"/>
  <c r="M1012" i="20" s="1"/>
  <c r="B1012" i="20"/>
  <c r="C1012" i="20" s="1"/>
  <c r="A1012" i="20"/>
  <c r="Q1011" i="20"/>
  <c r="O1011" i="20"/>
  <c r="E1011" i="20"/>
  <c r="M1011" i="20" s="1"/>
  <c r="B1011" i="20"/>
  <c r="C1011" i="20" s="1"/>
  <c r="A1011" i="20"/>
  <c r="Q1010" i="20"/>
  <c r="O1010" i="20"/>
  <c r="E1010" i="20"/>
  <c r="M1010" i="20" s="1"/>
  <c r="B1010" i="20"/>
  <c r="C1010" i="20" s="1"/>
  <c r="A1010" i="20"/>
  <c r="Q1009" i="20"/>
  <c r="O1009" i="20"/>
  <c r="E1009" i="20"/>
  <c r="M1009" i="20" s="1"/>
  <c r="B1009" i="20"/>
  <c r="C1009" i="20" s="1"/>
  <c r="A1009" i="20"/>
  <c r="Q1008" i="20"/>
  <c r="O1008" i="20"/>
  <c r="E1008" i="20"/>
  <c r="M1008" i="20" s="1"/>
  <c r="B1008" i="20"/>
  <c r="C1008" i="20" s="1"/>
  <c r="A1008" i="20"/>
  <c r="Q1007" i="20"/>
  <c r="O1007" i="20"/>
  <c r="E1007" i="20"/>
  <c r="M1007" i="20" s="1"/>
  <c r="B1007" i="20"/>
  <c r="C1007" i="20" s="1"/>
  <c r="A1007" i="20"/>
  <c r="Q1006" i="20"/>
  <c r="O1006" i="20"/>
  <c r="E1006" i="20"/>
  <c r="M1006" i="20" s="1"/>
  <c r="B1006" i="20"/>
  <c r="C1006" i="20" s="1"/>
  <c r="A1006" i="20"/>
  <c r="Q1005" i="20"/>
  <c r="O1005" i="20"/>
  <c r="E1005" i="20"/>
  <c r="M1005" i="20" s="1"/>
  <c r="B1005" i="20"/>
  <c r="C1005" i="20" s="1"/>
  <c r="A1005" i="20"/>
  <c r="Q1004" i="20"/>
  <c r="O1004" i="20"/>
  <c r="E1004" i="20"/>
  <c r="M1004" i="20" s="1"/>
  <c r="B1004" i="20"/>
  <c r="C1004" i="20" s="1"/>
  <c r="A1004" i="20"/>
  <c r="Q1003" i="20"/>
  <c r="O1003" i="20"/>
  <c r="E1003" i="20"/>
  <c r="M1003" i="20" s="1"/>
  <c r="B1003" i="20"/>
  <c r="C1003" i="20" s="1"/>
  <c r="A1003" i="20"/>
  <c r="Q1002" i="20"/>
  <c r="O1002" i="20"/>
  <c r="E1002" i="20"/>
  <c r="M1002" i="20" s="1"/>
  <c r="B1002" i="20"/>
  <c r="C1002" i="20" s="1"/>
  <c r="A1002" i="20"/>
  <c r="Q1001" i="20"/>
  <c r="O1001" i="20"/>
  <c r="E1001" i="20"/>
  <c r="M1001" i="20" s="1"/>
  <c r="B1001" i="20"/>
  <c r="C1001" i="20" s="1"/>
  <c r="A1001" i="20"/>
  <c r="Q1000" i="20"/>
  <c r="O1000" i="20"/>
  <c r="E1000" i="20"/>
  <c r="M1000" i="20" s="1"/>
  <c r="B1000" i="20"/>
  <c r="C1000" i="20" s="1"/>
  <c r="A1000" i="20"/>
  <c r="Q999" i="20"/>
  <c r="O999" i="20"/>
  <c r="E999" i="20"/>
  <c r="M999" i="20" s="1"/>
  <c r="B999" i="20"/>
  <c r="C999" i="20" s="1"/>
  <c r="A999" i="20"/>
  <c r="Q998" i="20"/>
  <c r="O998" i="20"/>
  <c r="E998" i="20"/>
  <c r="M998" i="20" s="1"/>
  <c r="B998" i="20"/>
  <c r="C998" i="20" s="1"/>
  <c r="A998" i="20"/>
  <c r="Q997" i="20"/>
  <c r="O997" i="20"/>
  <c r="E997" i="20"/>
  <c r="M997" i="20" s="1"/>
  <c r="B997" i="20"/>
  <c r="C997" i="20" s="1"/>
  <c r="A997" i="20"/>
  <c r="Q996" i="20"/>
  <c r="O996" i="20"/>
  <c r="E996" i="20"/>
  <c r="M996" i="20" s="1"/>
  <c r="B996" i="20"/>
  <c r="C996" i="20" s="1"/>
  <c r="A996" i="20"/>
  <c r="Q995" i="20"/>
  <c r="O995" i="20"/>
  <c r="E995" i="20"/>
  <c r="M995" i="20" s="1"/>
  <c r="B995" i="20"/>
  <c r="C995" i="20" s="1"/>
  <c r="A995" i="20"/>
  <c r="Q994" i="20"/>
  <c r="O994" i="20"/>
  <c r="E994" i="20"/>
  <c r="M994" i="20" s="1"/>
  <c r="B994" i="20"/>
  <c r="C994" i="20" s="1"/>
  <c r="A994" i="20"/>
  <c r="Q993" i="20"/>
  <c r="O993" i="20"/>
  <c r="E993" i="20"/>
  <c r="M993" i="20" s="1"/>
  <c r="B993" i="20"/>
  <c r="C993" i="20" s="1"/>
  <c r="A993" i="20"/>
  <c r="Q992" i="20"/>
  <c r="O992" i="20"/>
  <c r="E992" i="20"/>
  <c r="M992" i="20" s="1"/>
  <c r="B992" i="20"/>
  <c r="C992" i="20" s="1"/>
  <c r="A992" i="20"/>
  <c r="Q991" i="20"/>
  <c r="O991" i="20"/>
  <c r="E991" i="20"/>
  <c r="M991" i="20" s="1"/>
  <c r="B991" i="20"/>
  <c r="C991" i="20" s="1"/>
  <c r="A991" i="20"/>
  <c r="Q990" i="20"/>
  <c r="O990" i="20"/>
  <c r="E990" i="20"/>
  <c r="M990" i="20" s="1"/>
  <c r="B990" i="20"/>
  <c r="C990" i="20" s="1"/>
  <c r="A990" i="20"/>
  <c r="Q989" i="20"/>
  <c r="O989" i="20"/>
  <c r="E989" i="20"/>
  <c r="M989" i="20" s="1"/>
  <c r="B989" i="20"/>
  <c r="C989" i="20" s="1"/>
  <c r="A989" i="20"/>
  <c r="Q988" i="20"/>
  <c r="O988" i="20"/>
  <c r="E988" i="20"/>
  <c r="M988" i="20" s="1"/>
  <c r="B988" i="20"/>
  <c r="C988" i="20" s="1"/>
  <c r="A988" i="20"/>
  <c r="Q987" i="20"/>
  <c r="O987" i="20"/>
  <c r="E987" i="20"/>
  <c r="M987" i="20" s="1"/>
  <c r="B987" i="20"/>
  <c r="C987" i="20" s="1"/>
  <c r="A987" i="20"/>
  <c r="Q986" i="20"/>
  <c r="O986" i="20"/>
  <c r="E986" i="20"/>
  <c r="M986" i="20" s="1"/>
  <c r="B986" i="20"/>
  <c r="C986" i="20" s="1"/>
  <c r="A986" i="20"/>
  <c r="Q985" i="20"/>
  <c r="O985" i="20"/>
  <c r="E985" i="20"/>
  <c r="M985" i="20" s="1"/>
  <c r="B985" i="20"/>
  <c r="C985" i="20" s="1"/>
  <c r="A985" i="20"/>
  <c r="Q984" i="20"/>
  <c r="O984" i="20"/>
  <c r="E984" i="20"/>
  <c r="M984" i="20" s="1"/>
  <c r="B984" i="20"/>
  <c r="C984" i="20" s="1"/>
  <c r="A984" i="20"/>
  <c r="Q983" i="20"/>
  <c r="O983" i="20"/>
  <c r="E983" i="20"/>
  <c r="M983" i="20" s="1"/>
  <c r="B983" i="20"/>
  <c r="C983" i="20" s="1"/>
  <c r="A983" i="20"/>
  <c r="Q982" i="20"/>
  <c r="O982" i="20"/>
  <c r="E982" i="20"/>
  <c r="M982" i="20" s="1"/>
  <c r="B982" i="20"/>
  <c r="C982" i="20" s="1"/>
  <c r="A982" i="20"/>
  <c r="Q981" i="20"/>
  <c r="O981" i="20"/>
  <c r="E981" i="20"/>
  <c r="M981" i="20" s="1"/>
  <c r="B981" i="20"/>
  <c r="C981" i="20" s="1"/>
  <c r="A981" i="20"/>
  <c r="Q980" i="20"/>
  <c r="O980" i="20"/>
  <c r="E980" i="20"/>
  <c r="M980" i="20" s="1"/>
  <c r="B980" i="20"/>
  <c r="C980" i="20" s="1"/>
  <c r="A980" i="20"/>
  <c r="Q979" i="20"/>
  <c r="O979" i="20"/>
  <c r="E979" i="20"/>
  <c r="M979" i="20" s="1"/>
  <c r="B979" i="20"/>
  <c r="C979" i="20" s="1"/>
  <c r="A979" i="20"/>
  <c r="Q978" i="20"/>
  <c r="O978" i="20"/>
  <c r="E978" i="20"/>
  <c r="M978" i="20" s="1"/>
  <c r="B978" i="20"/>
  <c r="C978" i="20" s="1"/>
  <c r="A978" i="20"/>
  <c r="Q977" i="20"/>
  <c r="O977" i="20"/>
  <c r="E977" i="20"/>
  <c r="M977" i="20" s="1"/>
  <c r="B977" i="20"/>
  <c r="C977" i="20" s="1"/>
  <c r="A977" i="20"/>
  <c r="Q976" i="20"/>
  <c r="O976" i="20"/>
  <c r="E976" i="20"/>
  <c r="M976" i="20" s="1"/>
  <c r="B976" i="20"/>
  <c r="C976" i="20" s="1"/>
  <c r="A976" i="20"/>
  <c r="Q975" i="20"/>
  <c r="O975" i="20"/>
  <c r="E975" i="20"/>
  <c r="M975" i="20" s="1"/>
  <c r="B975" i="20"/>
  <c r="C975" i="20" s="1"/>
  <c r="A975" i="20"/>
  <c r="Q974" i="20"/>
  <c r="O974" i="20"/>
  <c r="E974" i="20"/>
  <c r="M974" i="20" s="1"/>
  <c r="B974" i="20"/>
  <c r="C974" i="20" s="1"/>
  <c r="A974" i="20"/>
  <c r="Q973" i="20"/>
  <c r="O973" i="20"/>
  <c r="E973" i="20"/>
  <c r="M973" i="20" s="1"/>
  <c r="B973" i="20"/>
  <c r="C973" i="20" s="1"/>
  <c r="A973" i="20"/>
  <c r="Q972" i="20"/>
  <c r="O972" i="20"/>
  <c r="E972" i="20"/>
  <c r="M972" i="20" s="1"/>
  <c r="B972" i="20"/>
  <c r="C972" i="20" s="1"/>
  <c r="A972" i="20"/>
  <c r="Q971" i="20"/>
  <c r="O971" i="20"/>
  <c r="E971" i="20"/>
  <c r="M971" i="20" s="1"/>
  <c r="B971" i="20"/>
  <c r="C971" i="20" s="1"/>
  <c r="A971" i="20"/>
  <c r="Q970" i="20"/>
  <c r="O970" i="20"/>
  <c r="E970" i="20"/>
  <c r="M970" i="20" s="1"/>
  <c r="B970" i="20"/>
  <c r="C970" i="20" s="1"/>
  <c r="A970" i="20"/>
  <c r="Q969" i="20"/>
  <c r="O969" i="20"/>
  <c r="E969" i="20"/>
  <c r="M969" i="20" s="1"/>
  <c r="B969" i="20"/>
  <c r="C969" i="20" s="1"/>
  <c r="A969" i="20"/>
  <c r="Q968" i="20"/>
  <c r="O968" i="20"/>
  <c r="E968" i="20"/>
  <c r="M968" i="20" s="1"/>
  <c r="B968" i="20"/>
  <c r="C968" i="20" s="1"/>
  <c r="A968" i="20"/>
  <c r="Q967" i="20"/>
  <c r="O967" i="20"/>
  <c r="E967" i="20"/>
  <c r="M967" i="20" s="1"/>
  <c r="B967" i="20"/>
  <c r="C967" i="20" s="1"/>
  <c r="A967" i="20"/>
  <c r="Q966" i="20"/>
  <c r="O966" i="20"/>
  <c r="E966" i="20"/>
  <c r="M966" i="20" s="1"/>
  <c r="B966" i="20"/>
  <c r="C966" i="20" s="1"/>
  <c r="A966" i="20"/>
  <c r="Q965" i="20"/>
  <c r="O965" i="20"/>
  <c r="E965" i="20"/>
  <c r="M965" i="20" s="1"/>
  <c r="B965" i="20"/>
  <c r="C965" i="20" s="1"/>
  <c r="A965" i="20"/>
  <c r="Q964" i="20"/>
  <c r="O964" i="20"/>
  <c r="E964" i="20"/>
  <c r="M964" i="20" s="1"/>
  <c r="B964" i="20"/>
  <c r="C964" i="20" s="1"/>
  <c r="A964" i="20"/>
  <c r="Q963" i="20"/>
  <c r="O963" i="20"/>
  <c r="E963" i="20"/>
  <c r="M963" i="20" s="1"/>
  <c r="B963" i="20"/>
  <c r="C963" i="20" s="1"/>
  <c r="A963" i="20"/>
  <c r="Q962" i="20"/>
  <c r="O962" i="20"/>
  <c r="E962" i="20"/>
  <c r="M962" i="20" s="1"/>
  <c r="B962" i="20"/>
  <c r="C962" i="20" s="1"/>
  <c r="A962" i="20"/>
  <c r="Q961" i="20"/>
  <c r="O961" i="20"/>
  <c r="E961" i="20"/>
  <c r="M961" i="20" s="1"/>
  <c r="B961" i="20"/>
  <c r="C961" i="20" s="1"/>
  <c r="A961" i="20"/>
  <c r="Q960" i="20"/>
  <c r="O960" i="20"/>
  <c r="E960" i="20"/>
  <c r="M960" i="20" s="1"/>
  <c r="B960" i="20"/>
  <c r="C960" i="20" s="1"/>
  <c r="A960" i="20"/>
  <c r="Q959" i="20"/>
  <c r="O959" i="20"/>
  <c r="E959" i="20"/>
  <c r="M959" i="20" s="1"/>
  <c r="B959" i="20"/>
  <c r="C959" i="20" s="1"/>
  <c r="A959" i="20"/>
  <c r="Q958" i="20"/>
  <c r="O958" i="20"/>
  <c r="E958" i="20"/>
  <c r="M958" i="20" s="1"/>
  <c r="B958" i="20"/>
  <c r="C958" i="20" s="1"/>
  <c r="A958" i="20"/>
  <c r="Q957" i="20"/>
  <c r="O957" i="20"/>
  <c r="E957" i="20"/>
  <c r="M957" i="20" s="1"/>
  <c r="B957" i="20"/>
  <c r="C957" i="20" s="1"/>
  <c r="A957" i="20"/>
  <c r="Q956" i="20"/>
  <c r="O956" i="20"/>
  <c r="E956" i="20"/>
  <c r="M956" i="20" s="1"/>
  <c r="B956" i="20"/>
  <c r="C956" i="20" s="1"/>
  <c r="A956" i="20"/>
  <c r="Q955" i="20"/>
  <c r="O955" i="20"/>
  <c r="E955" i="20"/>
  <c r="M955" i="20" s="1"/>
  <c r="B955" i="20"/>
  <c r="C955" i="20" s="1"/>
  <c r="A955" i="20"/>
  <c r="Q954" i="20"/>
  <c r="O954" i="20"/>
  <c r="E954" i="20"/>
  <c r="M954" i="20" s="1"/>
  <c r="B954" i="20"/>
  <c r="C954" i="20" s="1"/>
  <c r="A954" i="20"/>
  <c r="Q953" i="20"/>
  <c r="O953" i="20"/>
  <c r="E953" i="20"/>
  <c r="M953" i="20" s="1"/>
  <c r="B953" i="20"/>
  <c r="C953" i="20" s="1"/>
  <c r="A953" i="20"/>
  <c r="Q952" i="20"/>
  <c r="O952" i="20"/>
  <c r="E952" i="20"/>
  <c r="M952" i="20" s="1"/>
  <c r="B952" i="20"/>
  <c r="C952" i="20" s="1"/>
  <c r="A952" i="20"/>
  <c r="Q951" i="20"/>
  <c r="O951" i="20"/>
  <c r="E951" i="20"/>
  <c r="M951" i="20" s="1"/>
  <c r="B951" i="20"/>
  <c r="C951" i="20" s="1"/>
  <c r="A951" i="20"/>
  <c r="Q950" i="20"/>
  <c r="O950" i="20"/>
  <c r="E950" i="20"/>
  <c r="M950" i="20" s="1"/>
  <c r="B950" i="20"/>
  <c r="C950" i="20" s="1"/>
  <c r="A950" i="20"/>
  <c r="Q949" i="20"/>
  <c r="O949" i="20"/>
  <c r="E949" i="20"/>
  <c r="M949" i="20" s="1"/>
  <c r="B949" i="20"/>
  <c r="C949" i="20" s="1"/>
  <c r="A949" i="20"/>
  <c r="Q948" i="20"/>
  <c r="O948" i="20"/>
  <c r="E948" i="20"/>
  <c r="M948" i="20" s="1"/>
  <c r="B948" i="20"/>
  <c r="C948" i="20" s="1"/>
  <c r="A948" i="20"/>
  <c r="Q947" i="20"/>
  <c r="O947" i="20"/>
  <c r="E947" i="20"/>
  <c r="M947" i="20" s="1"/>
  <c r="B947" i="20"/>
  <c r="C947" i="20" s="1"/>
  <c r="A947" i="20"/>
  <c r="Q946" i="20"/>
  <c r="O946" i="20"/>
  <c r="E946" i="20"/>
  <c r="M946" i="20" s="1"/>
  <c r="B946" i="20"/>
  <c r="C946" i="20" s="1"/>
  <c r="A946" i="20"/>
  <c r="Q945" i="20"/>
  <c r="O945" i="20"/>
  <c r="E945" i="20"/>
  <c r="M945" i="20" s="1"/>
  <c r="B945" i="20"/>
  <c r="C945" i="20" s="1"/>
  <c r="A945" i="20"/>
  <c r="Q944" i="20"/>
  <c r="O944" i="20"/>
  <c r="E944" i="20"/>
  <c r="M944" i="20" s="1"/>
  <c r="B944" i="20"/>
  <c r="C944" i="20" s="1"/>
  <c r="A944" i="20"/>
  <c r="Q943" i="20"/>
  <c r="O943" i="20"/>
  <c r="E943" i="20"/>
  <c r="M943" i="20" s="1"/>
  <c r="B943" i="20"/>
  <c r="C943" i="20" s="1"/>
  <c r="A943" i="20"/>
  <c r="Q942" i="20"/>
  <c r="O942" i="20"/>
  <c r="E942" i="20"/>
  <c r="M942" i="20" s="1"/>
  <c r="B942" i="20"/>
  <c r="C942" i="20" s="1"/>
  <c r="A942" i="20"/>
  <c r="Q941" i="20"/>
  <c r="O941" i="20"/>
  <c r="E941" i="20"/>
  <c r="M941" i="20" s="1"/>
  <c r="B941" i="20"/>
  <c r="C941" i="20" s="1"/>
  <c r="A941" i="20"/>
  <c r="Q940" i="20"/>
  <c r="O940" i="20"/>
  <c r="E940" i="20"/>
  <c r="M940" i="20" s="1"/>
  <c r="B940" i="20"/>
  <c r="C940" i="20" s="1"/>
  <c r="A940" i="20"/>
  <c r="Q939" i="20"/>
  <c r="O939" i="20"/>
  <c r="E939" i="20"/>
  <c r="M939" i="20" s="1"/>
  <c r="B939" i="20"/>
  <c r="C939" i="20" s="1"/>
  <c r="A939" i="20"/>
  <c r="Q938" i="20"/>
  <c r="O938" i="20"/>
  <c r="E938" i="20"/>
  <c r="M938" i="20" s="1"/>
  <c r="B938" i="20"/>
  <c r="C938" i="20" s="1"/>
  <c r="A938" i="20"/>
  <c r="Q937" i="20"/>
  <c r="O937" i="20"/>
  <c r="E937" i="20"/>
  <c r="M937" i="20" s="1"/>
  <c r="B937" i="20"/>
  <c r="C937" i="20" s="1"/>
  <c r="A937" i="20"/>
  <c r="Q936" i="20"/>
  <c r="O936" i="20"/>
  <c r="E936" i="20"/>
  <c r="M936" i="20" s="1"/>
  <c r="B936" i="20"/>
  <c r="C936" i="20" s="1"/>
  <c r="A936" i="20"/>
  <c r="Q935" i="20"/>
  <c r="O935" i="20"/>
  <c r="E935" i="20"/>
  <c r="M935" i="20" s="1"/>
  <c r="B935" i="20"/>
  <c r="C935" i="20" s="1"/>
  <c r="A935" i="20"/>
  <c r="Q934" i="20"/>
  <c r="O934" i="20"/>
  <c r="E934" i="20"/>
  <c r="M934" i="20" s="1"/>
  <c r="B934" i="20"/>
  <c r="C934" i="20" s="1"/>
  <c r="A934" i="20"/>
  <c r="Q933" i="20"/>
  <c r="O933" i="20"/>
  <c r="E933" i="20"/>
  <c r="M933" i="20" s="1"/>
  <c r="B933" i="20"/>
  <c r="C933" i="20" s="1"/>
  <c r="A933" i="20"/>
  <c r="Q932" i="20"/>
  <c r="O932" i="20"/>
  <c r="E932" i="20"/>
  <c r="M932" i="20" s="1"/>
  <c r="B932" i="20"/>
  <c r="C932" i="20" s="1"/>
  <c r="A932" i="20"/>
  <c r="Q931" i="20"/>
  <c r="O931" i="20"/>
  <c r="E931" i="20"/>
  <c r="M931" i="20" s="1"/>
  <c r="B931" i="20"/>
  <c r="C931" i="20" s="1"/>
  <c r="A931" i="20"/>
  <c r="Q930" i="20"/>
  <c r="O930" i="20"/>
  <c r="E930" i="20"/>
  <c r="M930" i="20" s="1"/>
  <c r="B930" i="20"/>
  <c r="C930" i="20" s="1"/>
  <c r="A930" i="20"/>
  <c r="Q929" i="20"/>
  <c r="O929" i="20"/>
  <c r="E929" i="20"/>
  <c r="M929" i="20" s="1"/>
  <c r="B929" i="20"/>
  <c r="C929" i="20" s="1"/>
  <c r="A929" i="20"/>
  <c r="Q928" i="20"/>
  <c r="O928" i="20"/>
  <c r="E928" i="20"/>
  <c r="M928" i="20" s="1"/>
  <c r="B928" i="20"/>
  <c r="C928" i="20" s="1"/>
  <c r="A928" i="20"/>
  <c r="Q927" i="20"/>
  <c r="O927" i="20"/>
  <c r="E927" i="20"/>
  <c r="M927" i="20" s="1"/>
  <c r="B927" i="20"/>
  <c r="C927" i="20" s="1"/>
  <c r="A927" i="20"/>
  <c r="Q926" i="20"/>
  <c r="O926" i="20"/>
  <c r="E926" i="20"/>
  <c r="M926" i="20" s="1"/>
  <c r="B926" i="20"/>
  <c r="C926" i="20" s="1"/>
  <c r="A926" i="20"/>
  <c r="Q925" i="20"/>
  <c r="O925" i="20"/>
  <c r="E925" i="20"/>
  <c r="M925" i="20" s="1"/>
  <c r="B925" i="20"/>
  <c r="C925" i="20" s="1"/>
  <c r="A925" i="20"/>
  <c r="Q924" i="20"/>
  <c r="O924" i="20"/>
  <c r="E924" i="20"/>
  <c r="M924" i="20" s="1"/>
  <c r="B924" i="20"/>
  <c r="C924" i="20" s="1"/>
  <c r="A924" i="20"/>
  <c r="Q923" i="20"/>
  <c r="O923" i="20"/>
  <c r="E923" i="20"/>
  <c r="M923" i="20" s="1"/>
  <c r="B923" i="20"/>
  <c r="C923" i="20" s="1"/>
  <c r="A923" i="20"/>
  <c r="Q922" i="20"/>
  <c r="O922" i="20"/>
  <c r="E922" i="20"/>
  <c r="M922" i="20" s="1"/>
  <c r="B922" i="20"/>
  <c r="C922" i="20" s="1"/>
  <c r="A922" i="20"/>
  <c r="Q921" i="20"/>
  <c r="O921" i="20"/>
  <c r="E921" i="20"/>
  <c r="M921" i="20" s="1"/>
  <c r="B921" i="20"/>
  <c r="C921" i="20" s="1"/>
  <c r="A921" i="20"/>
  <c r="Q920" i="20"/>
  <c r="O920" i="20"/>
  <c r="E920" i="20"/>
  <c r="M920" i="20" s="1"/>
  <c r="B920" i="20"/>
  <c r="C920" i="20" s="1"/>
  <c r="A920" i="20"/>
  <c r="Q919" i="20"/>
  <c r="O919" i="20"/>
  <c r="E919" i="20"/>
  <c r="M919" i="20" s="1"/>
  <c r="B919" i="20"/>
  <c r="C919" i="20" s="1"/>
  <c r="A919" i="20"/>
  <c r="Q918" i="20"/>
  <c r="O918" i="20"/>
  <c r="E918" i="20"/>
  <c r="M918" i="20" s="1"/>
  <c r="B918" i="20"/>
  <c r="C918" i="20" s="1"/>
  <c r="A918" i="20"/>
  <c r="Q917" i="20"/>
  <c r="O917" i="20"/>
  <c r="E917" i="20"/>
  <c r="M917" i="20" s="1"/>
  <c r="B917" i="20"/>
  <c r="C917" i="20" s="1"/>
  <c r="A917" i="20"/>
  <c r="Q916" i="20"/>
  <c r="O916" i="20"/>
  <c r="E916" i="20"/>
  <c r="M916" i="20" s="1"/>
  <c r="B916" i="20"/>
  <c r="C916" i="20" s="1"/>
  <c r="A916" i="20"/>
  <c r="Q915" i="20"/>
  <c r="O915" i="20"/>
  <c r="E915" i="20"/>
  <c r="M915" i="20" s="1"/>
  <c r="B915" i="20"/>
  <c r="C915" i="20" s="1"/>
  <c r="A915" i="20"/>
  <c r="Q914" i="20"/>
  <c r="O914" i="20"/>
  <c r="E914" i="20"/>
  <c r="M914" i="20" s="1"/>
  <c r="B914" i="20"/>
  <c r="C914" i="20" s="1"/>
  <c r="A914" i="20"/>
  <c r="Q913" i="20"/>
  <c r="O913" i="20"/>
  <c r="E913" i="20"/>
  <c r="M913" i="20" s="1"/>
  <c r="B913" i="20"/>
  <c r="C913" i="20" s="1"/>
  <c r="A913" i="20"/>
  <c r="Q912" i="20"/>
  <c r="O912" i="20"/>
  <c r="E912" i="20"/>
  <c r="M912" i="20" s="1"/>
  <c r="B912" i="20"/>
  <c r="C912" i="20" s="1"/>
  <c r="A912" i="20"/>
  <c r="Q911" i="20"/>
  <c r="O911" i="20"/>
  <c r="E911" i="20"/>
  <c r="M911" i="20" s="1"/>
  <c r="B911" i="20"/>
  <c r="C911" i="20" s="1"/>
  <c r="A911" i="20"/>
  <c r="Q910" i="20"/>
  <c r="O910" i="20"/>
  <c r="E910" i="20"/>
  <c r="M910" i="20" s="1"/>
  <c r="B910" i="20"/>
  <c r="C910" i="20" s="1"/>
  <c r="A910" i="20"/>
  <c r="Q909" i="20"/>
  <c r="O909" i="20"/>
  <c r="E909" i="20"/>
  <c r="M909" i="20" s="1"/>
  <c r="B909" i="20"/>
  <c r="C909" i="20" s="1"/>
  <c r="A909" i="20"/>
  <c r="Q908" i="20"/>
  <c r="O908" i="20"/>
  <c r="E908" i="20"/>
  <c r="M908" i="20" s="1"/>
  <c r="B908" i="20"/>
  <c r="C908" i="20" s="1"/>
  <c r="A908" i="20"/>
  <c r="Q907" i="20"/>
  <c r="O907" i="20"/>
  <c r="E907" i="20"/>
  <c r="M907" i="20" s="1"/>
  <c r="B907" i="20"/>
  <c r="C907" i="20" s="1"/>
  <c r="A907" i="20"/>
  <c r="Q906" i="20"/>
  <c r="O906" i="20"/>
  <c r="E906" i="20"/>
  <c r="M906" i="20" s="1"/>
  <c r="B906" i="20"/>
  <c r="C906" i="20" s="1"/>
  <c r="A906" i="20"/>
  <c r="Q905" i="20"/>
  <c r="O905" i="20"/>
  <c r="E905" i="20"/>
  <c r="M905" i="20" s="1"/>
  <c r="B905" i="20"/>
  <c r="C905" i="20" s="1"/>
  <c r="A905" i="20"/>
  <c r="Q904" i="20"/>
  <c r="O904" i="20"/>
  <c r="E904" i="20"/>
  <c r="M904" i="20" s="1"/>
  <c r="B904" i="20"/>
  <c r="C904" i="20" s="1"/>
  <c r="A904" i="20"/>
  <c r="Q903" i="20"/>
  <c r="O903" i="20"/>
  <c r="E903" i="20"/>
  <c r="M903" i="20" s="1"/>
  <c r="B903" i="20"/>
  <c r="C903" i="20" s="1"/>
  <c r="A903" i="20"/>
  <c r="Q902" i="20"/>
  <c r="O902" i="20"/>
  <c r="E902" i="20"/>
  <c r="M902" i="20" s="1"/>
  <c r="B902" i="20"/>
  <c r="C902" i="20" s="1"/>
  <c r="A902" i="20"/>
  <c r="Q901" i="20"/>
  <c r="O901" i="20"/>
  <c r="E901" i="20"/>
  <c r="M901" i="20" s="1"/>
  <c r="B901" i="20"/>
  <c r="C901" i="20" s="1"/>
  <c r="A901" i="20"/>
  <c r="Q900" i="20"/>
  <c r="O900" i="20"/>
  <c r="E900" i="20"/>
  <c r="M900" i="20" s="1"/>
  <c r="B900" i="20"/>
  <c r="C900" i="20" s="1"/>
  <c r="A900" i="20"/>
  <c r="Q899" i="20"/>
  <c r="O899" i="20"/>
  <c r="E899" i="20"/>
  <c r="M899" i="20" s="1"/>
  <c r="B899" i="20"/>
  <c r="C899" i="20" s="1"/>
  <c r="A899" i="20"/>
  <c r="Q898" i="20"/>
  <c r="O898" i="20"/>
  <c r="E898" i="20"/>
  <c r="M898" i="20" s="1"/>
  <c r="B898" i="20"/>
  <c r="C898" i="20" s="1"/>
  <c r="A898" i="20"/>
  <c r="Q897" i="20"/>
  <c r="O897" i="20"/>
  <c r="E897" i="20"/>
  <c r="M897" i="20" s="1"/>
  <c r="B897" i="20"/>
  <c r="C897" i="20" s="1"/>
  <c r="A897" i="20"/>
  <c r="Q896" i="20"/>
  <c r="O896" i="20"/>
  <c r="E896" i="20"/>
  <c r="M896" i="20" s="1"/>
  <c r="B896" i="20"/>
  <c r="C896" i="20" s="1"/>
  <c r="A896" i="20"/>
  <c r="Q895" i="20"/>
  <c r="O895" i="20"/>
  <c r="E895" i="20"/>
  <c r="M895" i="20" s="1"/>
  <c r="B895" i="20"/>
  <c r="C895" i="20" s="1"/>
  <c r="A895" i="20"/>
  <c r="Q894" i="20"/>
  <c r="O894" i="20"/>
  <c r="E894" i="20"/>
  <c r="M894" i="20" s="1"/>
  <c r="B894" i="20"/>
  <c r="C894" i="20" s="1"/>
  <c r="A894" i="20"/>
  <c r="Q893" i="20"/>
  <c r="O893" i="20"/>
  <c r="E893" i="20"/>
  <c r="M893" i="20" s="1"/>
  <c r="B893" i="20"/>
  <c r="C893" i="20" s="1"/>
  <c r="A893" i="20"/>
  <c r="Q892" i="20"/>
  <c r="O892" i="20"/>
  <c r="E892" i="20"/>
  <c r="M892" i="20" s="1"/>
  <c r="B892" i="20"/>
  <c r="C892" i="20" s="1"/>
  <c r="A892" i="20"/>
  <c r="Q891" i="20"/>
  <c r="O891" i="20"/>
  <c r="E891" i="20"/>
  <c r="M891" i="20" s="1"/>
  <c r="B891" i="20"/>
  <c r="C891" i="20" s="1"/>
  <c r="A891" i="20"/>
  <c r="Q890" i="20"/>
  <c r="O890" i="20"/>
  <c r="E890" i="20"/>
  <c r="M890" i="20" s="1"/>
  <c r="B890" i="20"/>
  <c r="C890" i="20" s="1"/>
  <c r="A890" i="20"/>
  <c r="Q889" i="20"/>
  <c r="O889" i="20"/>
  <c r="E889" i="20"/>
  <c r="M889" i="20" s="1"/>
  <c r="B889" i="20"/>
  <c r="C889" i="20" s="1"/>
  <c r="A889" i="20"/>
  <c r="Q888" i="20"/>
  <c r="O888" i="20"/>
  <c r="E888" i="20"/>
  <c r="M888" i="20" s="1"/>
  <c r="B888" i="20"/>
  <c r="C888" i="20" s="1"/>
  <c r="A888" i="20"/>
  <c r="Q887" i="20"/>
  <c r="O887" i="20"/>
  <c r="E887" i="20"/>
  <c r="M887" i="20" s="1"/>
  <c r="B887" i="20"/>
  <c r="C887" i="20" s="1"/>
  <c r="A887" i="20"/>
  <c r="Q886" i="20"/>
  <c r="O886" i="20"/>
  <c r="E886" i="20"/>
  <c r="M886" i="20" s="1"/>
  <c r="B886" i="20"/>
  <c r="C886" i="20" s="1"/>
  <c r="A886" i="20"/>
  <c r="Q885" i="20"/>
  <c r="O885" i="20"/>
  <c r="E885" i="20"/>
  <c r="M885" i="20" s="1"/>
  <c r="B885" i="20"/>
  <c r="C885" i="20" s="1"/>
  <c r="A885" i="20"/>
  <c r="Q884" i="20"/>
  <c r="O884" i="20"/>
  <c r="E884" i="20"/>
  <c r="M884" i="20" s="1"/>
  <c r="B884" i="20"/>
  <c r="C884" i="20" s="1"/>
  <c r="A884" i="20"/>
  <c r="Q883" i="20"/>
  <c r="O883" i="20"/>
  <c r="E883" i="20"/>
  <c r="M883" i="20" s="1"/>
  <c r="B883" i="20"/>
  <c r="C883" i="20" s="1"/>
  <c r="A883" i="20"/>
  <c r="Q882" i="20"/>
  <c r="O882" i="20"/>
  <c r="E882" i="20"/>
  <c r="M882" i="20" s="1"/>
  <c r="B882" i="20"/>
  <c r="C882" i="20" s="1"/>
  <c r="A882" i="20"/>
  <c r="Q881" i="20"/>
  <c r="O881" i="20"/>
  <c r="E881" i="20"/>
  <c r="M881" i="20" s="1"/>
  <c r="B881" i="20"/>
  <c r="C881" i="20" s="1"/>
  <c r="A881" i="20"/>
  <c r="Q880" i="20"/>
  <c r="O880" i="20"/>
  <c r="E880" i="20"/>
  <c r="M880" i="20" s="1"/>
  <c r="B880" i="20"/>
  <c r="C880" i="20" s="1"/>
  <c r="A880" i="20"/>
  <c r="Q879" i="20"/>
  <c r="O879" i="20"/>
  <c r="E879" i="20"/>
  <c r="M879" i="20" s="1"/>
  <c r="B879" i="20"/>
  <c r="C879" i="20" s="1"/>
  <c r="A879" i="20"/>
  <c r="Q878" i="20"/>
  <c r="O878" i="20"/>
  <c r="E878" i="20"/>
  <c r="M878" i="20" s="1"/>
  <c r="B878" i="20"/>
  <c r="C878" i="20" s="1"/>
  <c r="A878" i="20"/>
  <c r="Q877" i="20"/>
  <c r="O877" i="20"/>
  <c r="E877" i="20"/>
  <c r="M877" i="20" s="1"/>
  <c r="B877" i="20"/>
  <c r="C877" i="20" s="1"/>
  <c r="A877" i="20"/>
  <c r="Q876" i="20"/>
  <c r="O876" i="20"/>
  <c r="E876" i="20"/>
  <c r="M876" i="20" s="1"/>
  <c r="B876" i="20"/>
  <c r="C876" i="20" s="1"/>
  <c r="A876" i="20"/>
  <c r="Q875" i="20"/>
  <c r="O875" i="20"/>
  <c r="E875" i="20"/>
  <c r="M875" i="20" s="1"/>
  <c r="B875" i="20"/>
  <c r="C875" i="20" s="1"/>
  <c r="A875" i="20"/>
  <c r="Q874" i="20"/>
  <c r="O874" i="20"/>
  <c r="E874" i="20"/>
  <c r="M874" i="20" s="1"/>
  <c r="B874" i="20"/>
  <c r="C874" i="20" s="1"/>
  <c r="A874" i="20"/>
  <c r="Q873" i="20"/>
  <c r="O873" i="20"/>
  <c r="E873" i="20"/>
  <c r="M873" i="20" s="1"/>
  <c r="B873" i="20"/>
  <c r="C873" i="20" s="1"/>
  <c r="A873" i="20"/>
  <c r="Q872" i="20"/>
  <c r="O872" i="20"/>
  <c r="E872" i="20"/>
  <c r="M872" i="20" s="1"/>
  <c r="B872" i="20"/>
  <c r="C872" i="20" s="1"/>
  <c r="A872" i="20"/>
  <c r="Q871" i="20"/>
  <c r="O871" i="20"/>
  <c r="E871" i="20"/>
  <c r="M871" i="20" s="1"/>
  <c r="B871" i="20"/>
  <c r="C871" i="20" s="1"/>
  <c r="A871" i="20"/>
  <c r="Q870" i="20"/>
  <c r="O870" i="20"/>
  <c r="E870" i="20"/>
  <c r="M870" i="20" s="1"/>
  <c r="B870" i="20"/>
  <c r="C870" i="20" s="1"/>
  <c r="A870" i="20"/>
  <c r="Q869" i="20"/>
  <c r="O869" i="20"/>
  <c r="E869" i="20"/>
  <c r="M869" i="20" s="1"/>
  <c r="B869" i="20"/>
  <c r="C869" i="20" s="1"/>
  <c r="A869" i="20"/>
  <c r="Q868" i="20"/>
  <c r="O868" i="20"/>
  <c r="E868" i="20"/>
  <c r="M868" i="20" s="1"/>
  <c r="B868" i="20"/>
  <c r="C868" i="20" s="1"/>
  <c r="A868" i="20"/>
  <c r="Q867" i="20"/>
  <c r="O867" i="20"/>
  <c r="E867" i="20"/>
  <c r="M867" i="20" s="1"/>
  <c r="B867" i="20"/>
  <c r="C867" i="20" s="1"/>
  <c r="A867" i="20"/>
  <c r="Q866" i="20"/>
  <c r="O866" i="20"/>
  <c r="E866" i="20"/>
  <c r="M866" i="20" s="1"/>
  <c r="B866" i="20"/>
  <c r="C866" i="20" s="1"/>
  <c r="A866" i="20"/>
  <c r="Q865" i="20"/>
  <c r="O865" i="20"/>
  <c r="E865" i="20"/>
  <c r="M865" i="20" s="1"/>
  <c r="B865" i="20"/>
  <c r="C865" i="20" s="1"/>
  <c r="A865" i="20"/>
  <c r="Q864" i="20"/>
  <c r="O864" i="20"/>
  <c r="E864" i="20"/>
  <c r="M864" i="20" s="1"/>
  <c r="B864" i="20"/>
  <c r="C864" i="20" s="1"/>
  <c r="A864" i="20"/>
  <c r="Q863" i="20"/>
  <c r="O863" i="20"/>
  <c r="E863" i="20"/>
  <c r="M863" i="20" s="1"/>
  <c r="B863" i="20"/>
  <c r="C863" i="20" s="1"/>
  <c r="A863" i="20"/>
  <c r="Q862" i="20"/>
  <c r="O862" i="20"/>
  <c r="E862" i="20"/>
  <c r="M862" i="20" s="1"/>
  <c r="B862" i="20"/>
  <c r="C862" i="20" s="1"/>
  <c r="A862" i="20"/>
  <c r="Q861" i="20"/>
  <c r="O861" i="20"/>
  <c r="E861" i="20"/>
  <c r="M861" i="20" s="1"/>
  <c r="B861" i="20"/>
  <c r="C861" i="20" s="1"/>
  <c r="A861" i="20"/>
  <c r="Q860" i="20"/>
  <c r="O860" i="20"/>
  <c r="E860" i="20"/>
  <c r="M860" i="20" s="1"/>
  <c r="B860" i="20"/>
  <c r="C860" i="20" s="1"/>
  <c r="A860" i="20"/>
  <c r="Q859" i="20"/>
  <c r="O859" i="20"/>
  <c r="E859" i="20"/>
  <c r="M859" i="20" s="1"/>
  <c r="B859" i="20"/>
  <c r="C859" i="20" s="1"/>
  <c r="A859" i="20"/>
  <c r="Q858" i="20"/>
  <c r="O858" i="20"/>
  <c r="E858" i="20"/>
  <c r="M858" i="20" s="1"/>
  <c r="B858" i="20"/>
  <c r="C858" i="20" s="1"/>
  <c r="A858" i="20"/>
  <c r="Q857" i="20"/>
  <c r="O857" i="20"/>
  <c r="E857" i="20"/>
  <c r="M857" i="20" s="1"/>
  <c r="B857" i="20"/>
  <c r="C857" i="20" s="1"/>
  <c r="A857" i="20"/>
  <c r="Q856" i="20"/>
  <c r="O856" i="20"/>
  <c r="E856" i="20"/>
  <c r="M856" i="20" s="1"/>
  <c r="B856" i="20"/>
  <c r="C856" i="20" s="1"/>
  <c r="A856" i="20"/>
  <c r="Q855" i="20"/>
  <c r="O855" i="20"/>
  <c r="E855" i="20"/>
  <c r="M855" i="20" s="1"/>
  <c r="B855" i="20"/>
  <c r="C855" i="20" s="1"/>
  <c r="A855" i="20"/>
  <c r="Q854" i="20"/>
  <c r="O854" i="20"/>
  <c r="E854" i="20"/>
  <c r="M854" i="20" s="1"/>
  <c r="B854" i="20"/>
  <c r="C854" i="20" s="1"/>
  <c r="A854" i="20"/>
  <c r="Q853" i="20"/>
  <c r="O853" i="20"/>
  <c r="E853" i="20"/>
  <c r="M853" i="20" s="1"/>
  <c r="B853" i="20"/>
  <c r="C853" i="20" s="1"/>
  <c r="A853" i="20"/>
  <c r="Q852" i="20"/>
  <c r="O852" i="20"/>
  <c r="E852" i="20"/>
  <c r="M852" i="20" s="1"/>
  <c r="B852" i="20"/>
  <c r="C852" i="20" s="1"/>
  <c r="A852" i="20"/>
  <c r="Q851" i="20"/>
  <c r="O851" i="20"/>
  <c r="E851" i="20"/>
  <c r="M851" i="20" s="1"/>
  <c r="B851" i="20"/>
  <c r="C851" i="20" s="1"/>
  <c r="A851" i="20"/>
  <c r="Q850" i="20"/>
  <c r="O850" i="20"/>
  <c r="E850" i="20"/>
  <c r="M850" i="20" s="1"/>
  <c r="B850" i="20"/>
  <c r="C850" i="20" s="1"/>
  <c r="A850" i="20"/>
  <c r="Q849" i="20"/>
  <c r="O849" i="20"/>
  <c r="E849" i="20"/>
  <c r="M849" i="20" s="1"/>
  <c r="B849" i="20"/>
  <c r="C849" i="20" s="1"/>
  <c r="A849" i="20"/>
  <c r="Q848" i="20"/>
  <c r="O848" i="20"/>
  <c r="E848" i="20"/>
  <c r="M848" i="20" s="1"/>
  <c r="B848" i="20"/>
  <c r="C848" i="20" s="1"/>
  <c r="A848" i="20"/>
  <c r="Q847" i="20"/>
  <c r="O847" i="20"/>
  <c r="E847" i="20"/>
  <c r="M847" i="20" s="1"/>
  <c r="B847" i="20"/>
  <c r="C847" i="20" s="1"/>
  <c r="A847" i="20"/>
  <c r="Q846" i="20"/>
  <c r="O846" i="20"/>
  <c r="E846" i="20"/>
  <c r="M846" i="20" s="1"/>
  <c r="B846" i="20"/>
  <c r="C846" i="20" s="1"/>
  <c r="A846" i="20"/>
  <c r="Q845" i="20"/>
  <c r="O845" i="20"/>
  <c r="E845" i="20"/>
  <c r="M845" i="20" s="1"/>
  <c r="B845" i="20"/>
  <c r="C845" i="20" s="1"/>
  <c r="A845" i="20"/>
  <c r="Q844" i="20"/>
  <c r="O844" i="20"/>
  <c r="E844" i="20"/>
  <c r="M844" i="20" s="1"/>
  <c r="B844" i="20"/>
  <c r="C844" i="20" s="1"/>
  <c r="A844" i="20"/>
  <c r="Q843" i="20"/>
  <c r="O843" i="20"/>
  <c r="E843" i="20"/>
  <c r="M843" i="20" s="1"/>
  <c r="B843" i="20"/>
  <c r="C843" i="20" s="1"/>
  <c r="A843" i="20"/>
  <c r="Q842" i="20"/>
  <c r="O842" i="20"/>
  <c r="E842" i="20"/>
  <c r="M842" i="20" s="1"/>
  <c r="B842" i="20"/>
  <c r="C842" i="20" s="1"/>
  <c r="A842" i="20"/>
  <c r="Q841" i="20"/>
  <c r="O841" i="20"/>
  <c r="E841" i="20"/>
  <c r="M841" i="20" s="1"/>
  <c r="B841" i="20"/>
  <c r="C841" i="20" s="1"/>
  <c r="A841" i="20"/>
  <c r="Q840" i="20"/>
  <c r="O840" i="20"/>
  <c r="E840" i="20"/>
  <c r="M840" i="20" s="1"/>
  <c r="B840" i="20"/>
  <c r="C840" i="20" s="1"/>
  <c r="A840" i="20"/>
  <c r="Q839" i="20"/>
  <c r="O839" i="20"/>
  <c r="E839" i="20"/>
  <c r="M839" i="20" s="1"/>
  <c r="B839" i="20"/>
  <c r="C839" i="20" s="1"/>
  <c r="A839" i="20"/>
  <c r="Q838" i="20"/>
  <c r="O838" i="20"/>
  <c r="E838" i="20"/>
  <c r="M838" i="20" s="1"/>
  <c r="B838" i="20"/>
  <c r="C838" i="20" s="1"/>
  <c r="A838" i="20"/>
  <c r="Q837" i="20"/>
  <c r="O837" i="20"/>
  <c r="E837" i="20"/>
  <c r="M837" i="20" s="1"/>
  <c r="B837" i="20"/>
  <c r="C837" i="20" s="1"/>
  <c r="A837" i="20"/>
  <c r="Q836" i="20"/>
  <c r="O836" i="20"/>
  <c r="E836" i="20"/>
  <c r="M836" i="20" s="1"/>
  <c r="B836" i="20"/>
  <c r="C836" i="20" s="1"/>
  <c r="A836" i="20"/>
  <c r="Q835" i="20"/>
  <c r="O835" i="20"/>
  <c r="E835" i="20"/>
  <c r="M835" i="20" s="1"/>
  <c r="B835" i="20"/>
  <c r="C835" i="20" s="1"/>
  <c r="A835" i="20"/>
  <c r="Q834" i="20"/>
  <c r="O834" i="20"/>
  <c r="E834" i="20"/>
  <c r="M834" i="20" s="1"/>
  <c r="B834" i="20"/>
  <c r="C834" i="20" s="1"/>
  <c r="A834" i="20"/>
  <c r="Q833" i="20"/>
  <c r="O833" i="20"/>
  <c r="E833" i="20"/>
  <c r="M833" i="20" s="1"/>
  <c r="B833" i="20"/>
  <c r="C833" i="20" s="1"/>
  <c r="A833" i="20"/>
  <c r="Q832" i="20"/>
  <c r="O832" i="20"/>
  <c r="E832" i="20"/>
  <c r="M832" i="20" s="1"/>
  <c r="B832" i="20"/>
  <c r="C832" i="20" s="1"/>
  <c r="A832" i="20"/>
  <c r="Q831" i="20"/>
  <c r="O831" i="20"/>
  <c r="E831" i="20"/>
  <c r="M831" i="20" s="1"/>
  <c r="B831" i="20"/>
  <c r="C831" i="20" s="1"/>
  <c r="A831" i="20"/>
  <c r="Q830" i="20"/>
  <c r="O830" i="20"/>
  <c r="E830" i="20"/>
  <c r="M830" i="20" s="1"/>
  <c r="B830" i="20"/>
  <c r="C830" i="20" s="1"/>
  <c r="A830" i="20"/>
  <c r="Q829" i="20"/>
  <c r="O829" i="20"/>
  <c r="E829" i="20"/>
  <c r="M829" i="20" s="1"/>
  <c r="B829" i="20"/>
  <c r="C829" i="20" s="1"/>
  <c r="A829" i="20"/>
  <c r="Q828" i="20"/>
  <c r="O828" i="20"/>
  <c r="E828" i="20"/>
  <c r="M828" i="20" s="1"/>
  <c r="B828" i="20"/>
  <c r="C828" i="20" s="1"/>
  <c r="A828" i="20"/>
  <c r="Q827" i="20"/>
  <c r="O827" i="20"/>
  <c r="E827" i="20"/>
  <c r="M827" i="20" s="1"/>
  <c r="B827" i="20"/>
  <c r="C827" i="20" s="1"/>
  <c r="A827" i="20"/>
  <c r="Q826" i="20"/>
  <c r="O826" i="20"/>
  <c r="E826" i="20"/>
  <c r="M826" i="20" s="1"/>
  <c r="B826" i="20"/>
  <c r="C826" i="20" s="1"/>
  <c r="A826" i="20"/>
  <c r="Q825" i="20"/>
  <c r="O825" i="20"/>
  <c r="E825" i="20"/>
  <c r="M825" i="20" s="1"/>
  <c r="B825" i="20"/>
  <c r="C825" i="20" s="1"/>
  <c r="A825" i="20"/>
  <c r="Q824" i="20"/>
  <c r="O824" i="20"/>
  <c r="E824" i="20"/>
  <c r="M824" i="20" s="1"/>
  <c r="B824" i="20"/>
  <c r="C824" i="20" s="1"/>
  <c r="A824" i="20"/>
  <c r="Q823" i="20"/>
  <c r="O823" i="20"/>
  <c r="E823" i="20"/>
  <c r="M823" i="20" s="1"/>
  <c r="B823" i="20"/>
  <c r="C823" i="20" s="1"/>
  <c r="A823" i="20"/>
  <c r="Q822" i="20"/>
  <c r="O822" i="20"/>
  <c r="E822" i="20"/>
  <c r="M822" i="20" s="1"/>
  <c r="B822" i="20"/>
  <c r="C822" i="20" s="1"/>
  <c r="A822" i="20"/>
  <c r="Q821" i="20"/>
  <c r="O821" i="20"/>
  <c r="E821" i="20"/>
  <c r="M821" i="20" s="1"/>
  <c r="B821" i="20"/>
  <c r="C821" i="20" s="1"/>
  <c r="A821" i="20"/>
  <c r="Q820" i="20"/>
  <c r="O820" i="20"/>
  <c r="E820" i="20"/>
  <c r="M820" i="20" s="1"/>
  <c r="B820" i="20"/>
  <c r="C820" i="20" s="1"/>
  <c r="A820" i="20"/>
  <c r="Q819" i="20"/>
  <c r="O819" i="20"/>
  <c r="E819" i="20"/>
  <c r="M819" i="20" s="1"/>
  <c r="B819" i="20"/>
  <c r="C819" i="20" s="1"/>
  <c r="A819" i="20"/>
  <c r="Q818" i="20"/>
  <c r="O818" i="20"/>
  <c r="E818" i="20"/>
  <c r="M818" i="20" s="1"/>
  <c r="B818" i="20"/>
  <c r="C818" i="20" s="1"/>
  <c r="A818" i="20"/>
  <c r="Q817" i="20"/>
  <c r="O817" i="20"/>
  <c r="E817" i="20"/>
  <c r="M817" i="20" s="1"/>
  <c r="B817" i="20"/>
  <c r="C817" i="20" s="1"/>
  <c r="A817" i="20"/>
  <c r="Q816" i="20"/>
  <c r="O816" i="20"/>
  <c r="E816" i="20"/>
  <c r="M816" i="20" s="1"/>
  <c r="B816" i="20"/>
  <c r="C816" i="20" s="1"/>
  <c r="A816" i="20"/>
  <c r="Q815" i="20"/>
  <c r="O815" i="20"/>
  <c r="E815" i="20"/>
  <c r="M815" i="20" s="1"/>
  <c r="B815" i="20"/>
  <c r="C815" i="20" s="1"/>
  <c r="A815" i="20"/>
  <c r="Q814" i="20"/>
  <c r="O814" i="20"/>
  <c r="E814" i="20"/>
  <c r="M814" i="20" s="1"/>
  <c r="B814" i="20"/>
  <c r="C814" i="20" s="1"/>
  <c r="A814" i="20"/>
  <c r="Q813" i="20"/>
  <c r="O813" i="20"/>
  <c r="E813" i="20"/>
  <c r="M813" i="20" s="1"/>
  <c r="B813" i="20"/>
  <c r="C813" i="20" s="1"/>
  <c r="A813" i="20"/>
  <c r="Q812" i="20"/>
  <c r="O812" i="20"/>
  <c r="E812" i="20"/>
  <c r="M812" i="20" s="1"/>
  <c r="B812" i="20"/>
  <c r="C812" i="20" s="1"/>
  <c r="A812" i="20"/>
  <c r="Q811" i="20"/>
  <c r="O811" i="20"/>
  <c r="E811" i="20"/>
  <c r="M811" i="20" s="1"/>
  <c r="B811" i="20"/>
  <c r="C811" i="20" s="1"/>
  <c r="A811" i="20"/>
  <c r="Q810" i="20"/>
  <c r="O810" i="20"/>
  <c r="E810" i="20"/>
  <c r="M810" i="20" s="1"/>
  <c r="B810" i="20"/>
  <c r="C810" i="20" s="1"/>
  <c r="A810" i="20"/>
  <c r="Q809" i="20"/>
  <c r="O809" i="20"/>
  <c r="E809" i="20"/>
  <c r="M809" i="20" s="1"/>
  <c r="B809" i="20"/>
  <c r="C809" i="20" s="1"/>
  <c r="A809" i="20"/>
  <c r="Q808" i="20"/>
  <c r="O808" i="20"/>
  <c r="E808" i="20"/>
  <c r="M808" i="20" s="1"/>
  <c r="B808" i="20"/>
  <c r="C808" i="20" s="1"/>
  <c r="A808" i="20"/>
  <c r="Q807" i="20"/>
  <c r="O807" i="20"/>
  <c r="E807" i="20"/>
  <c r="M807" i="20" s="1"/>
  <c r="B807" i="20"/>
  <c r="C807" i="20" s="1"/>
  <c r="A807" i="20"/>
  <c r="Q806" i="20"/>
  <c r="O806" i="20"/>
  <c r="E806" i="20"/>
  <c r="M806" i="20" s="1"/>
  <c r="B806" i="20"/>
  <c r="C806" i="20" s="1"/>
  <c r="A806" i="20"/>
  <c r="Q805" i="20"/>
  <c r="O805" i="20"/>
  <c r="E805" i="20"/>
  <c r="M805" i="20" s="1"/>
  <c r="B805" i="20"/>
  <c r="C805" i="20" s="1"/>
  <c r="A805" i="20"/>
  <c r="Q804" i="20"/>
  <c r="O804" i="20"/>
  <c r="E804" i="20"/>
  <c r="M804" i="20" s="1"/>
  <c r="B804" i="20"/>
  <c r="C804" i="20" s="1"/>
  <c r="A804" i="20"/>
  <c r="Q803" i="20"/>
  <c r="O803" i="20"/>
  <c r="E803" i="20"/>
  <c r="M803" i="20" s="1"/>
  <c r="B803" i="20"/>
  <c r="C803" i="20" s="1"/>
  <c r="A803" i="20"/>
  <c r="Q802" i="20"/>
  <c r="O802" i="20"/>
  <c r="E802" i="20"/>
  <c r="M802" i="20" s="1"/>
  <c r="B802" i="20"/>
  <c r="C802" i="20" s="1"/>
  <c r="A802" i="20"/>
  <c r="Q801" i="20"/>
  <c r="O801" i="20"/>
  <c r="E801" i="20"/>
  <c r="M801" i="20" s="1"/>
  <c r="B801" i="20"/>
  <c r="C801" i="20" s="1"/>
  <c r="A801" i="20"/>
  <c r="Q800" i="20"/>
  <c r="O800" i="20"/>
  <c r="E800" i="20"/>
  <c r="M800" i="20" s="1"/>
  <c r="B800" i="20"/>
  <c r="C800" i="20" s="1"/>
  <c r="A800" i="20"/>
  <c r="Q799" i="20"/>
  <c r="O799" i="20"/>
  <c r="E799" i="20"/>
  <c r="M799" i="20" s="1"/>
  <c r="B799" i="20"/>
  <c r="C799" i="20" s="1"/>
  <c r="A799" i="20"/>
  <c r="Q798" i="20"/>
  <c r="O798" i="20"/>
  <c r="E798" i="20"/>
  <c r="M798" i="20" s="1"/>
  <c r="B798" i="20"/>
  <c r="C798" i="20" s="1"/>
  <c r="A798" i="20"/>
  <c r="Q797" i="20"/>
  <c r="O797" i="20"/>
  <c r="E797" i="20"/>
  <c r="M797" i="20" s="1"/>
  <c r="B797" i="20"/>
  <c r="C797" i="20" s="1"/>
  <c r="A797" i="20"/>
  <c r="Q796" i="20"/>
  <c r="O796" i="20"/>
  <c r="E796" i="20"/>
  <c r="M796" i="20" s="1"/>
  <c r="B796" i="20"/>
  <c r="C796" i="20" s="1"/>
  <c r="A796" i="20"/>
  <c r="Q795" i="20"/>
  <c r="O795" i="20"/>
  <c r="E795" i="20"/>
  <c r="M795" i="20" s="1"/>
  <c r="B795" i="20"/>
  <c r="C795" i="20" s="1"/>
  <c r="A795" i="20"/>
  <c r="Q794" i="20"/>
  <c r="O794" i="20"/>
  <c r="E794" i="20"/>
  <c r="M794" i="20" s="1"/>
  <c r="B794" i="20"/>
  <c r="C794" i="20" s="1"/>
  <c r="A794" i="20"/>
  <c r="Q793" i="20"/>
  <c r="O793" i="20"/>
  <c r="E793" i="20"/>
  <c r="M793" i="20" s="1"/>
  <c r="B793" i="20"/>
  <c r="C793" i="20" s="1"/>
  <c r="A793" i="20"/>
  <c r="Q792" i="20"/>
  <c r="O792" i="20"/>
  <c r="E792" i="20"/>
  <c r="M792" i="20" s="1"/>
  <c r="B792" i="20"/>
  <c r="C792" i="20" s="1"/>
  <c r="A792" i="20"/>
  <c r="Q791" i="20"/>
  <c r="O791" i="20"/>
  <c r="E791" i="20"/>
  <c r="M791" i="20" s="1"/>
  <c r="B791" i="20"/>
  <c r="C791" i="20" s="1"/>
  <c r="A791" i="20"/>
  <c r="Q790" i="20"/>
  <c r="O790" i="20"/>
  <c r="E790" i="20"/>
  <c r="M790" i="20" s="1"/>
  <c r="B790" i="20"/>
  <c r="C790" i="20" s="1"/>
  <c r="A790" i="20"/>
  <c r="Q789" i="20"/>
  <c r="O789" i="20"/>
  <c r="E789" i="20"/>
  <c r="M789" i="20" s="1"/>
  <c r="B789" i="20"/>
  <c r="C789" i="20" s="1"/>
  <c r="A789" i="20"/>
  <c r="Q788" i="20"/>
  <c r="O788" i="20"/>
  <c r="E788" i="20"/>
  <c r="M788" i="20" s="1"/>
  <c r="B788" i="20"/>
  <c r="C788" i="20" s="1"/>
  <c r="A788" i="20"/>
  <c r="Q787" i="20"/>
  <c r="O787" i="20"/>
  <c r="E787" i="20"/>
  <c r="M787" i="20" s="1"/>
  <c r="B787" i="20"/>
  <c r="C787" i="20" s="1"/>
  <c r="A787" i="20"/>
  <c r="Q786" i="20"/>
  <c r="O786" i="20"/>
  <c r="E786" i="20"/>
  <c r="M786" i="20" s="1"/>
  <c r="B786" i="20"/>
  <c r="C786" i="20" s="1"/>
  <c r="A786" i="20"/>
  <c r="Q785" i="20"/>
  <c r="O785" i="20"/>
  <c r="E785" i="20"/>
  <c r="M785" i="20" s="1"/>
  <c r="B785" i="20"/>
  <c r="C785" i="20" s="1"/>
  <c r="A785" i="20"/>
  <c r="Q784" i="20"/>
  <c r="O784" i="20"/>
  <c r="E784" i="20"/>
  <c r="M784" i="20" s="1"/>
  <c r="B784" i="20"/>
  <c r="C784" i="20" s="1"/>
  <c r="A784" i="20"/>
  <c r="Q783" i="20"/>
  <c r="O783" i="20"/>
  <c r="E783" i="20"/>
  <c r="M783" i="20" s="1"/>
  <c r="B783" i="20"/>
  <c r="C783" i="20" s="1"/>
  <c r="A783" i="20"/>
  <c r="Q782" i="20"/>
  <c r="O782" i="20"/>
  <c r="E782" i="20"/>
  <c r="M782" i="20" s="1"/>
  <c r="B782" i="20"/>
  <c r="C782" i="20" s="1"/>
  <c r="A782" i="20"/>
  <c r="Q781" i="20"/>
  <c r="O781" i="20"/>
  <c r="E781" i="20"/>
  <c r="M781" i="20" s="1"/>
  <c r="B781" i="20"/>
  <c r="C781" i="20" s="1"/>
  <c r="A781" i="20"/>
  <c r="Q780" i="20"/>
  <c r="O780" i="20"/>
  <c r="E780" i="20"/>
  <c r="M780" i="20" s="1"/>
  <c r="B780" i="20"/>
  <c r="C780" i="20" s="1"/>
  <c r="A780" i="20"/>
  <c r="Q779" i="20"/>
  <c r="O779" i="20"/>
  <c r="E779" i="20"/>
  <c r="M779" i="20" s="1"/>
  <c r="B779" i="20"/>
  <c r="C779" i="20" s="1"/>
  <c r="A779" i="20"/>
  <c r="Q778" i="20"/>
  <c r="O778" i="20"/>
  <c r="E778" i="20"/>
  <c r="M778" i="20" s="1"/>
  <c r="B778" i="20"/>
  <c r="C778" i="20" s="1"/>
  <c r="A778" i="20"/>
  <c r="Q777" i="20"/>
  <c r="O777" i="20"/>
  <c r="E777" i="20"/>
  <c r="M777" i="20" s="1"/>
  <c r="B777" i="20"/>
  <c r="C777" i="20" s="1"/>
  <c r="A777" i="20"/>
  <c r="Q776" i="20"/>
  <c r="O776" i="20"/>
  <c r="E776" i="20"/>
  <c r="M776" i="20" s="1"/>
  <c r="B776" i="20"/>
  <c r="C776" i="20" s="1"/>
  <c r="A776" i="20"/>
  <c r="Q775" i="20"/>
  <c r="O775" i="20"/>
  <c r="E775" i="20"/>
  <c r="M775" i="20" s="1"/>
  <c r="B775" i="20"/>
  <c r="C775" i="20" s="1"/>
  <c r="A775" i="20"/>
  <c r="Q774" i="20"/>
  <c r="O774" i="20"/>
  <c r="E774" i="20"/>
  <c r="M774" i="20" s="1"/>
  <c r="B774" i="20"/>
  <c r="C774" i="20" s="1"/>
  <c r="A774" i="20"/>
  <c r="Q773" i="20"/>
  <c r="O773" i="20"/>
  <c r="E773" i="20"/>
  <c r="M773" i="20" s="1"/>
  <c r="B773" i="20"/>
  <c r="C773" i="20" s="1"/>
  <c r="A773" i="20"/>
  <c r="Q772" i="20"/>
  <c r="O772" i="20"/>
  <c r="E772" i="20"/>
  <c r="M772" i="20" s="1"/>
  <c r="B772" i="20"/>
  <c r="C772" i="20" s="1"/>
  <c r="A772" i="20"/>
  <c r="Q771" i="20"/>
  <c r="O771" i="20"/>
  <c r="E771" i="20"/>
  <c r="M771" i="20" s="1"/>
  <c r="B771" i="20"/>
  <c r="C771" i="20" s="1"/>
  <c r="A771" i="20"/>
  <c r="Q770" i="20"/>
  <c r="O770" i="20"/>
  <c r="E770" i="20"/>
  <c r="M770" i="20" s="1"/>
  <c r="B770" i="20"/>
  <c r="C770" i="20" s="1"/>
  <c r="A770" i="20"/>
  <c r="Q769" i="20"/>
  <c r="O769" i="20"/>
  <c r="E769" i="20"/>
  <c r="M769" i="20" s="1"/>
  <c r="B769" i="20"/>
  <c r="C769" i="20" s="1"/>
  <c r="A769" i="20"/>
  <c r="Q768" i="20"/>
  <c r="O768" i="20"/>
  <c r="E768" i="20"/>
  <c r="M768" i="20" s="1"/>
  <c r="B768" i="20"/>
  <c r="C768" i="20" s="1"/>
  <c r="A768" i="20"/>
  <c r="Q767" i="20"/>
  <c r="O767" i="20"/>
  <c r="E767" i="20"/>
  <c r="M767" i="20" s="1"/>
  <c r="B767" i="20"/>
  <c r="C767" i="20" s="1"/>
  <c r="A767" i="20"/>
  <c r="Q766" i="20"/>
  <c r="O766" i="20"/>
  <c r="E766" i="20"/>
  <c r="M766" i="20" s="1"/>
  <c r="B766" i="20"/>
  <c r="C766" i="20" s="1"/>
  <c r="A766" i="20"/>
  <c r="Q765" i="20"/>
  <c r="O765" i="20"/>
  <c r="E765" i="20"/>
  <c r="M765" i="20" s="1"/>
  <c r="B765" i="20"/>
  <c r="C765" i="20" s="1"/>
  <c r="A765" i="20"/>
  <c r="Q764" i="20"/>
  <c r="O764" i="20"/>
  <c r="E764" i="20"/>
  <c r="M764" i="20" s="1"/>
  <c r="B764" i="20"/>
  <c r="C764" i="20" s="1"/>
  <c r="A764" i="20"/>
  <c r="Q763" i="20"/>
  <c r="O763" i="20"/>
  <c r="E763" i="20"/>
  <c r="M763" i="20" s="1"/>
  <c r="B763" i="20"/>
  <c r="C763" i="20" s="1"/>
  <c r="A763" i="20"/>
  <c r="Q762" i="20"/>
  <c r="O762" i="20"/>
  <c r="E762" i="20"/>
  <c r="M762" i="20" s="1"/>
  <c r="B762" i="20"/>
  <c r="C762" i="20" s="1"/>
  <c r="A762" i="20"/>
  <c r="Q761" i="20"/>
  <c r="O761" i="20"/>
  <c r="E761" i="20"/>
  <c r="M761" i="20" s="1"/>
  <c r="B761" i="20"/>
  <c r="C761" i="20" s="1"/>
  <c r="A761" i="20"/>
  <c r="Q760" i="20"/>
  <c r="O760" i="20"/>
  <c r="E760" i="20"/>
  <c r="M760" i="20" s="1"/>
  <c r="B760" i="20"/>
  <c r="C760" i="20" s="1"/>
  <c r="A760" i="20"/>
  <c r="Q759" i="20"/>
  <c r="O759" i="20"/>
  <c r="E759" i="20"/>
  <c r="M759" i="20" s="1"/>
  <c r="B759" i="20"/>
  <c r="C759" i="20" s="1"/>
  <c r="A759" i="20"/>
  <c r="Q758" i="20"/>
  <c r="O758" i="20"/>
  <c r="E758" i="20"/>
  <c r="M758" i="20" s="1"/>
  <c r="B758" i="20"/>
  <c r="C758" i="20" s="1"/>
  <c r="A758" i="20"/>
  <c r="Q757" i="20"/>
  <c r="O757" i="20"/>
  <c r="E757" i="20"/>
  <c r="M757" i="20" s="1"/>
  <c r="B757" i="20"/>
  <c r="C757" i="20" s="1"/>
  <c r="A757" i="20"/>
  <c r="Q756" i="20"/>
  <c r="O756" i="20"/>
  <c r="E756" i="20"/>
  <c r="M756" i="20" s="1"/>
  <c r="B756" i="20"/>
  <c r="C756" i="20" s="1"/>
  <c r="A756" i="20"/>
  <c r="Q755" i="20"/>
  <c r="O755" i="20"/>
  <c r="E755" i="20"/>
  <c r="M755" i="20" s="1"/>
  <c r="B755" i="20"/>
  <c r="C755" i="20" s="1"/>
  <c r="A755" i="20"/>
  <c r="Q754" i="20"/>
  <c r="O754" i="20"/>
  <c r="E754" i="20"/>
  <c r="M754" i="20" s="1"/>
  <c r="B754" i="20"/>
  <c r="C754" i="20" s="1"/>
  <c r="A754" i="20"/>
  <c r="Q753" i="20"/>
  <c r="O753" i="20"/>
  <c r="E753" i="20"/>
  <c r="M753" i="20" s="1"/>
  <c r="B753" i="20"/>
  <c r="C753" i="20" s="1"/>
  <c r="A753" i="20"/>
  <c r="Q752" i="20"/>
  <c r="O752" i="20"/>
  <c r="E752" i="20"/>
  <c r="M752" i="20" s="1"/>
  <c r="B752" i="20"/>
  <c r="C752" i="20" s="1"/>
  <c r="A752" i="20"/>
  <c r="Q751" i="20"/>
  <c r="O751" i="20"/>
  <c r="E751" i="20"/>
  <c r="M751" i="20" s="1"/>
  <c r="B751" i="20"/>
  <c r="C751" i="20" s="1"/>
  <c r="A751" i="20"/>
  <c r="Q750" i="20"/>
  <c r="O750" i="20"/>
  <c r="E750" i="20"/>
  <c r="M750" i="20" s="1"/>
  <c r="B750" i="20"/>
  <c r="C750" i="20" s="1"/>
  <c r="A750" i="20"/>
  <c r="Q749" i="20"/>
  <c r="O749" i="20"/>
  <c r="E749" i="20"/>
  <c r="M749" i="20" s="1"/>
  <c r="B749" i="20"/>
  <c r="C749" i="20" s="1"/>
  <c r="A749" i="20"/>
  <c r="Q748" i="20"/>
  <c r="O748" i="20"/>
  <c r="E748" i="20"/>
  <c r="M748" i="20" s="1"/>
  <c r="B748" i="20"/>
  <c r="C748" i="20" s="1"/>
  <c r="A748" i="20"/>
  <c r="Q747" i="20"/>
  <c r="O747" i="20"/>
  <c r="E747" i="20"/>
  <c r="M747" i="20" s="1"/>
  <c r="B747" i="20"/>
  <c r="C747" i="20" s="1"/>
  <c r="A747" i="20"/>
  <c r="Q746" i="20"/>
  <c r="O746" i="20"/>
  <c r="E746" i="20"/>
  <c r="M746" i="20" s="1"/>
  <c r="B746" i="20"/>
  <c r="C746" i="20" s="1"/>
  <c r="A746" i="20"/>
  <c r="Q745" i="20"/>
  <c r="O745" i="20"/>
  <c r="E745" i="20"/>
  <c r="M745" i="20" s="1"/>
  <c r="B745" i="20"/>
  <c r="C745" i="20" s="1"/>
  <c r="A745" i="20"/>
  <c r="Q744" i="20"/>
  <c r="O744" i="20"/>
  <c r="E744" i="20"/>
  <c r="M744" i="20" s="1"/>
  <c r="B744" i="20"/>
  <c r="C744" i="20" s="1"/>
  <c r="A744" i="20"/>
  <c r="Q743" i="20"/>
  <c r="O743" i="20"/>
  <c r="E743" i="20"/>
  <c r="M743" i="20" s="1"/>
  <c r="B743" i="20"/>
  <c r="C743" i="20" s="1"/>
  <c r="A743" i="20"/>
  <c r="Q742" i="20"/>
  <c r="O742" i="20"/>
  <c r="E742" i="20"/>
  <c r="M742" i="20" s="1"/>
  <c r="B742" i="20"/>
  <c r="C742" i="20" s="1"/>
  <c r="A742" i="20"/>
  <c r="Q741" i="20"/>
  <c r="O741" i="20"/>
  <c r="E741" i="20"/>
  <c r="M741" i="20" s="1"/>
  <c r="B741" i="20"/>
  <c r="C741" i="20" s="1"/>
  <c r="A741" i="20"/>
  <c r="Q740" i="20"/>
  <c r="O740" i="20"/>
  <c r="E740" i="20"/>
  <c r="M740" i="20" s="1"/>
  <c r="B740" i="20"/>
  <c r="C740" i="20" s="1"/>
  <c r="A740" i="20"/>
  <c r="Q739" i="20"/>
  <c r="O739" i="20"/>
  <c r="E739" i="20"/>
  <c r="M739" i="20" s="1"/>
  <c r="B739" i="20"/>
  <c r="C739" i="20" s="1"/>
  <c r="A739" i="20"/>
  <c r="Q738" i="20"/>
  <c r="O738" i="20"/>
  <c r="E738" i="20"/>
  <c r="M738" i="20" s="1"/>
  <c r="B738" i="20"/>
  <c r="C738" i="20" s="1"/>
  <c r="A738" i="20"/>
  <c r="Q737" i="20"/>
  <c r="O737" i="20"/>
  <c r="E737" i="20"/>
  <c r="M737" i="20" s="1"/>
  <c r="B737" i="20"/>
  <c r="C737" i="20" s="1"/>
  <c r="A737" i="20"/>
  <c r="Q736" i="20"/>
  <c r="O736" i="20"/>
  <c r="E736" i="20"/>
  <c r="M736" i="20" s="1"/>
  <c r="B736" i="20"/>
  <c r="C736" i="20" s="1"/>
  <c r="A736" i="20"/>
  <c r="Q735" i="20"/>
  <c r="O735" i="20"/>
  <c r="E735" i="20"/>
  <c r="M735" i="20" s="1"/>
  <c r="B735" i="20"/>
  <c r="C735" i="20" s="1"/>
  <c r="A735" i="20"/>
  <c r="Q734" i="20"/>
  <c r="O734" i="20"/>
  <c r="E734" i="20"/>
  <c r="M734" i="20" s="1"/>
  <c r="B734" i="20"/>
  <c r="C734" i="20" s="1"/>
  <c r="A734" i="20"/>
  <c r="Q733" i="20"/>
  <c r="O733" i="20"/>
  <c r="E733" i="20"/>
  <c r="M733" i="20" s="1"/>
  <c r="B733" i="20"/>
  <c r="C733" i="20" s="1"/>
  <c r="A733" i="20"/>
  <c r="Q732" i="20"/>
  <c r="O732" i="20"/>
  <c r="E732" i="20"/>
  <c r="M732" i="20" s="1"/>
  <c r="B732" i="20"/>
  <c r="C732" i="20" s="1"/>
  <c r="A732" i="20"/>
  <c r="Q731" i="20"/>
  <c r="O731" i="20"/>
  <c r="E731" i="20"/>
  <c r="M731" i="20" s="1"/>
  <c r="B731" i="20"/>
  <c r="C731" i="20" s="1"/>
  <c r="A731" i="20"/>
  <c r="Q730" i="20"/>
  <c r="O730" i="20"/>
  <c r="E730" i="20"/>
  <c r="M730" i="20" s="1"/>
  <c r="B730" i="20"/>
  <c r="C730" i="20" s="1"/>
  <c r="A730" i="20"/>
  <c r="Q729" i="20"/>
  <c r="O729" i="20"/>
  <c r="E729" i="20"/>
  <c r="M729" i="20" s="1"/>
  <c r="B729" i="20"/>
  <c r="C729" i="20" s="1"/>
  <c r="A729" i="20"/>
  <c r="Q728" i="20"/>
  <c r="O728" i="20"/>
  <c r="E728" i="20"/>
  <c r="M728" i="20" s="1"/>
  <c r="B728" i="20"/>
  <c r="C728" i="20" s="1"/>
  <c r="A728" i="20"/>
  <c r="Q727" i="20"/>
  <c r="O727" i="20"/>
  <c r="E727" i="20"/>
  <c r="M727" i="20" s="1"/>
  <c r="B727" i="20"/>
  <c r="C727" i="20" s="1"/>
  <c r="A727" i="20"/>
  <c r="Q726" i="20"/>
  <c r="O726" i="20"/>
  <c r="E726" i="20"/>
  <c r="M726" i="20" s="1"/>
  <c r="B726" i="20"/>
  <c r="C726" i="20" s="1"/>
  <c r="A726" i="20"/>
  <c r="Q725" i="20"/>
  <c r="O725" i="20"/>
  <c r="E725" i="20"/>
  <c r="M725" i="20" s="1"/>
  <c r="B725" i="20"/>
  <c r="C725" i="20" s="1"/>
  <c r="A725" i="20"/>
  <c r="Q724" i="20"/>
  <c r="O724" i="20"/>
  <c r="E724" i="20"/>
  <c r="M724" i="20" s="1"/>
  <c r="B724" i="20"/>
  <c r="C724" i="20" s="1"/>
  <c r="A724" i="20"/>
  <c r="Q723" i="20"/>
  <c r="O723" i="20"/>
  <c r="E723" i="20"/>
  <c r="M723" i="20" s="1"/>
  <c r="B723" i="20"/>
  <c r="C723" i="20" s="1"/>
  <c r="A723" i="20"/>
  <c r="Q722" i="20"/>
  <c r="O722" i="20"/>
  <c r="E722" i="20"/>
  <c r="M722" i="20" s="1"/>
  <c r="B722" i="20"/>
  <c r="C722" i="20" s="1"/>
  <c r="A722" i="20"/>
  <c r="Q721" i="20"/>
  <c r="O721" i="20"/>
  <c r="E721" i="20"/>
  <c r="M721" i="20" s="1"/>
  <c r="B721" i="20"/>
  <c r="C721" i="20" s="1"/>
  <c r="A721" i="20"/>
  <c r="Q720" i="20"/>
  <c r="O720" i="20"/>
  <c r="E720" i="20"/>
  <c r="M720" i="20" s="1"/>
  <c r="B720" i="20"/>
  <c r="C720" i="20" s="1"/>
  <c r="A720" i="20"/>
  <c r="Q719" i="20"/>
  <c r="O719" i="20"/>
  <c r="E719" i="20"/>
  <c r="M719" i="20" s="1"/>
  <c r="B719" i="20"/>
  <c r="C719" i="20" s="1"/>
  <c r="A719" i="20"/>
  <c r="Q718" i="20"/>
  <c r="O718" i="20"/>
  <c r="E718" i="20"/>
  <c r="M718" i="20" s="1"/>
  <c r="B718" i="20"/>
  <c r="C718" i="20" s="1"/>
  <c r="A718" i="20"/>
  <c r="Q717" i="20"/>
  <c r="O717" i="20"/>
  <c r="E717" i="20"/>
  <c r="M717" i="20" s="1"/>
  <c r="B717" i="20"/>
  <c r="C717" i="20" s="1"/>
  <c r="A717" i="20"/>
  <c r="Q716" i="20"/>
  <c r="O716" i="20"/>
  <c r="E716" i="20"/>
  <c r="M716" i="20" s="1"/>
  <c r="B716" i="20"/>
  <c r="C716" i="20" s="1"/>
  <c r="A716" i="20"/>
  <c r="Q715" i="20"/>
  <c r="O715" i="20"/>
  <c r="E715" i="20"/>
  <c r="M715" i="20" s="1"/>
  <c r="B715" i="20"/>
  <c r="C715" i="20" s="1"/>
  <c r="A715" i="20"/>
  <c r="Q714" i="20"/>
  <c r="O714" i="20"/>
  <c r="E714" i="20"/>
  <c r="M714" i="20" s="1"/>
  <c r="B714" i="20"/>
  <c r="C714" i="20" s="1"/>
  <c r="A714" i="20"/>
  <c r="Q713" i="20"/>
  <c r="O713" i="20"/>
  <c r="E713" i="20"/>
  <c r="M713" i="20" s="1"/>
  <c r="B713" i="20"/>
  <c r="C713" i="20" s="1"/>
  <c r="A713" i="20"/>
  <c r="Q712" i="20"/>
  <c r="O712" i="20"/>
  <c r="E712" i="20"/>
  <c r="M712" i="20" s="1"/>
  <c r="B712" i="20"/>
  <c r="C712" i="20" s="1"/>
  <c r="A712" i="20"/>
  <c r="Q711" i="20"/>
  <c r="O711" i="20"/>
  <c r="E711" i="20"/>
  <c r="M711" i="20" s="1"/>
  <c r="B711" i="20"/>
  <c r="C711" i="20" s="1"/>
  <c r="A711" i="20"/>
  <c r="Q710" i="20"/>
  <c r="O710" i="20"/>
  <c r="E710" i="20"/>
  <c r="M710" i="20" s="1"/>
  <c r="B710" i="20"/>
  <c r="C710" i="20" s="1"/>
  <c r="A710" i="20"/>
  <c r="Q709" i="20"/>
  <c r="O709" i="20"/>
  <c r="E709" i="20"/>
  <c r="M709" i="20" s="1"/>
  <c r="B709" i="20"/>
  <c r="C709" i="20" s="1"/>
  <c r="A709" i="20"/>
  <c r="Q708" i="20"/>
  <c r="O708" i="20"/>
  <c r="E708" i="20"/>
  <c r="M708" i="20" s="1"/>
  <c r="B708" i="20"/>
  <c r="C708" i="20" s="1"/>
  <c r="A708" i="20"/>
  <c r="Q707" i="20"/>
  <c r="O707" i="20"/>
  <c r="E707" i="20"/>
  <c r="M707" i="20" s="1"/>
  <c r="B707" i="20"/>
  <c r="C707" i="20" s="1"/>
  <c r="A707" i="20"/>
  <c r="Q706" i="20"/>
  <c r="O706" i="20"/>
  <c r="E706" i="20"/>
  <c r="M706" i="20" s="1"/>
  <c r="B706" i="20"/>
  <c r="C706" i="20" s="1"/>
  <c r="A706" i="20"/>
  <c r="Q705" i="20"/>
  <c r="O705" i="20"/>
  <c r="E705" i="20"/>
  <c r="M705" i="20" s="1"/>
  <c r="B705" i="20"/>
  <c r="C705" i="20" s="1"/>
  <c r="A705" i="20"/>
  <c r="Q704" i="20"/>
  <c r="O704" i="20"/>
  <c r="E704" i="20"/>
  <c r="M704" i="20" s="1"/>
  <c r="B704" i="20"/>
  <c r="C704" i="20" s="1"/>
  <c r="A704" i="20"/>
  <c r="Q703" i="20"/>
  <c r="O703" i="20"/>
  <c r="E703" i="20"/>
  <c r="M703" i="20" s="1"/>
  <c r="B703" i="20"/>
  <c r="C703" i="20" s="1"/>
  <c r="A703" i="20"/>
  <c r="Q702" i="20"/>
  <c r="O702" i="20"/>
  <c r="E702" i="20"/>
  <c r="M702" i="20" s="1"/>
  <c r="B702" i="20"/>
  <c r="C702" i="20" s="1"/>
  <c r="A702" i="20"/>
  <c r="Q701" i="20"/>
  <c r="O701" i="20"/>
  <c r="E701" i="20"/>
  <c r="M701" i="20" s="1"/>
  <c r="B701" i="20"/>
  <c r="C701" i="20" s="1"/>
  <c r="A701" i="20"/>
  <c r="Q700" i="20"/>
  <c r="O700" i="20"/>
  <c r="E700" i="20"/>
  <c r="M700" i="20" s="1"/>
  <c r="B700" i="20"/>
  <c r="C700" i="20" s="1"/>
  <c r="A700" i="20"/>
  <c r="Q699" i="20"/>
  <c r="O699" i="20"/>
  <c r="E699" i="20"/>
  <c r="M699" i="20" s="1"/>
  <c r="B699" i="20"/>
  <c r="C699" i="20" s="1"/>
  <c r="A699" i="20"/>
  <c r="Q698" i="20"/>
  <c r="O698" i="20"/>
  <c r="E698" i="20"/>
  <c r="M698" i="20" s="1"/>
  <c r="B698" i="20"/>
  <c r="C698" i="20" s="1"/>
  <c r="A698" i="20"/>
  <c r="Q697" i="20"/>
  <c r="O697" i="20"/>
  <c r="E697" i="20"/>
  <c r="M697" i="20" s="1"/>
  <c r="B697" i="20"/>
  <c r="C697" i="20" s="1"/>
  <c r="A697" i="20"/>
  <c r="Q696" i="20"/>
  <c r="O696" i="20"/>
  <c r="E696" i="20"/>
  <c r="M696" i="20" s="1"/>
  <c r="B696" i="20"/>
  <c r="C696" i="20" s="1"/>
  <c r="A696" i="20"/>
  <c r="Q695" i="20"/>
  <c r="O695" i="20"/>
  <c r="E695" i="20"/>
  <c r="M695" i="20" s="1"/>
  <c r="B695" i="20"/>
  <c r="C695" i="20" s="1"/>
  <c r="A695" i="20"/>
  <c r="Q694" i="20"/>
  <c r="O694" i="20"/>
  <c r="E694" i="20"/>
  <c r="M694" i="20" s="1"/>
  <c r="B694" i="20"/>
  <c r="C694" i="20" s="1"/>
  <c r="A694" i="20"/>
  <c r="Q693" i="20"/>
  <c r="O693" i="20"/>
  <c r="E693" i="20"/>
  <c r="M693" i="20" s="1"/>
  <c r="B693" i="20"/>
  <c r="C693" i="20" s="1"/>
  <c r="A693" i="20"/>
  <c r="Q692" i="20"/>
  <c r="O692" i="20"/>
  <c r="E692" i="20"/>
  <c r="M692" i="20" s="1"/>
  <c r="B692" i="20"/>
  <c r="C692" i="20" s="1"/>
  <c r="A692" i="20"/>
  <c r="Q691" i="20"/>
  <c r="O691" i="20"/>
  <c r="E691" i="20"/>
  <c r="M691" i="20" s="1"/>
  <c r="B691" i="20"/>
  <c r="C691" i="20" s="1"/>
  <c r="A691" i="20"/>
  <c r="Q690" i="20"/>
  <c r="O690" i="20"/>
  <c r="E690" i="20"/>
  <c r="M690" i="20" s="1"/>
  <c r="B690" i="20"/>
  <c r="C690" i="20" s="1"/>
  <c r="A690" i="20"/>
  <c r="Q689" i="20"/>
  <c r="O689" i="20"/>
  <c r="E689" i="20"/>
  <c r="M689" i="20" s="1"/>
  <c r="B689" i="20"/>
  <c r="C689" i="20" s="1"/>
  <c r="A689" i="20"/>
  <c r="Q688" i="20"/>
  <c r="O688" i="20"/>
  <c r="E688" i="20"/>
  <c r="M688" i="20" s="1"/>
  <c r="B688" i="20"/>
  <c r="C688" i="20" s="1"/>
  <c r="A688" i="20"/>
  <c r="Q687" i="20"/>
  <c r="O687" i="20"/>
  <c r="E687" i="20"/>
  <c r="M687" i="20" s="1"/>
  <c r="B687" i="20"/>
  <c r="C687" i="20" s="1"/>
  <c r="A687" i="20"/>
  <c r="Q686" i="20"/>
  <c r="O686" i="20"/>
  <c r="E686" i="20"/>
  <c r="M686" i="20" s="1"/>
  <c r="B686" i="20"/>
  <c r="C686" i="20" s="1"/>
  <c r="A686" i="20"/>
  <c r="Q685" i="20"/>
  <c r="O685" i="20"/>
  <c r="E685" i="20"/>
  <c r="M685" i="20" s="1"/>
  <c r="B685" i="20"/>
  <c r="C685" i="20" s="1"/>
  <c r="A685" i="20"/>
  <c r="Q684" i="20"/>
  <c r="O684" i="20"/>
  <c r="E684" i="20"/>
  <c r="M684" i="20" s="1"/>
  <c r="B684" i="20"/>
  <c r="C684" i="20" s="1"/>
  <c r="A684" i="20"/>
  <c r="Q683" i="20"/>
  <c r="O683" i="20"/>
  <c r="E683" i="20"/>
  <c r="M683" i="20" s="1"/>
  <c r="B683" i="20"/>
  <c r="C683" i="20" s="1"/>
  <c r="A683" i="20"/>
  <c r="Q682" i="20"/>
  <c r="O682" i="20"/>
  <c r="E682" i="20"/>
  <c r="M682" i="20" s="1"/>
  <c r="B682" i="20"/>
  <c r="C682" i="20" s="1"/>
  <c r="A682" i="20"/>
  <c r="Q681" i="20"/>
  <c r="O681" i="20"/>
  <c r="E681" i="20"/>
  <c r="M681" i="20" s="1"/>
  <c r="B681" i="20"/>
  <c r="C681" i="20" s="1"/>
  <c r="A681" i="20"/>
  <c r="Q680" i="20"/>
  <c r="O680" i="20"/>
  <c r="E680" i="20"/>
  <c r="M680" i="20" s="1"/>
  <c r="B680" i="20"/>
  <c r="C680" i="20" s="1"/>
  <c r="A680" i="20"/>
  <c r="Q679" i="20"/>
  <c r="O679" i="20"/>
  <c r="E679" i="20"/>
  <c r="M679" i="20" s="1"/>
  <c r="B679" i="20"/>
  <c r="C679" i="20" s="1"/>
  <c r="A679" i="20"/>
  <c r="Q678" i="20"/>
  <c r="O678" i="20"/>
  <c r="E678" i="20"/>
  <c r="M678" i="20" s="1"/>
  <c r="B678" i="20"/>
  <c r="C678" i="20" s="1"/>
  <c r="A678" i="20"/>
  <c r="Q677" i="20"/>
  <c r="O677" i="20"/>
  <c r="E677" i="20"/>
  <c r="M677" i="20" s="1"/>
  <c r="B677" i="20"/>
  <c r="C677" i="20" s="1"/>
  <c r="A677" i="20"/>
  <c r="Q676" i="20"/>
  <c r="O676" i="20"/>
  <c r="E676" i="20"/>
  <c r="M676" i="20" s="1"/>
  <c r="B676" i="20"/>
  <c r="C676" i="20" s="1"/>
  <c r="A676" i="20"/>
  <c r="Q675" i="20"/>
  <c r="O675" i="20"/>
  <c r="E675" i="20"/>
  <c r="M675" i="20" s="1"/>
  <c r="B675" i="20"/>
  <c r="C675" i="20" s="1"/>
  <c r="A675" i="20"/>
  <c r="Q674" i="20"/>
  <c r="O674" i="20"/>
  <c r="E674" i="20"/>
  <c r="M674" i="20" s="1"/>
  <c r="B674" i="20"/>
  <c r="C674" i="20" s="1"/>
  <c r="A674" i="20"/>
  <c r="Q673" i="20"/>
  <c r="O673" i="20"/>
  <c r="E673" i="20"/>
  <c r="M673" i="20" s="1"/>
  <c r="B673" i="20"/>
  <c r="C673" i="20" s="1"/>
  <c r="A673" i="20"/>
  <c r="Q672" i="20"/>
  <c r="O672" i="20"/>
  <c r="E672" i="20"/>
  <c r="M672" i="20" s="1"/>
  <c r="B672" i="20"/>
  <c r="C672" i="20" s="1"/>
  <c r="A672" i="20"/>
  <c r="Q671" i="20"/>
  <c r="O671" i="20"/>
  <c r="E671" i="20"/>
  <c r="M671" i="20" s="1"/>
  <c r="B671" i="20"/>
  <c r="C671" i="20" s="1"/>
  <c r="A671" i="20"/>
  <c r="Q670" i="20"/>
  <c r="O670" i="20"/>
  <c r="E670" i="20"/>
  <c r="M670" i="20" s="1"/>
  <c r="B670" i="20"/>
  <c r="C670" i="20" s="1"/>
  <c r="A670" i="20"/>
  <c r="Q669" i="20"/>
  <c r="O669" i="20"/>
  <c r="E669" i="20"/>
  <c r="M669" i="20" s="1"/>
  <c r="B669" i="20"/>
  <c r="C669" i="20" s="1"/>
  <c r="A669" i="20"/>
  <c r="Q668" i="20"/>
  <c r="O668" i="20"/>
  <c r="E668" i="20"/>
  <c r="M668" i="20" s="1"/>
  <c r="B668" i="20"/>
  <c r="C668" i="20" s="1"/>
  <c r="A668" i="20"/>
  <c r="Q667" i="20"/>
  <c r="O667" i="20"/>
  <c r="E667" i="20"/>
  <c r="M667" i="20" s="1"/>
  <c r="B667" i="20"/>
  <c r="C667" i="20" s="1"/>
  <c r="A667" i="20"/>
  <c r="Q666" i="20"/>
  <c r="O666" i="20"/>
  <c r="E666" i="20"/>
  <c r="M666" i="20" s="1"/>
  <c r="B666" i="20"/>
  <c r="C666" i="20" s="1"/>
  <c r="A666" i="20"/>
  <c r="Q665" i="20"/>
  <c r="O665" i="20"/>
  <c r="E665" i="20"/>
  <c r="M665" i="20" s="1"/>
  <c r="B665" i="20"/>
  <c r="C665" i="20" s="1"/>
  <c r="A665" i="20"/>
  <c r="Q664" i="20"/>
  <c r="O664" i="20"/>
  <c r="E664" i="20"/>
  <c r="M664" i="20" s="1"/>
  <c r="B664" i="20"/>
  <c r="C664" i="20" s="1"/>
  <c r="A664" i="20"/>
  <c r="Q663" i="20"/>
  <c r="O663" i="20"/>
  <c r="E663" i="20"/>
  <c r="M663" i="20" s="1"/>
  <c r="B663" i="20"/>
  <c r="C663" i="20" s="1"/>
  <c r="A663" i="20"/>
  <c r="Q662" i="20"/>
  <c r="O662" i="20"/>
  <c r="E662" i="20"/>
  <c r="M662" i="20" s="1"/>
  <c r="B662" i="20"/>
  <c r="C662" i="20" s="1"/>
  <c r="A662" i="20"/>
  <c r="Q661" i="20"/>
  <c r="O661" i="20"/>
  <c r="E661" i="20"/>
  <c r="M661" i="20" s="1"/>
  <c r="B661" i="20"/>
  <c r="C661" i="20" s="1"/>
  <c r="A661" i="20"/>
  <c r="Q660" i="20"/>
  <c r="O660" i="20"/>
  <c r="E660" i="20"/>
  <c r="M660" i="20" s="1"/>
  <c r="B660" i="20"/>
  <c r="C660" i="20" s="1"/>
  <c r="A660" i="20"/>
  <c r="Q659" i="20"/>
  <c r="O659" i="20"/>
  <c r="E659" i="20"/>
  <c r="M659" i="20" s="1"/>
  <c r="B659" i="20"/>
  <c r="C659" i="20" s="1"/>
  <c r="A659" i="20"/>
  <c r="Q658" i="20"/>
  <c r="O658" i="20"/>
  <c r="E658" i="20"/>
  <c r="M658" i="20" s="1"/>
  <c r="B658" i="20"/>
  <c r="C658" i="20" s="1"/>
  <c r="A658" i="20"/>
  <c r="Q657" i="20"/>
  <c r="O657" i="20"/>
  <c r="E657" i="20"/>
  <c r="M657" i="20" s="1"/>
  <c r="B657" i="20"/>
  <c r="C657" i="20" s="1"/>
  <c r="A657" i="20"/>
  <c r="Q656" i="20"/>
  <c r="O656" i="20"/>
  <c r="E656" i="20"/>
  <c r="M656" i="20" s="1"/>
  <c r="B656" i="20"/>
  <c r="C656" i="20" s="1"/>
  <c r="A656" i="20"/>
  <c r="Q655" i="20"/>
  <c r="O655" i="20"/>
  <c r="E655" i="20"/>
  <c r="M655" i="20" s="1"/>
  <c r="B655" i="20"/>
  <c r="C655" i="20" s="1"/>
  <c r="A655" i="20"/>
  <c r="Q654" i="20"/>
  <c r="O654" i="20"/>
  <c r="E654" i="20"/>
  <c r="M654" i="20" s="1"/>
  <c r="B654" i="20"/>
  <c r="C654" i="20" s="1"/>
  <c r="A654" i="20"/>
  <c r="Q653" i="20"/>
  <c r="O653" i="20"/>
  <c r="E653" i="20"/>
  <c r="M653" i="20" s="1"/>
  <c r="B653" i="20"/>
  <c r="C653" i="20" s="1"/>
  <c r="A653" i="20"/>
  <c r="Q652" i="20"/>
  <c r="O652" i="20"/>
  <c r="E652" i="20"/>
  <c r="M652" i="20" s="1"/>
  <c r="B652" i="20"/>
  <c r="C652" i="20" s="1"/>
  <c r="A652" i="20"/>
  <c r="Q651" i="20"/>
  <c r="O651" i="20"/>
  <c r="E651" i="20"/>
  <c r="M651" i="20" s="1"/>
  <c r="B651" i="20"/>
  <c r="C651" i="20" s="1"/>
  <c r="A651" i="20"/>
  <c r="Q650" i="20"/>
  <c r="O650" i="20"/>
  <c r="E650" i="20"/>
  <c r="M650" i="20" s="1"/>
  <c r="B650" i="20"/>
  <c r="C650" i="20" s="1"/>
  <c r="A650" i="20"/>
  <c r="Q649" i="20"/>
  <c r="O649" i="20"/>
  <c r="E649" i="20"/>
  <c r="M649" i="20" s="1"/>
  <c r="B649" i="20"/>
  <c r="C649" i="20" s="1"/>
  <c r="A649" i="20"/>
  <c r="Q648" i="20"/>
  <c r="O648" i="20"/>
  <c r="E648" i="20"/>
  <c r="M648" i="20" s="1"/>
  <c r="B648" i="20"/>
  <c r="C648" i="20" s="1"/>
  <c r="A648" i="20"/>
  <c r="Q647" i="20"/>
  <c r="O647" i="20"/>
  <c r="E647" i="20"/>
  <c r="M647" i="20" s="1"/>
  <c r="B647" i="20"/>
  <c r="C647" i="20" s="1"/>
  <c r="A647" i="20"/>
  <c r="Q646" i="20"/>
  <c r="O646" i="20"/>
  <c r="E646" i="20"/>
  <c r="M646" i="20" s="1"/>
  <c r="B646" i="20"/>
  <c r="C646" i="20" s="1"/>
  <c r="A646" i="20"/>
  <c r="Q645" i="20"/>
  <c r="O645" i="20"/>
  <c r="E645" i="20"/>
  <c r="M645" i="20" s="1"/>
  <c r="B645" i="20"/>
  <c r="C645" i="20" s="1"/>
  <c r="A645" i="20"/>
  <c r="Q644" i="20"/>
  <c r="O644" i="20"/>
  <c r="E644" i="20"/>
  <c r="M644" i="20" s="1"/>
  <c r="B644" i="20"/>
  <c r="C644" i="20" s="1"/>
  <c r="A644" i="20"/>
  <c r="Q643" i="20"/>
  <c r="O643" i="20"/>
  <c r="E643" i="20"/>
  <c r="M643" i="20" s="1"/>
  <c r="B643" i="20"/>
  <c r="C643" i="20" s="1"/>
  <c r="A643" i="20"/>
  <c r="Q642" i="20"/>
  <c r="O642" i="20"/>
  <c r="E642" i="20"/>
  <c r="M642" i="20" s="1"/>
  <c r="B642" i="20"/>
  <c r="C642" i="20" s="1"/>
  <c r="A642" i="20"/>
  <c r="Q641" i="20"/>
  <c r="O641" i="20"/>
  <c r="E641" i="20"/>
  <c r="M641" i="20" s="1"/>
  <c r="B641" i="20"/>
  <c r="C641" i="20" s="1"/>
  <c r="A641" i="20"/>
  <c r="Q640" i="20"/>
  <c r="O640" i="20"/>
  <c r="E640" i="20"/>
  <c r="M640" i="20" s="1"/>
  <c r="B640" i="20"/>
  <c r="C640" i="20" s="1"/>
  <c r="A640" i="20"/>
  <c r="Q639" i="20"/>
  <c r="O639" i="20"/>
  <c r="E639" i="20"/>
  <c r="M639" i="20" s="1"/>
  <c r="B639" i="20"/>
  <c r="C639" i="20" s="1"/>
  <c r="A639" i="20"/>
  <c r="Q638" i="20"/>
  <c r="O638" i="20"/>
  <c r="E638" i="20"/>
  <c r="M638" i="20" s="1"/>
  <c r="B638" i="20"/>
  <c r="C638" i="20" s="1"/>
  <c r="A638" i="20"/>
  <c r="Q637" i="20"/>
  <c r="O637" i="20"/>
  <c r="E637" i="20"/>
  <c r="M637" i="20" s="1"/>
  <c r="B637" i="20"/>
  <c r="C637" i="20" s="1"/>
  <c r="A637" i="20"/>
  <c r="Q636" i="20"/>
  <c r="O636" i="20"/>
  <c r="E636" i="20"/>
  <c r="M636" i="20" s="1"/>
  <c r="B636" i="20"/>
  <c r="C636" i="20" s="1"/>
  <c r="A636" i="20"/>
  <c r="Q635" i="20"/>
  <c r="O635" i="20"/>
  <c r="E635" i="20"/>
  <c r="M635" i="20" s="1"/>
  <c r="B635" i="20"/>
  <c r="C635" i="20" s="1"/>
  <c r="A635" i="20"/>
  <c r="Q634" i="20"/>
  <c r="O634" i="20"/>
  <c r="E634" i="20"/>
  <c r="M634" i="20" s="1"/>
  <c r="B634" i="20"/>
  <c r="C634" i="20" s="1"/>
  <c r="A634" i="20"/>
  <c r="Q633" i="20"/>
  <c r="O633" i="20"/>
  <c r="E633" i="20"/>
  <c r="M633" i="20" s="1"/>
  <c r="B633" i="20"/>
  <c r="C633" i="20" s="1"/>
  <c r="A633" i="20"/>
  <c r="Q632" i="20"/>
  <c r="O632" i="20"/>
  <c r="E632" i="20"/>
  <c r="M632" i="20" s="1"/>
  <c r="B632" i="20"/>
  <c r="C632" i="20" s="1"/>
  <c r="A632" i="20"/>
  <c r="Q631" i="20"/>
  <c r="O631" i="20"/>
  <c r="E631" i="20"/>
  <c r="M631" i="20" s="1"/>
  <c r="B631" i="20"/>
  <c r="C631" i="20" s="1"/>
  <c r="A631" i="20"/>
  <c r="Q630" i="20"/>
  <c r="O630" i="20"/>
  <c r="E630" i="20"/>
  <c r="M630" i="20" s="1"/>
  <c r="B630" i="20"/>
  <c r="C630" i="20" s="1"/>
  <c r="A630" i="20"/>
  <c r="Q629" i="20"/>
  <c r="O629" i="20"/>
  <c r="E629" i="20"/>
  <c r="M629" i="20" s="1"/>
  <c r="B629" i="20"/>
  <c r="C629" i="20" s="1"/>
  <c r="A629" i="20"/>
  <c r="Q628" i="20"/>
  <c r="O628" i="20"/>
  <c r="E628" i="20"/>
  <c r="M628" i="20" s="1"/>
  <c r="B628" i="20"/>
  <c r="C628" i="20" s="1"/>
  <c r="A628" i="20"/>
  <c r="Q627" i="20"/>
  <c r="O627" i="20"/>
  <c r="E627" i="20"/>
  <c r="M627" i="20" s="1"/>
  <c r="B627" i="20"/>
  <c r="C627" i="20" s="1"/>
  <c r="A627" i="20"/>
  <c r="Q626" i="20"/>
  <c r="O626" i="20"/>
  <c r="E626" i="20"/>
  <c r="M626" i="20" s="1"/>
  <c r="B626" i="20"/>
  <c r="C626" i="20" s="1"/>
  <c r="A626" i="20"/>
  <c r="Q625" i="20"/>
  <c r="O625" i="20"/>
  <c r="E625" i="20"/>
  <c r="M625" i="20" s="1"/>
  <c r="B625" i="20"/>
  <c r="C625" i="20" s="1"/>
  <c r="A625" i="20"/>
  <c r="Q624" i="20"/>
  <c r="O624" i="20"/>
  <c r="E624" i="20"/>
  <c r="M624" i="20" s="1"/>
  <c r="B624" i="20"/>
  <c r="C624" i="20" s="1"/>
  <c r="A624" i="20"/>
  <c r="Q623" i="20"/>
  <c r="O623" i="20"/>
  <c r="E623" i="20"/>
  <c r="M623" i="20" s="1"/>
  <c r="B623" i="20"/>
  <c r="C623" i="20" s="1"/>
  <c r="A623" i="20"/>
  <c r="Q622" i="20"/>
  <c r="O622" i="20"/>
  <c r="E622" i="20"/>
  <c r="M622" i="20" s="1"/>
  <c r="B622" i="20"/>
  <c r="C622" i="20" s="1"/>
  <c r="A622" i="20"/>
  <c r="Q621" i="20"/>
  <c r="O621" i="20"/>
  <c r="E621" i="20"/>
  <c r="M621" i="20" s="1"/>
  <c r="B621" i="20"/>
  <c r="C621" i="20" s="1"/>
  <c r="A621" i="20"/>
  <c r="Q620" i="20"/>
  <c r="O620" i="20"/>
  <c r="E620" i="20"/>
  <c r="M620" i="20" s="1"/>
  <c r="B620" i="20"/>
  <c r="C620" i="20" s="1"/>
  <c r="A620" i="20"/>
  <c r="Q619" i="20"/>
  <c r="O619" i="20"/>
  <c r="E619" i="20"/>
  <c r="M619" i="20" s="1"/>
  <c r="B619" i="20"/>
  <c r="C619" i="20" s="1"/>
  <c r="A619" i="20"/>
  <c r="Q618" i="20"/>
  <c r="O618" i="20"/>
  <c r="E618" i="20"/>
  <c r="M618" i="20" s="1"/>
  <c r="B618" i="20"/>
  <c r="C618" i="20" s="1"/>
  <c r="A618" i="20"/>
  <c r="Q617" i="20"/>
  <c r="O617" i="20"/>
  <c r="E617" i="20"/>
  <c r="M617" i="20" s="1"/>
  <c r="B617" i="20"/>
  <c r="C617" i="20" s="1"/>
  <c r="A617" i="20"/>
  <c r="Q616" i="20"/>
  <c r="O616" i="20"/>
  <c r="E616" i="20"/>
  <c r="M616" i="20" s="1"/>
  <c r="B616" i="20"/>
  <c r="C616" i="20" s="1"/>
  <c r="A616" i="20"/>
  <c r="Q615" i="20"/>
  <c r="O615" i="20"/>
  <c r="E615" i="20"/>
  <c r="M615" i="20" s="1"/>
  <c r="B615" i="20"/>
  <c r="C615" i="20" s="1"/>
  <c r="A615" i="20"/>
  <c r="Q614" i="20"/>
  <c r="O614" i="20"/>
  <c r="E614" i="20"/>
  <c r="M614" i="20" s="1"/>
  <c r="B614" i="20"/>
  <c r="C614" i="20" s="1"/>
  <c r="A614" i="20"/>
  <c r="Q613" i="20"/>
  <c r="O613" i="20"/>
  <c r="E613" i="20"/>
  <c r="M613" i="20" s="1"/>
  <c r="B613" i="20"/>
  <c r="C613" i="20" s="1"/>
  <c r="A613" i="20"/>
  <c r="Q612" i="20"/>
  <c r="O612" i="20"/>
  <c r="E612" i="20"/>
  <c r="M612" i="20" s="1"/>
  <c r="B612" i="20"/>
  <c r="C612" i="20" s="1"/>
  <c r="A612" i="20"/>
  <c r="Q611" i="20"/>
  <c r="O611" i="20"/>
  <c r="E611" i="20"/>
  <c r="M611" i="20" s="1"/>
  <c r="B611" i="20"/>
  <c r="C611" i="20" s="1"/>
  <c r="A611" i="20"/>
  <c r="Q610" i="20"/>
  <c r="O610" i="20"/>
  <c r="E610" i="20"/>
  <c r="M610" i="20" s="1"/>
  <c r="B610" i="20"/>
  <c r="C610" i="20" s="1"/>
  <c r="A610" i="20"/>
  <c r="Q609" i="20"/>
  <c r="O609" i="20"/>
  <c r="E609" i="20"/>
  <c r="M609" i="20" s="1"/>
  <c r="B609" i="20"/>
  <c r="C609" i="20" s="1"/>
  <c r="A609" i="20"/>
  <c r="Q608" i="20"/>
  <c r="O608" i="20"/>
  <c r="E608" i="20"/>
  <c r="M608" i="20" s="1"/>
  <c r="B608" i="20"/>
  <c r="C608" i="20" s="1"/>
  <c r="A608" i="20"/>
  <c r="Q607" i="20"/>
  <c r="O607" i="20"/>
  <c r="E607" i="20"/>
  <c r="M607" i="20" s="1"/>
  <c r="B607" i="20"/>
  <c r="C607" i="20" s="1"/>
  <c r="A607" i="20"/>
  <c r="Q606" i="20"/>
  <c r="O606" i="20"/>
  <c r="E606" i="20"/>
  <c r="M606" i="20" s="1"/>
  <c r="B606" i="20"/>
  <c r="C606" i="20" s="1"/>
  <c r="A606" i="20"/>
  <c r="Q605" i="20"/>
  <c r="O605" i="20"/>
  <c r="E605" i="20"/>
  <c r="M605" i="20" s="1"/>
  <c r="B605" i="20"/>
  <c r="C605" i="20" s="1"/>
  <c r="A605" i="20"/>
  <c r="Q604" i="20"/>
  <c r="O604" i="20"/>
  <c r="E604" i="20"/>
  <c r="M604" i="20" s="1"/>
  <c r="B604" i="20"/>
  <c r="C604" i="20" s="1"/>
  <c r="A604" i="20"/>
  <c r="Q603" i="20"/>
  <c r="O603" i="20"/>
  <c r="E603" i="20"/>
  <c r="M603" i="20" s="1"/>
  <c r="B603" i="20"/>
  <c r="C603" i="20" s="1"/>
  <c r="A603" i="20"/>
  <c r="Q602" i="20"/>
  <c r="O602" i="20"/>
  <c r="E602" i="20"/>
  <c r="M602" i="20" s="1"/>
  <c r="B602" i="20"/>
  <c r="C602" i="20" s="1"/>
  <c r="A602" i="20"/>
  <c r="Q601" i="20"/>
  <c r="O601" i="20"/>
  <c r="E601" i="20"/>
  <c r="M601" i="20" s="1"/>
  <c r="B601" i="20"/>
  <c r="C601" i="20" s="1"/>
  <c r="A601" i="20"/>
  <c r="Q600" i="20"/>
  <c r="O600" i="20"/>
  <c r="E600" i="20"/>
  <c r="M600" i="20" s="1"/>
  <c r="B600" i="20"/>
  <c r="C600" i="20" s="1"/>
  <c r="A600" i="20"/>
  <c r="Q599" i="20"/>
  <c r="O599" i="20"/>
  <c r="E599" i="20"/>
  <c r="M599" i="20" s="1"/>
  <c r="B599" i="20"/>
  <c r="C599" i="20" s="1"/>
  <c r="A599" i="20"/>
  <c r="Q598" i="20"/>
  <c r="O598" i="20"/>
  <c r="E598" i="20"/>
  <c r="M598" i="20" s="1"/>
  <c r="B598" i="20"/>
  <c r="C598" i="20" s="1"/>
  <c r="A598" i="20"/>
  <c r="Q597" i="20"/>
  <c r="O597" i="20"/>
  <c r="E597" i="20"/>
  <c r="M597" i="20" s="1"/>
  <c r="B597" i="20"/>
  <c r="C597" i="20" s="1"/>
  <c r="A597" i="20"/>
  <c r="Q596" i="20"/>
  <c r="O596" i="20"/>
  <c r="E596" i="20"/>
  <c r="M596" i="20" s="1"/>
  <c r="B596" i="20"/>
  <c r="C596" i="20" s="1"/>
  <c r="A596" i="20"/>
  <c r="Q595" i="20"/>
  <c r="O595" i="20"/>
  <c r="E595" i="20"/>
  <c r="M595" i="20" s="1"/>
  <c r="B595" i="20"/>
  <c r="C595" i="20" s="1"/>
  <c r="A595" i="20"/>
  <c r="Q594" i="20"/>
  <c r="O594" i="20"/>
  <c r="E594" i="20"/>
  <c r="M594" i="20" s="1"/>
  <c r="B594" i="20"/>
  <c r="C594" i="20" s="1"/>
  <c r="A594" i="20"/>
  <c r="Q593" i="20"/>
  <c r="O593" i="20"/>
  <c r="E593" i="20"/>
  <c r="M593" i="20" s="1"/>
  <c r="B593" i="20"/>
  <c r="C593" i="20" s="1"/>
  <c r="A593" i="20"/>
  <c r="Q592" i="20"/>
  <c r="O592" i="20"/>
  <c r="E592" i="20"/>
  <c r="M592" i="20" s="1"/>
  <c r="B592" i="20"/>
  <c r="C592" i="20" s="1"/>
  <c r="A592" i="20"/>
  <c r="Q591" i="20"/>
  <c r="O591" i="20"/>
  <c r="E591" i="20"/>
  <c r="M591" i="20" s="1"/>
  <c r="B591" i="20"/>
  <c r="C591" i="20" s="1"/>
  <c r="A591" i="20"/>
  <c r="Q590" i="20"/>
  <c r="O590" i="20"/>
  <c r="E590" i="20"/>
  <c r="M590" i="20" s="1"/>
  <c r="B590" i="20"/>
  <c r="C590" i="20" s="1"/>
  <c r="A590" i="20"/>
  <c r="Q589" i="20"/>
  <c r="O589" i="20"/>
  <c r="E589" i="20"/>
  <c r="M589" i="20" s="1"/>
  <c r="B589" i="20"/>
  <c r="C589" i="20" s="1"/>
  <c r="A589" i="20"/>
  <c r="Q588" i="20"/>
  <c r="O588" i="20"/>
  <c r="E588" i="20"/>
  <c r="M588" i="20" s="1"/>
  <c r="B588" i="20"/>
  <c r="C588" i="20" s="1"/>
  <c r="A588" i="20"/>
  <c r="Q587" i="20"/>
  <c r="O587" i="20"/>
  <c r="E587" i="20"/>
  <c r="M587" i="20" s="1"/>
  <c r="B587" i="20"/>
  <c r="C587" i="20" s="1"/>
  <c r="A587" i="20"/>
  <c r="Q586" i="20"/>
  <c r="O586" i="20"/>
  <c r="E586" i="20"/>
  <c r="M586" i="20" s="1"/>
  <c r="B586" i="20"/>
  <c r="C586" i="20" s="1"/>
  <c r="A586" i="20"/>
  <c r="Q585" i="20"/>
  <c r="O585" i="20"/>
  <c r="E585" i="20"/>
  <c r="M585" i="20" s="1"/>
  <c r="B585" i="20"/>
  <c r="C585" i="20" s="1"/>
  <c r="A585" i="20"/>
  <c r="Q584" i="20"/>
  <c r="O584" i="20"/>
  <c r="E584" i="20"/>
  <c r="M584" i="20" s="1"/>
  <c r="B584" i="20"/>
  <c r="C584" i="20" s="1"/>
  <c r="A584" i="20"/>
  <c r="Q583" i="20"/>
  <c r="O583" i="20"/>
  <c r="E583" i="20"/>
  <c r="M583" i="20" s="1"/>
  <c r="B583" i="20"/>
  <c r="C583" i="20" s="1"/>
  <c r="A583" i="20"/>
  <c r="Q582" i="20"/>
  <c r="O582" i="20"/>
  <c r="E582" i="20"/>
  <c r="M582" i="20" s="1"/>
  <c r="B582" i="20"/>
  <c r="C582" i="20" s="1"/>
  <c r="A582" i="20"/>
  <c r="Q581" i="20"/>
  <c r="O581" i="20"/>
  <c r="E581" i="20"/>
  <c r="M581" i="20" s="1"/>
  <c r="B581" i="20"/>
  <c r="C581" i="20" s="1"/>
  <c r="A581" i="20"/>
  <c r="Q580" i="20"/>
  <c r="O580" i="20"/>
  <c r="E580" i="20"/>
  <c r="M580" i="20" s="1"/>
  <c r="B580" i="20"/>
  <c r="C580" i="20" s="1"/>
  <c r="A580" i="20"/>
  <c r="Q579" i="20"/>
  <c r="O579" i="20"/>
  <c r="E579" i="20"/>
  <c r="M579" i="20" s="1"/>
  <c r="B579" i="20"/>
  <c r="C579" i="20" s="1"/>
  <c r="A579" i="20"/>
  <c r="Q578" i="20"/>
  <c r="O578" i="20"/>
  <c r="E578" i="20"/>
  <c r="M578" i="20" s="1"/>
  <c r="B578" i="20"/>
  <c r="C578" i="20" s="1"/>
  <c r="A578" i="20"/>
  <c r="Q577" i="20"/>
  <c r="O577" i="20"/>
  <c r="E577" i="20"/>
  <c r="M577" i="20" s="1"/>
  <c r="B577" i="20"/>
  <c r="C577" i="20" s="1"/>
  <c r="A577" i="20"/>
  <c r="Q576" i="20"/>
  <c r="O576" i="20"/>
  <c r="E576" i="20"/>
  <c r="M576" i="20" s="1"/>
  <c r="B576" i="20"/>
  <c r="C576" i="20" s="1"/>
  <c r="A576" i="20"/>
  <c r="Q575" i="20"/>
  <c r="O575" i="20"/>
  <c r="E575" i="20"/>
  <c r="M575" i="20" s="1"/>
  <c r="B575" i="20"/>
  <c r="C575" i="20" s="1"/>
  <c r="A575" i="20"/>
  <c r="Q574" i="20"/>
  <c r="O574" i="20"/>
  <c r="E574" i="20"/>
  <c r="M574" i="20" s="1"/>
  <c r="B574" i="20"/>
  <c r="C574" i="20" s="1"/>
  <c r="A574" i="20"/>
  <c r="Q573" i="20"/>
  <c r="O573" i="20"/>
  <c r="E573" i="20"/>
  <c r="M573" i="20" s="1"/>
  <c r="B573" i="20"/>
  <c r="C573" i="20" s="1"/>
  <c r="A573" i="20"/>
  <c r="Q572" i="20"/>
  <c r="O572" i="20"/>
  <c r="E572" i="20"/>
  <c r="M572" i="20" s="1"/>
  <c r="B572" i="20"/>
  <c r="C572" i="20" s="1"/>
  <c r="A572" i="20"/>
  <c r="Q571" i="20"/>
  <c r="O571" i="20"/>
  <c r="E571" i="20"/>
  <c r="M571" i="20" s="1"/>
  <c r="B571" i="20"/>
  <c r="C571" i="20" s="1"/>
  <c r="A571" i="20"/>
  <c r="Q570" i="20"/>
  <c r="O570" i="20"/>
  <c r="E570" i="20"/>
  <c r="M570" i="20" s="1"/>
  <c r="B570" i="20"/>
  <c r="C570" i="20" s="1"/>
  <c r="A570" i="20"/>
  <c r="Q569" i="20"/>
  <c r="O569" i="20"/>
  <c r="E569" i="20"/>
  <c r="M569" i="20" s="1"/>
  <c r="B569" i="20"/>
  <c r="C569" i="20" s="1"/>
  <c r="A569" i="20"/>
  <c r="Q568" i="20"/>
  <c r="O568" i="20"/>
  <c r="E568" i="20"/>
  <c r="M568" i="20" s="1"/>
  <c r="B568" i="20"/>
  <c r="C568" i="20" s="1"/>
  <c r="A568" i="20"/>
  <c r="Q567" i="20"/>
  <c r="O567" i="20"/>
  <c r="E567" i="20"/>
  <c r="M567" i="20" s="1"/>
  <c r="B567" i="20"/>
  <c r="C567" i="20" s="1"/>
  <c r="A567" i="20"/>
  <c r="Q566" i="20"/>
  <c r="O566" i="20"/>
  <c r="E566" i="20"/>
  <c r="M566" i="20" s="1"/>
  <c r="B566" i="20"/>
  <c r="C566" i="20" s="1"/>
  <c r="A566" i="20"/>
  <c r="Q565" i="20"/>
  <c r="O565" i="20"/>
  <c r="E565" i="20"/>
  <c r="M565" i="20" s="1"/>
  <c r="B565" i="20"/>
  <c r="C565" i="20" s="1"/>
  <c r="A565" i="20"/>
  <c r="Q564" i="20"/>
  <c r="O564" i="20"/>
  <c r="E564" i="20"/>
  <c r="M564" i="20" s="1"/>
  <c r="B564" i="20"/>
  <c r="C564" i="20" s="1"/>
  <c r="A564" i="20"/>
  <c r="Q563" i="20"/>
  <c r="O563" i="20"/>
  <c r="E563" i="20"/>
  <c r="M563" i="20" s="1"/>
  <c r="B563" i="20"/>
  <c r="C563" i="20" s="1"/>
  <c r="A563" i="20"/>
  <c r="Q562" i="20"/>
  <c r="O562" i="20"/>
  <c r="E562" i="20"/>
  <c r="M562" i="20" s="1"/>
  <c r="B562" i="20"/>
  <c r="C562" i="20" s="1"/>
  <c r="A562" i="20"/>
  <c r="Q561" i="20"/>
  <c r="O561" i="20"/>
  <c r="E561" i="20"/>
  <c r="M561" i="20" s="1"/>
  <c r="B561" i="20"/>
  <c r="C561" i="20" s="1"/>
  <c r="A561" i="20"/>
  <c r="Q560" i="20"/>
  <c r="O560" i="20"/>
  <c r="E560" i="20"/>
  <c r="M560" i="20" s="1"/>
  <c r="B560" i="20"/>
  <c r="C560" i="20" s="1"/>
  <c r="A560" i="20"/>
  <c r="Q559" i="20"/>
  <c r="O559" i="20"/>
  <c r="E559" i="20"/>
  <c r="M559" i="20" s="1"/>
  <c r="B559" i="20"/>
  <c r="C559" i="20" s="1"/>
  <c r="A559" i="20"/>
  <c r="Q558" i="20"/>
  <c r="O558" i="20"/>
  <c r="E558" i="20"/>
  <c r="M558" i="20" s="1"/>
  <c r="B558" i="20"/>
  <c r="C558" i="20" s="1"/>
  <c r="A558" i="20"/>
  <c r="Q557" i="20"/>
  <c r="O557" i="20"/>
  <c r="E557" i="20"/>
  <c r="M557" i="20" s="1"/>
  <c r="B557" i="20"/>
  <c r="C557" i="20" s="1"/>
  <c r="A557" i="20"/>
  <c r="Q556" i="20"/>
  <c r="O556" i="20"/>
  <c r="E556" i="20"/>
  <c r="M556" i="20" s="1"/>
  <c r="B556" i="20"/>
  <c r="C556" i="20" s="1"/>
  <c r="A556" i="20"/>
  <c r="Q555" i="20"/>
  <c r="O555" i="20"/>
  <c r="E555" i="20"/>
  <c r="M555" i="20" s="1"/>
  <c r="B555" i="20"/>
  <c r="C555" i="20" s="1"/>
  <c r="A555" i="20"/>
  <c r="Q554" i="20"/>
  <c r="O554" i="20"/>
  <c r="E554" i="20"/>
  <c r="M554" i="20" s="1"/>
  <c r="B554" i="20"/>
  <c r="C554" i="20" s="1"/>
  <c r="A554" i="20"/>
  <c r="Q553" i="20"/>
  <c r="O553" i="20"/>
  <c r="E553" i="20"/>
  <c r="M553" i="20" s="1"/>
  <c r="B553" i="20"/>
  <c r="C553" i="20" s="1"/>
  <c r="A553" i="20"/>
  <c r="Q552" i="20"/>
  <c r="O552" i="20"/>
  <c r="E552" i="20"/>
  <c r="M552" i="20" s="1"/>
  <c r="B552" i="20"/>
  <c r="C552" i="20" s="1"/>
  <c r="A552" i="20"/>
  <c r="Q551" i="20"/>
  <c r="O551" i="20"/>
  <c r="E551" i="20"/>
  <c r="M551" i="20" s="1"/>
  <c r="B551" i="20"/>
  <c r="C551" i="20" s="1"/>
  <c r="A551" i="20"/>
  <c r="Q550" i="20"/>
  <c r="O550" i="20"/>
  <c r="E550" i="20"/>
  <c r="M550" i="20" s="1"/>
  <c r="B550" i="20"/>
  <c r="C550" i="20" s="1"/>
  <c r="A550" i="20"/>
  <c r="Q549" i="20"/>
  <c r="O549" i="20"/>
  <c r="E549" i="20"/>
  <c r="M549" i="20" s="1"/>
  <c r="B549" i="20"/>
  <c r="C549" i="20" s="1"/>
  <c r="A549" i="20"/>
  <c r="Q548" i="20"/>
  <c r="O548" i="20"/>
  <c r="E548" i="20"/>
  <c r="M548" i="20" s="1"/>
  <c r="B548" i="20"/>
  <c r="C548" i="20" s="1"/>
  <c r="A548" i="20"/>
  <c r="Q547" i="20"/>
  <c r="O547" i="20"/>
  <c r="E547" i="20"/>
  <c r="M547" i="20" s="1"/>
  <c r="B547" i="20"/>
  <c r="C547" i="20" s="1"/>
  <c r="A547" i="20"/>
  <c r="Q546" i="20"/>
  <c r="O546" i="20"/>
  <c r="E546" i="20"/>
  <c r="M546" i="20" s="1"/>
  <c r="B546" i="20"/>
  <c r="C546" i="20" s="1"/>
  <c r="A546" i="20"/>
  <c r="Q545" i="20"/>
  <c r="O545" i="20"/>
  <c r="E545" i="20"/>
  <c r="M545" i="20" s="1"/>
  <c r="B545" i="20"/>
  <c r="C545" i="20" s="1"/>
  <c r="A545" i="20"/>
  <c r="Q544" i="20"/>
  <c r="O544" i="20"/>
  <c r="E544" i="20"/>
  <c r="M544" i="20" s="1"/>
  <c r="B544" i="20"/>
  <c r="C544" i="20" s="1"/>
  <c r="A544" i="20"/>
  <c r="Q543" i="20"/>
  <c r="O543" i="20"/>
  <c r="E543" i="20"/>
  <c r="M543" i="20" s="1"/>
  <c r="B543" i="20"/>
  <c r="C543" i="20" s="1"/>
  <c r="A543" i="20"/>
  <c r="Q542" i="20"/>
  <c r="O542" i="20"/>
  <c r="E542" i="20"/>
  <c r="M542" i="20" s="1"/>
  <c r="B542" i="20"/>
  <c r="C542" i="20" s="1"/>
  <c r="A542" i="20"/>
  <c r="Q541" i="20"/>
  <c r="O541" i="20"/>
  <c r="E541" i="20"/>
  <c r="M541" i="20" s="1"/>
  <c r="B541" i="20"/>
  <c r="C541" i="20" s="1"/>
  <c r="A541" i="20"/>
  <c r="Q540" i="20"/>
  <c r="O540" i="20"/>
  <c r="E540" i="20"/>
  <c r="M540" i="20" s="1"/>
  <c r="B540" i="20"/>
  <c r="C540" i="20" s="1"/>
  <c r="A540" i="20"/>
  <c r="Q539" i="20"/>
  <c r="O539" i="20"/>
  <c r="E539" i="20"/>
  <c r="M539" i="20" s="1"/>
  <c r="B539" i="20"/>
  <c r="C539" i="20" s="1"/>
  <c r="A539" i="20"/>
  <c r="Q538" i="20"/>
  <c r="O538" i="20"/>
  <c r="E538" i="20"/>
  <c r="M538" i="20" s="1"/>
  <c r="B538" i="20"/>
  <c r="C538" i="20" s="1"/>
  <c r="A538" i="20"/>
  <c r="Q537" i="20"/>
  <c r="O537" i="20"/>
  <c r="E537" i="20"/>
  <c r="M537" i="20" s="1"/>
  <c r="B537" i="20"/>
  <c r="C537" i="20" s="1"/>
  <c r="A537" i="20"/>
  <c r="Q536" i="20"/>
  <c r="O536" i="20"/>
  <c r="E536" i="20"/>
  <c r="M536" i="20" s="1"/>
  <c r="B536" i="20"/>
  <c r="C536" i="20" s="1"/>
  <c r="A536" i="20"/>
  <c r="Q535" i="20"/>
  <c r="O535" i="20"/>
  <c r="E535" i="20"/>
  <c r="M535" i="20" s="1"/>
  <c r="B535" i="20"/>
  <c r="C535" i="20" s="1"/>
  <c r="A535" i="20"/>
  <c r="Q534" i="20"/>
  <c r="O534" i="20"/>
  <c r="E534" i="20"/>
  <c r="M534" i="20" s="1"/>
  <c r="B534" i="20"/>
  <c r="C534" i="20" s="1"/>
  <c r="A534" i="20"/>
  <c r="Q533" i="20"/>
  <c r="O533" i="20"/>
  <c r="E533" i="20"/>
  <c r="M533" i="20" s="1"/>
  <c r="B533" i="20"/>
  <c r="C533" i="20" s="1"/>
  <c r="A533" i="20"/>
  <c r="Q532" i="20"/>
  <c r="O532" i="20"/>
  <c r="E532" i="20"/>
  <c r="M532" i="20" s="1"/>
  <c r="B532" i="20"/>
  <c r="C532" i="20" s="1"/>
  <c r="A532" i="20"/>
  <c r="Q531" i="20"/>
  <c r="O531" i="20"/>
  <c r="E531" i="20"/>
  <c r="M531" i="20" s="1"/>
  <c r="B531" i="20"/>
  <c r="C531" i="20" s="1"/>
  <c r="A531" i="20"/>
  <c r="Q530" i="20"/>
  <c r="O530" i="20"/>
  <c r="E530" i="20"/>
  <c r="M530" i="20" s="1"/>
  <c r="B530" i="20"/>
  <c r="C530" i="20" s="1"/>
  <c r="A530" i="20"/>
  <c r="Q529" i="20"/>
  <c r="O529" i="20"/>
  <c r="E529" i="20"/>
  <c r="M529" i="20" s="1"/>
  <c r="B529" i="20"/>
  <c r="C529" i="20" s="1"/>
  <c r="A529" i="20"/>
  <c r="Q528" i="20"/>
  <c r="O528" i="20"/>
  <c r="E528" i="20"/>
  <c r="M528" i="20" s="1"/>
  <c r="B528" i="20"/>
  <c r="C528" i="20" s="1"/>
  <c r="A528" i="20"/>
  <c r="Q527" i="20"/>
  <c r="O527" i="20"/>
  <c r="E527" i="20"/>
  <c r="M527" i="20" s="1"/>
  <c r="B527" i="20"/>
  <c r="C527" i="20" s="1"/>
  <c r="A527" i="20"/>
  <c r="Q526" i="20"/>
  <c r="O526" i="20"/>
  <c r="E526" i="20"/>
  <c r="M526" i="20" s="1"/>
  <c r="B526" i="20"/>
  <c r="C526" i="20" s="1"/>
  <c r="A526" i="20"/>
  <c r="Q525" i="20"/>
  <c r="O525" i="20"/>
  <c r="E525" i="20"/>
  <c r="M525" i="20" s="1"/>
  <c r="B525" i="20"/>
  <c r="C525" i="20" s="1"/>
  <c r="A525" i="20"/>
  <c r="Q524" i="20"/>
  <c r="O524" i="20"/>
  <c r="E524" i="20"/>
  <c r="M524" i="20" s="1"/>
  <c r="B524" i="20"/>
  <c r="C524" i="20" s="1"/>
  <c r="A524" i="20"/>
  <c r="Q523" i="20"/>
  <c r="O523" i="20"/>
  <c r="E523" i="20"/>
  <c r="M523" i="20" s="1"/>
  <c r="B523" i="20"/>
  <c r="C523" i="20" s="1"/>
  <c r="A523" i="20"/>
  <c r="Q522" i="20"/>
  <c r="O522" i="20"/>
  <c r="E522" i="20"/>
  <c r="M522" i="20" s="1"/>
  <c r="B522" i="20"/>
  <c r="C522" i="20" s="1"/>
  <c r="A522" i="20"/>
  <c r="Q521" i="20"/>
  <c r="O521" i="20"/>
  <c r="E521" i="20"/>
  <c r="M521" i="20" s="1"/>
  <c r="B521" i="20"/>
  <c r="C521" i="20" s="1"/>
  <c r="A521" i="20"/>
  <c r="Q520" i="20"/>
  <c r="O520" i="20"/>
  <c r="E520" i="20"/>
  <c r="M520" i="20" s="1"/>
  <c r="B520" i="20"/>
  <c r="C520" i="20" s="1"/>
  <c r="A520" i="20"/>
  <c r="Q519" i="20"/>
  <c r="O519" i="20"/>
  <c r="E519" i="20"/>
  <c r="M519" i="20" s="1"/>
  <c r="B519" i="20"/>
  <c r="C519" i="20" s="1"/>
  <c r="A519" i="20"/>
  <c r="Q518" i="20"/>
  <c r="O518" i="20"/>
  <c r="E518" i="20"/>
  <c r="M518" i="20" s="1"/>
  <c r="B518" i="20"/>
  <c r="C518" i="20" s="1"/>
  <c r="A518" i="20"/>
  <c r="Q517" i="20"/>
  <c r="O517" i="20"/>
  <c r="E517" i="20"/>
  <c r="M517" i="20" s="1"/>
  <c r="B517" i="20"/>
  <c r="C517" i="20" s="1"/>
  <c r="A517" i="20"/>
  <c r="Q516" i="20"/>
  <c r="O516" i="20"/>
  <c r="E516" i="20"/>
  <c r="M516" i="20" s="1"/>
  <c r="B516" i="20"/>
  <c r="C516" i="20" s="1"/>
  <c r="A516" i="20"/>
  <c r="Q515" i="20"/>
  <c r="O515" i="20"/>
  <c r="E515" i="20"/>
  <c r="M515" i="20" s="1"/>
  <c r="B515" i="20"/>
  <c r="C515" i="20" s="1"/>
  <c r="A515" i="20"/>
  <c r="Q514" i="20"/>
  <c r="O514" i="20"/>
  <c r="E514" i="20"/>
  <c r="M514" i="20" s="1"/>
  <c r="B514" i="20"/>
  <c r="C514" i="20" s="1"/>
  <c r="A514" i="20"/>
  <c r="Q513" i="20"/>
  <c r="O513" i="20"/>
  <c r="E513" i="20"/>
  <c r="M513" i="20" s="1"/>
  <c r="B513" i="20"/>
  <c r="C513" i="20" s="1"/>
  <c r="A513" i="20"/>
  <c r="Q512" i="20"/>
  <c r="O512" i="20"/>
  <c r="E512" i="20"/>
  <c r="M512" i="20" s="1"/>
  <c r="B512" i="20"/>
  <c r="C512" i="20" s="1"/>
  <c r="A512" i="20"/>
  <c r="Q511" i="20"/>
  <c r="O511" i="20"/>
  <c r="E511" i="20"/>
  <c r="M511" i="20" s="1"/>
  <c r="B511" i="20"/>
  <c r="C511" i="20" s="1"/>
  <c r="A511" i="20"/>
  <c r="Q510" i="20"/>
  <c r="O510" i="20"/>
  <c r="E510" i="20"/>
  <c r="M510" i="20" s="1"/>
  <c r="B510" i="20"/>
  <c r="C510" i="20" s="1"/>
  <c r="A510" i="20"/>
  <c r="Q509" i="20"/>
  <c r="O509" i="20"/>
  <c r="E509" i="20"/>
  <c r="M509" i="20" s="1"/>
  <c r="B509" i="20"/>
  <c r="C509" i="20" s="1"/>
  <c r="A509" i="20"/>
  <c r="Q508" i="20"/>
  <c r="O508" i="20"/>
  <c r="E508" i="20"/>
  <c r="M508" i="20" s="1"/>
  <c r="B508" i="20"/>
  <c r="C508" i="20" s="1"/>
  <c r="A508" i="20"/>
  <c r="Q507" i="20"/>
  <c r="O507" i="20"/>
  <c r="E507" i="20"/>
  <c r="M507" i="20" s="1"/>
  <c r="B507" i="20"/>
  <c r="C507" i="20" s="1"/>
  <c r="A507" i="20"/>
  <c r="Q506" i="20"/>
  <c r="O506" i="20"/>
  <c r="E506" i="20"/>
  <c r="M506" i="20" s="1"/>
  <c r="B506" i="20"/>
  <c r="C506" i="20" s="1"/>
  <c r="A506" i="20"/>
  <c r="Q505" i="20"/>
  <c r="O505" i="20"/>
  <c r="E505" i="20"/>
  <c r="M505" i="20" s="1"/>
  <c r="B505" i="20"/>
  <c r="C505" i="20" s="1"/>
  <c r="A505" i="20"/>
  <c r="Q504" i="20"/>
  <c r="O504" i="20"/>
  <c r="E504" i="20"/>
  <c r="M504" i="20" s="1"/>
  <c r="B504" i="20"/>
  <c r="C504" i="20" s="1"/>
  <c r="A504" i="20"/>
  <c r="Q503" i="20"/>
  <c r="O503" i="20"/>
  <c r="E503" i="20"/>
  <c r="M503" i="20" s="1"/>
  <c r="B503" i="20"/>
  <c r="C503" i="20" s="1"/>
  <c r="A503" i="20"/>
  <c r="Q502" i="20"/>
  <c r="O502" i="20"/>
  <c r="E502" i="20"/>
  <c r="M502" i="20" s="1"/>
  <c r="B502" i="20"/>
  <c r="C502" i="20" s="1"/>
  <c r="A502" i="20"/>
  <c r="Q501" i="20"/>
  <c r="O501" i="20"/>
  <c r="E501" i="20"/>
  <c r="M501" i="20" s="1"/>
  <c r="B501" i="20"/>
  <c r="C501" i="20" s="1"/>
  <c r="A501" i="20"/>
  <c r="Q500" i="20"/>
  <c r="O500" i="20"/>
  <c r="E500" i="20"/>
  <c r="M500" i="20" s="1"/>
  <c r="B500" i="20"/>
  <c r="C500" i="20" s="1"/>
  <c r="A500" i="20"/>
  <c r="Q499" i="20"/>
  <c r="O499" i="20"/>
  <c r="E499" i="20"/>
  <c r="M499" i="20" s="1"/>
  <c r="B499" i="20"/>
  <c r="C499" i="20" s="1"/>
  <c r="A499" i="20"/>
  <c r="Q498" i="20"/>
  <c r="O498" i="20"/>
  <c r="E498" i="20"/>
  <c r="M498" i="20" s="1"/>
  <c r="B498" i="20"/>
  <c r="C498" i="20" s="1"/>
  <c r="A498" i="20"/>
  <c r="Q497" i="20"/>
  <c r="O497" i="20"/>
  <c r="E497" i="20"/>
  <c r="M497" i="20" s="1"/>
  <c r="B497" i="20"/>
  <c r="C497" i="20" s="1"/>
  <c r="A497" i="20"/>
  <c r="Q496" i="20"/>
  <c r="O496" i="20"/>
  <c r="E496" i="20"/>
  <c r="M496" i="20" s="1"/>
  <c r="B496" i="20"/>
  <c r="C496" i="20" s="1"/>
  <c r="A496" i="20"/>
  <c r="Q495" i="20"/>
  <c r="O495" i="20"/>
  <c r="E495" i="20"/>
  <c r="M495" i="20" s="1"/>
  <c r="B495" i="20"/>
  <c r="C495" i="20" s="1"/>
  <c r="A495" i="20"/>
  <c r="Q494" i="20"/>
  <c r="O494" i="20"/>
  <c r="E494" i="20"/>
  <c r="M494" i="20" s="1"/>
  <c r="B494" i="20"/>
  <c r="C494" i="20" s="1"/>
  <c r="A494" i="20"/>
  <c r="Q493" i="20"/>
  <c r="O493" i="20"/>
  <c r="E493" i="20"/>
  <c r="M493" i="20" s="1"/>
  <c r="B493" i="20"/>
  <c r="C493" i="20" s="1"/>
  <c r="A493" i="20"/>
  <c r="Q492" i="20"/>
  <c r="O492" i="20"/>
  <c r="E492" i="20"/>
  <c r="M492" i="20" s="1"/>
  <c r="B492" i="20"/>
  <c r="C492" i="20" s="1"/>
  <c r="A492" i="20"/>
  <c r="Q491" i="20"/>
  <c r="O491" i="20"/>
  <c r="E491" i="20"/>
  <c r="M491" i="20" s="1"/>
  <c r="B491" i="20"/>
  <c r="C491" i="20" s="1"/>
  <c r="A491" i="20"/>
  <c r="Q490" i="20"/>
  <c r="O490" i="20"/>
  <c r="E490" i="20"/>
  <c r="M490" i="20" s="1"/>
  <c r="B490" i="20"/>
  <c r="C490" i="20" s="1"/>
  <c r="A490" i="20"/>
  <c r="Q489" i="20"/>
  <c r="O489" i="20"/>
  <c r="E489" i="20"/>
  <c r="M489" i="20" s="1"/>
  <c r="B489" i="20"/>
  <c r="C489" i="20" s="1"/>
  <c r="A489" i="20"/>
  <c r="Q488" i="20"/>
  <c r="O488" i="20"/>
  <c r="E488" i="20"/>
  <c r="M488" i="20" s="1"/>
  <c r="B488" i="20"/>
  <c r="C488" i="20" s="1"/>
  <c r="A488" i="20"/>
  <c r="Q487" i="20"/>
  <c r="O487" i="20"/>
  <c r="E487" i="20"/>
  <c r="M487" i="20" s="1"/>
  <c r="B487" i="20"/>
  <c r="C487" i="20" s="1"/>
  <c r="A487" i="20"/>
  <c r="Q486" i="20"/>
  <c r="O486" i="20"/>
  <c r="E486" i="20"/>
  <c r="M486" i="20" s="1"/>
  <c r="B486" i="20"/>
  <c r="C486" i="20" s="1"/>
  <c r="A486" i="20"/>
  <c r="Q485" i="20"/>
  <c r="O485" i="20"/>
  <c r="E485" i="20"/>
  <c r="M485" i="20" s="1"/>
  <c r="B485" i="20"/>
  <c r="C485" i="20" s="1"/>
  <c r="A485" i="20"/>
  <c r="Q484" i="20"/>
  <c r="O484" i="20"/>
  <c r="E484" i="20"/>
  <c r="M484" i="20" s="1"/>
  <c r="B484" i="20"/>
  <c r="C484" i="20" s="1"/>
  <c r="A484" i="20"/>
  <c r="Q483" i="20"/>
  <c r="O483" i="20"/>
  <c r="E483" i="20"/>
  <c r="M483" i="20" s="1"/>
  <c r="B483" i="20"/>
  <c r="C483" i="20" s="1"/>
  <c r="A483" i="20"/>
  <c r="Q482" i="20"/>
  <c r="O482" i="20"/>
  <c r="E482" i="20"/>
  <c r="M482" i="20" s="1"/>
  <c r="B482" i="20"/>
  <c r="C482" i="20" s="1"/>
  <c r="A482" i="20"/>
  <c r="Q481" i="20"/>
  <c r="O481" i="20"/>
  <c r="E481" i="20"/>
  <c r="M481" i="20" s="1"/>
  <c r="B481" i="20"/>
  <c r="C481" i="20" s="1"/>
  <c r="A481" i="20"/>
  <c r="Q480" i="20"/>
  <c r="O480" i="20"/>
  <c r="E480" i="20"/>
  <c r="M480" i="20" s="1"/>
  <c r="B480" i="20"/>
  <c r="C480" i="20" s="1"/>
  <c r="A480" i="20"/>
  <c r="Q479" i="20"/>
  <c r="O479" i="20"/>
  <c r="E479" i="20"/>
  <c r="M479" i="20" s="1"/>
  <c r="B479" i="20"/>
  <c r="C479" i="20" s="1"/>
  <c r="A479" i="20"/>
  <c r="Q478" i="20"/>
  <c r="O478" i="20"/>
  <c r="E478" i="20"/>
  <c r="M478" i="20" s="1"/>
  <c r="B478" i="20"/>
  <c r="C478" i="20" s="1"/>
  <c r="A478" i="20"/>
  <c r="Q477" i="20"/>
  <c r="O477" i="20"/>
  <c r="E477" i="20"/>
  <c r="M477" i="20" s="1"/>
  <c r="B477" i="20"/>
  <c r="C477" i="20" s="1"/>
  <c r="A477" i="20"/>
  <c r="Q476" i="20"/>
  <c r="O476" i="20"/>
  <c r="E476" i="20"/>
  <c r="M476" i="20" s="1"/>
  <c r="B476" i="20"/>
  <c r="C476" i="20" s="1"/>
  <c r="A476" i="20"/>
  <c r="Q475" i="20"/>
  <c r="O475" i="20"/>
  <c r="E475" i="20"/>
  <c r="M475" i="20" s="1"/>
  <c r="B475" i="20"/>
  <c r="C475" i="20" s="1"/>
  <c r="A475" i="20"/>
  <c r="Q474" i="20"/>
  <c r="O474" i="20"/>
  <c r="E474" i="20"/>
  <c r="M474" i="20" s="1"/>
  <c r="B474" i="20"/>
  <c r="C474" i="20" s="1"/>
  <c r="A474" i="20"/>
  <c r="Q473" i="20"/>
  <c r="O473" i="20"/>
  <c r="E473" i="20"/>
  <c r="M473" i="20" s="1"/>
  <c r="B473" i="20"/>
  <c r="C473" i="20" s="1"/>
  <c r="A473" i="20"/>
  <c r="Q472" i="20"/>
  <c r="O472" i="20"/>
  <c r="E472" i="20"/>
  <c r="M472" i="20" s="1"/>
  <c r="B472" i="20"/>
  <c r="C472" i="20" s="1"/>
  <c r="A472" i="20"/>
  <c r="Q471" i="20"/>
  <c r="O471" i="20"/>
  <c r="E471" i="20"/>
  <c r="M471" i="20" s="1"/>
  <c r="B471" i="20"/>
  <c r="C471" i="20" s="1"/>
  <c r="A471" i="20"/>
  <c r="Q470" i="20"/>
  <c r="O470" i="20"/>
  <c r="E470" i="20"/>
  <c r="M470" i="20" s="1"/>
  <c r="B470" i="20"/>
  <c r="C470" i="20" s="1"/>
  <c r="A470" i="20"/>
  <c r="Q469" i="20"/>
  <c r="O469" i="20"/>
  <c r="E469" i="20"/>
  <c r="M469" i="20" s="1"/>
  <c r="B469" i="20"/>
  <c r="C469" i="20" s="1"/>
  <c r="A469" i="20"/>
  <c r="Q468" i="20"/>
  <c r="O468" i="20"/>
  <c r="E468" i="20"/>
  <c r="M468" i="20" s="1"/>
  <c r="B468" i="20"/>
  <c r="C468" i="20" s="1"/>
  <c r="A468" i="20"/>
  <c r="Q467" i="20"/>
  <c r="O467" i="20"/>
  <c r="E467" i="20"/>
  <c r="M467" i="20" s="1"/>
  <c r="B467" i="20"/>
  <c r="C467" i="20" s="1"/>
  <c r="A467" i="20"/>
  <c r="Q466" i="20"/>
  <c r="O466" i="20"/>
  <c r="E466" i="20"/>
  <c r="M466" i="20" s="1"/>
  <c r="B466" i="20"/>
  <c r="C466" i="20" s="1"/>
  <c r="A466" i="20"/>
  <c r="Q465" i="20"/>
  <c r="O465" i="20"/>
  <c r="E465" i="20"/>
  <c r="M465" i="20" s="1"/>
  <c r="B465" i="20"/>
  <c r="C465" i="20" s="1"/>
  <c r="A465" i="20"/>
  <c r="Q464" i="20"/>
  <c r="O464" i="20"/>
  <c r="E464" i="20"/>
  <c r="M464" i="20" s="1"/>
  <c r="B464" i="20"/>
  <c r="C464" i="20" s="1"/>
  <c r="A464" i="20"/>
  <c r="Q463" i="20"/>
  <c r="O463" i="20"/>
  <c r="E463" i="20"/>
  <c r="M463" i="20" s="1"/>
  <c r="B463" i="20"/>
  <c r="C463" i="20" s="1"/>
  <c r="A463" i="20"/>
  <c r="Q462" i="20"/>
  <c r="O462" i="20"/>
  <c r="E462" i="20"/>
  <c r="M462" i="20" s="1"/>
  <c r="B462" i="20"/>
  <c r="C462" i="20" s="1"/>
  <c r="A462" i="20"/>
  <c r="Q461" i="20"/>
  <c r="O461" i="20"/>
  <c r="E461" i="20"/>
  <c r="M461" i="20" s="1"/>
  <c r="B461" i="20"/>
  <c r="C461" i="20" s="1"/>
  <c r="A461" i="20"/>
  <c r="Q460" i="20"/>
  <c r="O460" i="20"/>
  <c r="E460" i="20"/>
  <c r="M460" i="20" s="1"/>
  <c r="B460" i="20"/>
  <c r="C460" i="20" s="1"/>
  <c r="A460" i="20"/>
  <c r="Q459" i="20"/>
  <c r="O459" i="20"/>
  <c r="E459" i="20"/>
  <c r="M459" i="20" s="1"/>
  <c r="B459" i="20"/>
  <c r="C459" i="20" s="1"/>
  <c r="A459" i="20"/>
  <c r="Q458" i="20"/>
  <c r="O458" i="20"/>
  <c r="E458" i="20"/>
  <c r="M458" i="20" s="1"/>
  <c r="B458" i="20"/>
  <c r="C458" i="20" s="1"/>
  <c r="A458" i="20"/>
  <c r="Q457" i="20"/>
  <c r="O457" i="20"/>
  <c r="E457" i="20"/>
  <c r="M457" i="20" s="1"/>
  <c r="B457" i="20"/>
  <c r="C457" i="20" s="1"/>
  <c r="A457" i="20"/>
  <c r="Q456" i="20"/>
  <c r="O456" i="20"/>
  <c r="E456" i="20"/>
  <c r="M456" i="20" s="1"/>
  <c r="B456" i="20"/>
  <c r="C456" i="20" s="1"/>
  <c r="A456" i="20"/>
  <c r="Q455" i="20"/>
  <c r="O455" i="20"/>
  <c r="E455" i="20"/>
  <c r="M455" i="20" s="1"/>
  <c r="B455" i="20"/>
  <c r="C455" i="20" s="1"/>
  <c r="A455" i="20"/>
  <c r="Q454" i="20"/>
  <c r="O454" i="20"/>
  <c r="E454" i="20"/>
  <c r="M454" i="20" s="1"/>
  <c r="B454" i="20"/>
  <c r="C454" i="20" s="1"/>
  <c r="A454" i="20"/>
  <c r="Q453" i="20"/>
  <c r="O453" i="20"/>
  <c r="E453" i="20"/>
  <c r="M453" i="20" s="1"/>
  <c r="B453" i="20"/>
  <c r="C453" i="20" s="1"/>
  <c r="A453" i="20"/>
  <c r="Q452" i="20"/>
  <c r="O452" i="20"/>
  <c r="E452" i="20"/>
  <c r="M452" i="20" s="1"/>
  <c r="B452" i="20"/>
  <c r="C452" i="20" s="1"/>
  <c r="A452" i="20"/>
  <c r="Q451" i="20"/>
  <c r="O451" i="20"/>
  <c r="E451" i="20"/>
  <c r="M451" i="20" s="1"/>
  <c r="B451" i="20"/>
  <c r="C451" i="20" s="1"/>
  <c r="A451" i="20"/>
  <c r="Q450" i="20"/>
  <c r="O450" i="20"/>
  <c r="E450" i="20"/>
  <c r="M450" i="20" s="1"/>
  <c r="B450" i="20"/>
  <c r="C450" i="20" s="1"/>
  <c r="A450" i="20"/>
  <c r="Q449" i="20"/>
  <c r="O449" i="20"/>
  <c r="E449" i="20"/>
  <c r="M449" i="20" s="1"/>
  <c r="B449" i="20"/>
  <c r="C449" i="20" s="1"/>
  <c r="A449" i="20"/>
  <c r="Q448" i="20"/>
  <c r="O448" i="20"/>
  <c r="E448" i="20"/>
  <c r="M448" i="20" s="1"/>
  <c r="B448" i="20"/>
  <c r="C448" i="20" s="1"/>
  <c r="A448" i="20"/>
  <c r="Q447" i="20"/>
  <c r="O447" i="20"/>
  <c r="E447" i="20"/>
  <c r="M447" i="20" s="1"/>
  <c r="B447" i="20"/>
  <c r="C447" i="20" s="1"/>
  <c r="A447" i="20"/>
  <c r="Q446" i="20"/>
  <c r="O446" i="20"/>
  <c r="E446" i="20"/>
  <c r="M446" i="20" s="1"/>
  <c r="B446" i="20"/>
  <c r="C446" i="20" s="1"/>
  <c r="A446" i="20"/>
  <c r="Q445" i="20"/>
  <c r="O445" i="20"/>
  <c r="E445" i="20"/>
  <c r="M445" i="20" s="1"/>
  <c r="B445" i="20"/>
  <c r="C445" i="20" s="1"/>
  <c r="A445" i="20"/>
  <c r="Q444" i="20"/>
  <c r="O444" i="20"/>
  <c r="E444" i="20"/>
  <c r="M444" i="20" s="1"/>
  <c r="B444" i="20"/>
  <c r="C444" i="20" s="1"/>
  <c r="A444" i="20"/>
  <c r="Q443" i="20"/>
  <c r="O443" i="20"/>
  <c r="E443" i="20"/>
  <c r="M443" i="20" s="1"/>
  <c r="B443" i="20"/>
  <c r="C443" i="20" s="1"/>
  <c r="A443" i="20"/>
  <c r="Q442" i="20"/>
  <c r="O442" i="20"/>
  <c r="E442" i="20"/>
  <c r="M442" i="20" s="1"/>
  <c r="B442" i="20"/>
  <c r="C442" i="20" s="1"/>
  <c r="A442" i="20"/>
  <c r="Q441" i="20"/>
  <c r="O441" i="20"/>
  <c r="E441" i="20"/>
  <c r="M441" i="20" s="1"/>
  <c r="B441" i="20"/>
  <c r="C441" i="20" s="1"/>
  <c r="A441" i="20"/>
  <c r="Q440" i="20"/>
  <c r="O440" i="20"/>
  <c r="E440" i="20"/>
  <c r="M440" i="20" s="1"/>
  <c r="B440" i="20"/>
  <c r="C440" i="20" s="1"/>
  <c r="A440" i="20"/>
  <c r="Q439" i="20"/>
  <c r="O439" i="20"/>
  <c r="E439" i="20"/>
  <c r="M439" i="20" s="1"/>
  <c r="B439" i="20"/>
  <c r="C439" i="20" s="1"/>
  <c r="A439" i="20"/>
  <c r="Q438" i="20"/>
  <c r="O438" i="20"/>
  <c r="E438" i="20"/>
  <c r="M438" i="20" s="1"/>
  <c r="B438" i="20"/>
  <c r="C438" i="20" s="1"/>
  <c r="A438" i="20"/>
  <c r="Q437" i="20"/>
  <c r="O437" i="20"/>
  <c r="E437" i="20"/>
  <c r="M437" i="20" s="1"/>
  <c r="B437" i="20"/>
  <c r="C437" i="20" s="1"/>
  <c r="A437" i="20"/>
  <c r="Q436" i="20"/>
  <c r="O436" i="20"/>
  <c r="E436" i="20"/>
  <c r="M436" i="20" s="1"/>
  <c r="B436" i="20"/>
  <c r="C436" i="20" s="1"/>
  <c r="A436" i="20"/>
  <c r="Q435" i="20"/>
  <c r="O435" i="20"/>
  <c r="E435" i="20"/>
  <c r="M435" i="20" s="1"/>
  <c r="B435" i="20"/>
  <c r="C435" i="20" s="1"/>
  <c r="A435" i="20"/>
  <c r="Q434" i="20"/>
  <c r="O434" i="20"/>
  <c r="E434" i="20"/>
  <c r="M434" i="20" s="1"/>
  <c r="B434" i="20"/>
  <c r="C434" i="20" s="1"/>
  <c r="A434" i="20"/>
  <c r="Q433" i="20"/>
  <c r="O433" i="20"/>
  <c r="E433" i="20"/>
  <c r="M433" i="20" s="1"/>
  <c r="B433" i="20"/>
  <c r="C433" i="20" s="1"/>
  <c r="A433" i="20"/>
  <c r="Q432" i="20"/>
  <c r="O432" i="20"/>
  <c r="E432" i="20"/>
  <c r="M432" i="20" s="1"/>
  <c r="B432" i="20"/>
  <c r="C432" i="20" s="1"/>
  <c r="A432" i="20"/>
  <c r="Q431" i="20"/>
  <c r="O431" i="20"/>
  <c r="E431" i="20"/>
  <c r="M431" i="20" s="1"/>
  <c r="B431" i="20"/>
  <c r="C431" i="20" s="1"/>
  <c r="A431" i="20"/>
  <c r="Q430" i="20"/>
  <c r="O430" i="20"/>
  <c r="E430" i="20"/>
  <c r="M430" i="20" s="1"/>
  <c r="B430" i="20"/>
  <c r="C430" i="20" s="1"/>
  <c r="A430" i="20"/>
  <c r="Q429" i="20"/>
  <c r="O429" i="20"/>
  <c r="E429" i="20"/>
  <c r="M429" i="20" s="1"/>
  <c r="B429" i="20"/>
  <c r="C429" i="20" s="1"/>
  <c r="A429" i="20"/>
  <c r="Q428" i="20"/>
  <c r="O428" i="20"/>
  <c r="E428" i="20"/>
  <c r="M428" i="20" s="1"/>
  <c r="B428" i="20"/>
  <c r="C428" i="20" s="1"/>
  <c r="A428" i="20"/>
  <c r="Q427" i="20"/>
  <c r="O427" i="20"/>
  <c r="E427" i="20"/>
  <c r="M427" i="20" s="1"/>
  <c r="B427" i="20"/>
  <c r="C427" i="20" s="1"/>
  <c r="A427" i="20"/>
  <c r="Q426" i="20"/>
  <c r="O426" i="20"/>
  <c r="E426" i="20"/>
  <c r="M426" i="20" s="1"/>
  <c r="B426" i="20"/>
  <c r="C426" i="20" s="1"/>
  <c r="A426" i="20"/>
  <c r="Q425" i="20"/>
  <c r="O425" i="20"/>
  <c r="E425" i="20"/>
  <c r="M425" i="20" s="1"/>
  <c r="B425" i="20"/>
  <c r="C425" i="20" s="1"/>
  <c r="A425" i="20"/>
  <c r="Q424" i="20"/>
  <c r="O424" i="20"/>
  <c r="E424" i="20"/>
  <c r="M424" i="20" s="1"/>
  <c r="B424" i="20"/>
  <c r="C424" i="20" s="1"/>
  <c r="A424" i="20"/>
  <c r="Q423" i="20"/>
  <c r="O423" i="20"/>
  <c r="E423" i="20"/>
  <c r="M423" i="20" s="1"/>
  <c r="B423" i="20"/>
  <c r="C423" i="20" s="1"/>
  <c r="A423" i="20"/>
  <c r="Q422" i="20"/>
  <c r="O422" i="20"/>
  <c r="E422" i="20"/>
  <c r="M422" i="20" s="1"/>
  <c r="B422" i="20"/>
  <c r="C422" i="20" s="1"/>
  <c r="A422" i="20"/>
  <c r="Q421" i="20"/>
  <c r="O421" i="20"/>
  <c r="E421" i="20"/>
  <c r="M421" i="20" s="1"/>
  <c r="B421" i="20"/>
  <c r="C421" i="20" s="1"/>
  <c r="A421" i="20"/>
  <c r="Q420" i="20"/>
  <c r="O420" i="20"/>
  <c r="E420" i="20"/>
  <c r="M420" i="20" s="1"/>
  <c r="B420" i="20"/>
  <c r="C420" i="20" s="1"/>
  <c r="A420" i="20"/>
  <c r="Q419" i="20"/>
  <c r="O419" i="20"/>
  <c r="E419" i="20"/>
  <c r="M419" i="20" s="1"/>
  <c r="B419" i="20"/>
  <c r="C419" i="20" s="1"/>
  <c r="A419" i="20"/>
  <c r="Q418" i="20"/>
  <c r="O418" i="20"/>
  <c r="E418" i="20"/>
  <c r="M418" i="20" s="1"/>
  <c r="B418" i="20"/>
  <c r="C418" i="20" s="1"/>
  <c r="A418" i="20"/>
  <c r="Q417" i="20"/>
  <c r="O417" i="20"/>
  <c r="E417" i="20"/>
  <c r="M417" i="20" s="1"/>
  <c r="B417" i="20"/>
  <c r="C417" i="20" s="1"/>
  <c r="A417" i="20"/>
  <c r="Q416" i="20"/>
  <c r="O416" i="20"/>
  <c r="E416" i="20"/>
  <c r="M416" i="20" s="1"/>
  <c r="B416" i="20"/>
  <c r="C416" i="20" s="1"/>
  <c r="A416" i="20"/>
  <c r="Q415" i="20"/>
  <c r="O415" i="20"/>
  <c r="E415" i="20"/>
  <c r="M415" i="20" s="1"/>
  <c r="B415" i="20"/>
  <c r="C415" i="20" s="1"/>
  <c r="A415" i="20"/>
  <c r="Q414" i="20"/>
  <c r="O414" i="20"/>
  <c r="E414" i="20"/>
  <c r="M414" i="20" s="1"/>
  <c r="B414" i="20"/>
  <c r="C414" i="20" s="1"/>
  <c r="A414" i="20"/>
  <c r="Q413" i="20"/>
  <c r="O413" i="20"/>
  <c r="E413" i="20"/>
  <c r="M413" i="20" s="1"/>
  <c r="B413" i="20"/>
  <c r="C413" i="20" s="1"/>
  <c r="A413" i="20"/>
  <c r="Q412" i="20"/>
  <c r="O412" i="20"/>
  <c r="E412" i="20"/>
  <c r="M412" i="20" s="1"/>
  <c r="B412" i="20"/>
  <c r="C412" i="20" s="1"/>
  <c r="A412" i="20"/>
  <c r="Q411" i="20"/>
  <c r="O411" i="20"/>
  <c r="E411" i="20"/>
  <c r="M411" i="20" s="1"/>
  <c r="B411" i="20"/>
  <c r="C411" i="20" s="1"/>
  <c r="A411" i="20"/>
  <c r="Q410" i="20"/>
  <c r="O410" i="20"/>
  <c r="E410" i="20"/>
  <c r="M410" i="20" s="1"/>
  <c r="B410" i="20"/>
  <c r="C410" i="20" s="1"/>
  <c r="A410" i="20"/>
  <c r="Q409" i="20"/>
  <c r="O409" i="20"/>
  <c r="E409" i="20"/>
  <c r="M409" i="20" s="1"/>
  <c r="B409" i="20"/>
  <c r="C409" i="20" s="1"/>
  <c r="A409" i="20"/>
  <c r="Q408" i="20"/>
  <c r="O408" i="20"/>
  <c r="E408" i="20"/>
  <c r="M408" i="20" s="1"/>
  <c r="B408" i="20"/>
  <c r="C408" i="20" s="1"/>
  <c r="A408" i="20"/>
  <c r="Q407" i="20"/>
  <c r="O407" i="20"/>
  <c r="E407" i="20"/>
  <c r="M407" i="20" s="1"/>
  <c r="B407" i="20"/>
  <c r="C407" i="20" s="1"/>
  <c r="A407" i="20"/>
  <c r="Q406" i="20"/>
  <c r="O406" i="20"/>
  <c r="E406" i="20"/>
  <c r="M406" i="20" s="1"/>
  <c r="B406" i="20"/>
  <c r="C406" i="20" s="1"/>
  <c r="A406" i="20"/>
  <c r="Q405" i="20"/>
  <c r="O405" i="20"/>
  <c r="E405" i="20"/>
  <c r="M405" i="20" s="1"/>
  <c r="B405" i="20"/>
  <c r="C405" i="20" s="1"/>
  <c r="A405" i="20"/>
  <c r="Q404" i="20"/>
  <c r="O404" i="20"/>
  <c r="E404" i="20"/>
  <c r="M404" i="20" s="1"/>
  <c r="B404" i="20"/>
  <c r="C404" i="20" s="1"/>
  <c r="A404" i="20"/>
  <c r="Q403" i="20"/>
  <c r="O403" i="20"/>
  <c r="E403" i="20"/>
  <c r="M403" i="20" s="1"/>
  <c r="B403" i="20"/>
  <c r="C403" i="20" s="1"/>
  <c r="A403" i="20"/>
  <c r="Q402" i="20"/>
  <c r="O402" i="20"/>
  <c r="E402" i="20"/>
  <c r="M402" i="20" s="1"/>
  <c r="B402" i="20"/>
  <c r="C402" i="20" s="1"/>
  <c r="A402" i="20"/>
  <c r="Q401" i="20"/>
  <c r="O401" i="20"/>
  <c r="E401" i="20"/>
  <c r="M401" i="20" s="1"/>
  <c r="B401" i="20"/>
  <c r="C401" i="20" s="1"/>
  <c r="A401" i="20"/>
  <c r="Q400" i="20"/>
  <c r="O400" i="20"/>
  <c r="E400" i="20"/>
  <c r="M400" i="20" s="1"/>
  <c r="B400" i="20"/>
  <c r="C400" i="20" s="1"/>
  <c r="A400" i="20"/>
  <c r="Q399" i="20"/>
  <c r="O399" i="20"/>
  <c r="E399" i="20"/>
  <c r="M399" i="20" s="1"/>
  <c r="B399" i="20"/>
  <c r="C399" i="20" s="1"/>
  <c r="A399" i="20"/>
  <c r="Q398" i="20"/>
  <c r="O398" i="20"/>
  <c r="E398" i="20"/>
  <c r="M398" i="20" s="1"/>
  <c r="B398" i="20"/>
  <c r="C398" i="20" s="1"/>
  <c r="A398" i="20"/>
  <c r="Q397" i="20"/>
  <c r="O397" i="20"/>
  <c r="E397" i="20"/>
  <c r="M397" i="20" s="1"/>
  <c r="B397" i="20"/>
  <c r="C397" i="20" s="1"/>
  <c r="A397" i="20"/>
  <c r="Q396" i="20"/>
  <c r="O396" i="20"/>
  <c r="E396" i="20"/>
  <c r="M396" i="20" s="1"/>
  <c r="B396" i="20"/>
  <c r="C396" i="20" s="1"/>
  <c r="A396" i="20"/>
  <c r="Q395" i="20"/>
  <c r="O395" i="20"/>
  <c r="E395" i="20"/>
  <c r="M395" i="20" s="1"/>
  <c r="B395" i="20"/>
  <c r="C395" i="20" s="1"/>
  <c r="A395" i="20"/>
  <c r="Q394" i="20"/>
  <c r="O394" i="20"/>
  <c r="E394" i="20"/>
  <c r="M394" i="20" s="1"/>
  <c r="B394" i="20"/>
  <c r="C394" i="20" s="1"/>
  <c r="A394" i="20"/>
  <c r="Q393" i="20"/>
  <c r="O393" i="20"/>
  <c r="E393" i="20"/>
  <c r="M393" i="20" s="1"/>
  <c r="B393" i="20"/>
  <c r="C393" i="20" s="1"/>
  <c r="A393" i="20"/>
  <c r="Q392" i="20"/>
  <c r="O392" i="20"/>
  <c r="E392" i="20"/>
  <c r="M392" i="20" s="1"/>
  <c r="B392" i="20"/>
  <c r="C392" i="20" s="1"/>
  <c r="A392" i="20"/>
  <c r="Q391" i="20"/>
  <c r="O391" i="20"/>
  <c r="E391" i="20"/>
  <c r="M391" i="20" s="1"/>
  <c r="B391" i="20"/>
  <c r="C391" i="20" s="1"/>
  <c r="A391" i="20"/>
  <c r="Q390" i="20"/>
  <c r="O390" i="20"/>
  <c r="E390" i="20"/>
  <c r="M390" i="20" s="1"/>
  <c r="B390" i="20"/>
  <c r="C390" i="20" s="1"/>
  <c r="A390" i="20"/>
  <c r="Q389" i="20"/>
  <c r="O389" i="20"/>
  <c r="E389" i="20"/>
  <c r="M389" i="20" s="1"/>
  <c r="B389" i="20"/>
  <c r="C389" i="20" s="1"/>
  <c r="A389" i="20"/>
  <c r="Q388" i="20"/>
  <c r="O388" i="20"/>
  <c r="E388" i="20"/>
  <c r="M388" i="20" s="1"/>
  <c r="B388" i="20"/>
  <c r="C388" i="20" s="1"/>
  <c r="A388" i="20"/>
  <c r="Q387" i="20"/>
  <c r="O387" i="20"/>
  <c r="E387" i="20"/>
  <c r="M387" i="20" s="1"/>
  <c r="B387" i="20"/>
  <c r="C387" i="20" s="1"/>
  <c r="A387" i="20"/>
  <c r="Q386" i="20"/>
  <c r="O386" i="20"/>
  <c r="E386" i="20"/>
  <c r="M386" i="20" s="1"/>
  <c r="B386" i="20"/>
  <c r="C386" i="20" s="1"/>
  <c r="A386" i="20"/>
  <c r="Q385" i="20"/>
  <c r="O385" i="20"/>
  <c r="E385" i="20"/>
  <c r="M385" i="20" s="1"/>
  <c r="B385" i="20"/>
  <c r="C385" i="20" s="1"/>
  <c r="A385" i="20"/>
  <c r="Q384" i="20"/>
  <c r="O384" i="20"/>
  <c r="E384" i="20"/>
  <c r="M384" i="20" s="1"/>
  <c r="B384" i="20"/>
  <c r="C384" i="20" s="1"/>
  <c r="A384" i="20"/>
  <c r="Q383" i="20"/>
  <c r="O383" i="20"/>
  <c r="E383" i="20"/>
  <c r="M383" i="20" s="1"/>
  <c r="B383" i="20"/>
  <c r="C383" i="20" s="1"/>
  <c r="A383" i="20"/>
  <c r="Q382" i="20"/>
  <c r="O382" i="20"/>
  <c r="E382" i="20"/>
  <c r="M382" i="20" s="1"/>
  <c r="B382" i="20"/>
  <c r="C382" i="20" s="1"/>
  <c r="A382" i="20"/>
  <c r="Q381" i="20"/>
  <c r="O381" i="20"/>
  <c r="E381" i="20"/>
  <c r="M381" i="20" s="1"/>
  <c r="B381" i="20"/>
  <c r="C381" i="20" s="1"/>
  <c r="A381" i="20"/>
  <c r="Q380" i="20"/>
  <c r="O380" i="20"/>
  <c r="E380" i="20"/>
  <c r="M380" i="20" s="1"/>
  <c r="B380" i="20"/>
  <c r="C380" i="20" s="1"/>
  <c r="A380" i="20"/>
  <c r="Q379" i="20"/>
  <c r="O379" i="20"/>
  <c r="E379" i="20"/>
  <c r="M379" i="20" s="1"/>
  <c r="B379" i="20"/>
  <c r="C379" i="20" s="1"/>
  <c r="A379" i="20"/>
  <c r="Q378" i="20"/>
  <c r="O378" i="20"/>
  <c r="E378" i="20"/>
  <c r="M378" i="20" s="1"/>
  <c r="B378" i="20"/>
  <c r="C378" i="20" s="1"/>
  <c r="A378" i="20"/>
  <c r="Q377" i="20"/>
  <c r="O377" i="20"/>
  <c r="E377" i="20"/>
  <c r="M377" i="20" s="1"/>
  <c r="B377" i="20"/>
  <c r="C377" i="20" s="1"/>
  <c r="A377" i="20"/>
  <c r="Q376" i="20"/>
  <c r="O376" i="20"/>
  <c r="E376" i="20"/>
  <c r="M376" i="20" s="1"/>
  <c r="B376" i="20"/>
  <c r="C376" i="20" s="1"/>
  <c r="A376" i="20"/>
  <c r="Q375" i="20"/>
  <c r="O375" i="20"/>
  <c r="E375" i="20"/>
  <c r="M375" i="20" s="1"/>
  <c r="B375" i="20"/>
  <c r="C375" i="20" s="1"/>
  <c r="A375" i="20"/>
  <c r="Q374" i="20"/>
  <c r="O374" i="20"/>
  <c r="E374" i="20"/>
  <c r="M374" i="20" s="1"/>
  <c r="B374" i="20"/>
  <c r="C374" i="20" s="1"/>
  <c r="A374" i="20"/>
  <c r="Q373" i="20"/>
  <c r="O373" i="20"/>
  <c r="E373" i="20"/>
  <c r="M373" i="20" s="1"/>
  <c r="B373" i="20"/>
  <c r="C373" i="20" s="1"/>
  <c r="A373" i="20"/>
  <c r="Q372" i="20"/>
  <c r="O372" i="20"/>
  <c r="E372" i="20"/>
  <c r="M372" i="20" s="1"/>
  <c r="B372" i="20"/>
  <c r="C372" i="20" s="1"/>
  <c r="A372" i="20"/>
  <c r="Q371" i="20"/>
  <c r="O371" i="20"/>
  <c r="E371" i="20"/>
  <c r="M371" i="20" s="1"/>
  <c r="B371" i="20"/>
  <c r="C371" i="20" s="1"/>
  <c r="A371" i="20"/>
  <c r="Q370" i="20"/>
  <c r="O370" i="20"/>
  <c r="E370" i="20"/>
  <c r="M370" i="20" s="1"/>
  <c r="B370" i="20"/>
  <c r="C370" i="20" s="1"/>
  <c r="A370" i="20"/>
  <c r="Q369" i="20"/>
  <c r="O369" i="20"/>
  <c r="E369" i="20"/>
  <c r="M369" i="20" s="1"/>
  <c r="B369" i="20"/>
  <c r="C369" i="20" s="1"/>
  <c r="A369" i="20"/>
  <c r="Q368" i="20"/>
  <c r="O368" i="20"/>
  <c r="E368" i="20"/>
  <c r="M368" i="20" s="1"/>
  <c r="B368" i="20"/>
  <c r="C368" i="20" s="1"/>
  <c r="A368" i="20"/>
  <c r="Q367" i="20"/>
  <c r="O367" i="20"/>
  <c r="E367" i="20"/>
  <c r="M367" i="20" s="1"/>
  <c r="B367" i="20"/>
  <c r="C367" i="20" s="1"/>
  <c r="A367" i="20"/>
  <c r="Q366" i="20"/>
  <c r="O366" i="20"/>
  <c r="E366" i="20"/>
  <c r="M366" i="20" s="1"/>
  <c r="B366" i="20"/>
  <c r="C366" i="20" s="1"/>
  <c r="A366" i="20"/>
  <c r="Q365" i="20"/>
  <c r="O365" i="20"/>
  <c r="E365" i="20"/>
  <c r="M365" i="20" s="1"/>
  <c r="B365" i="20"/>
  <c r="C365" i="20" s="1"/>
  <c r="A365" i="20"/>
  <c r="Q364" i="20"/>
  <c r="O364" i="20"/>
  <c r="E364" i="20"/>
  <c r="M364" i="20" s="1"/>
  <c r="B364" i="20"/>
  <c r="C364" i="20" s="1"/>
  <c r="A364" i="20"/>
  <c r="Q363" i="20"/>
  <c r="O363" i="20"/>
  <c r="E363" i="20"/>
  <c r="M363" i="20" s="1"/>
  <c r="B363" i="20"/>
  <c r="C363" i="20" s="1"/>
  <c r="A363" i="20"/>
  <c r="Q362" i="20"/>
  <c r="O362" i="20"/>
  <c r="E362" i="20"/>
  <c r="M362" i="20" s="1"/>
  <c r="B362" i="20"/>
  <c r="C362" i="20" s="1"/>
  <c r="A362" i="20"/>
  <c r="Q361" i="20"/>
  <c r="O361" i="20"/>
  <c r="E361" i="20"/>
  <c r="M361" i="20" s="1"/>
  <c r="B361" i="20"/>
  <c r="C361" i="20" s="1"/>
  <c r="A361" i="20"/>
  <c r="Q360" i="20"/>
  <c r="O360" i="20"/>
  <c r="E360" i="20"/>
  <c r="M360" i="20" s="1"/>
  <c r="B360" i="20"/>
  <c r="C360" i="20" s="1"/>
  <c r="A360" i="20"/>
  <c r="Q359" i="20"/>
  <c r="O359" i="20"/>
  <c r="E359" i="20"/>
  <c r="M359" i="20" s="1"/>
  <c r="B359" i="20"/>
  <c r="C359" i="20" s="1"/>
  <c r="A359" i="20"/>
  <c r="Q358" i="20"/>
  <c r="O358" i="20"/>
  <c r="E358" i="20"/>
  <c r="M358" i="20" s="1"/>
  <c r="B358" i="20"/>
  <c r="C358" i="20" s="1"/>
  <c r="A358" i="20"/>
  <c r="Q357" i="20"/>
  <c r="O357" i="20"/>
  <c r="E357" i="20"/>
  <c r="M357" i="20" s="1"/>
  <c r="B357" i="20"/>
  <c r="C357" i="20" s="1"/>
  <c r="A357" i="20"/>
  <c r="Q356" i="20"/>
  <c r="O356" i="20"/>
  <c r="E356" i="20"/>
  <c r="M356" i="20" s="1"/>
  <c r="B356" i="20"/>
  <c r="C356" i="20" s="1"/>
  <c r="A356" i="20"/>
  <c r="Q355" i="20"/>
  <c r="O355" i="20"/>
  <c r="E355" i="20"/>
  <c r="M355" i="20" s="1"/>
  <c r="B355" i="20"/>
  <c r="C355" i="20" s="1"/>
  <c r="A355" i="20"/>
  <c r="Q354" i="20"/>
  <c r="O354" i="20"/>
  <c r="E354" i="20"/>
  <c r="M354" i="20" s="1"/>
  <c r="B354" i="20"/>
  <c r="C354" i="20" s="1"/>
  <c r="A354" i="20"/>
  <c r="Q353" i="20"/>
  <c r="O353" i="20"/>
  <c r="E353" i="20"/>
  <c r="M353" i="20" s="1"/>
  <c r="B353" i="20"/>
  <c r="C353" i="20" s="1"/>
  <c r="A353" i="20"/>
  <c r="Q352" i="20"/>
  <c r="O352" i="20"/>
  <c r="E352" i="20"/>
  <c r="M352" i="20" s="1"/>
  <c r="B352" i="20"/>
  <c r="C352" i="20" s="1"/>
  <c r="A352" i="20"/>
  <c r="Q351" i="20"/>
  <c r="O351" i="20"/>
  <c r="E351" i="20"/>
  <c r="M351" i="20" s="1"/>
  <c r="B351" i="20"/>
  <c r="C351" i="20" s="1"/>
  <c r="A351" i="20"/>
  <c r="Q350" i="20"/>
  <c r="O350" i="20"/>
  <c r="E350" i="20"/>
  <c r="M350" i="20" s="1"/>
  <c r="B350" i="20"/>
  <c r="C350" i="20" s="1"/>
  <c r="A350" i="20"/>
  <c r="Q349" i="20"/>
  <c r="O349" i="20"/>
  <c r="E349" i="20"/>
  <c r="M349" i="20" s="1"/>
  <c r="B349" i="20"/>
  <c r="C349" i="20" s="1"/>
  <c r="A349" i="20"/>
  <c r="Q348" i="20"/>
  <c r="O348" i="20"/>
  <c r="E348" i="20"/>
  <c r="M348" i="20" s="1"/>
  <c r="B348" i="20"/>
  <c r="C348" i="20" s="1"/>
  <c r="A348" i="20"/>
  <c r="Q347" i="20"/>
  <c r="O347" i="20"/>
  <c r="E347" i="20"/>
  <c r="M347" i="20" s="1"/>
  <c r="B347" i="20"/>
  <c r="C347" i="20" s="1"/>
  <c r="A347" i="20"/>
  <c r="Q346" i="20"/>
  <c r="O346" i="20"/>
  <c r="E346" i="20"/>
  <c r="M346" i="20" s="1"/>
  <c r="B346" i="20"/>
  <c r="C346" i="20" s="1"/>
  <c r="A346" i="20"/>
  <c r="Q345" i="20"/>
  <c r="O345" i="20"/>
  <c r="E345" i="20"/>
  <c r="M345" i="20" s="1"/>
  <c r="B345" i="20"/>
  <c r="C345" i="20" s="1"/>
  <c r="A345" i="20"/>
  <c r="Q344" i="20"/>
  <c r="O344" i="20"/>
  <c r="E344" i="20"/>
  <c r="M344" i="20" s="1"/>
  <c r="B344" i="20"/>
  <c r="C344" i="20" s="1"/>
  <c r="A344" i="20"/>
  <c r="Q343" i="20"/>
  <c r="O343" i="20"/>
  <c r="E343" i="20"/>
  <c r="M343" i="20" s="1"/>
  <c r="B343" i="20"/>
  <c r="C343" i="20" s="1"/>
  <c r="A343" i="20"/>
  <c r="Q342" i="20"/>
  <c r="O342" i="20"/>
  <c r="E342" i="20"/>
  <c r="M342" i="20" s="1"/>
  <c r="B342" i="20"/>
  <c r="C342" i="20" s="1"/>
  <c r="A342" i="20"/>
  <c r="Q341" i="20"/>
  <c r="O341" i="20"/>
  <c r="E341" i="20"/>
  <c r="M341" i="20" s="1"/>
  <c r="B341" i="20"/>
  <c r="C341" i="20" s="1"/>
  <c r="A341" i="20"/>
  <c r="Q340" i="20"/>
  <c r="O340" i="20"/>
  <c r="E340" i="20"/>
  <c r="M340" i="20" s="1"/>
  <c r="B340" i="20"/>
  <c r="C340" i="20" s="1"/>
  <c r="A340" i="20"/>
  <c r="Q339" i="20"/>
  <c r="O339" i="20"/>
  <c r="E339" i="20"/>
  <c r="M339" i="20" s="1"/>
  <c r="B339" i="20"/>
  <c r="C339" i="20" s="1"/>
  <c r="A339" i="20"/>
  <c r="Q338" i="20"/>
  <c r="O338" i="20"/>
  <c r="E338" i="20"/>
  <c r="M338" i="20" s="1"/>
  <c r="B338" i="20"/>
  <c r="C338" i="20" s="1"/>
  <c r="A338" i="20"/>
  <c r="Q337" i="20"/>
  <c r="O337" i="20"/>
  <c r="E337" i="20"/>
  <c r="M337" i="20" s="1"/>
  <c r="B337" i="20"/>
  <c r="C337" i="20" s="1"/>
  <c r="A337" i="20"/>
  <c r="Q336" i="20"/>
  <c r="O336" i="20"/>
  <c r="E336" i="20"/>
  <c r="M336" i="20" s="1"/>
  <c r="B336" i="20"/>
  <c r="C336" i="20" s="1"/>
  <c r="A336" i="20"/>
  <c r="Q335" i="20"/>
  <c r="O335" i="20"/>
  <c r="E335" i="20"/>
  <c r="M335" i="20" s="1"/>
  <c r="B335" i="20"/>
  <c r="C335" i="20" s="1"/>
  <c r="A335" i="20"/>
  <c r="Q334" i="20"/>
  <c r="O334" i="20"/>
  <c r="E334" i="20"/>
  <c r="M334" i="20" s="1"/>
  <c r="B334" i="20"/>
  <c r="C334" i="20" s="1"/>
  <c r="A334" i="20"/>
  <c r="Q333" i="20"/>
  <c r="O333" i="20"/>
  <c r="E333" i="20"/>
  <c r="M333" i="20" s="1"/>
  <c r="B333" i="20"/>
  <c r="C333" i="20" s="1"/>
  <c r="A333" i="20"/>
  <c r="Q332" i="20"/>
  <c r="O332" i="20"/>
  <c r="E332" i="20"/>
  <c r="M332" i="20" s="1"/>
  <c r="B332" i="20"/>
  <c r="C332" i="20" s="1"/>
  <c r="A332" i="20"/>
  <c r="Q331" i="20"/>
  <c r="O331" i="20"/>
  <c r="E331" i="20"/>
  <c r="M331" i="20" s="1"/>
  <c r="B331" i="20"/>
  <c r="C331" i="20" s="1"/>
  <c r="A331" i="20"/>
  <c r="Q330" i="20"/>
  <c r="O330" i="20"/>
  <c r="E330" i="20"/>
  <c r="M330" i="20" s="1"/>
  <c r="B330" i="20"/>
  <c r="C330" i="20" s="1"/>
  <c r="A330" i="20"/>
  <c r="Q329" i="20"/>
  <c r="O329" i="20"/>
  <c r="E329" i="20"/>
  <c r="M329" i="20" s="1"/>
  <c r="B329" i="20"/>
  <c r="C329" i="20" s="1"/>
  <c r="A329" i="20"/>
  <c r="Q328" i="20"/>
  <c r="O328" i="20"/>
  <c r="E328" i="20"/>
  <c r="M328" i="20" s="1"/>
  <c r="B328" i="20"/>
  <c r="C328" i="20" s="1"/>
  <c r="A328" i="20"/>
  <c r="Q327" i="20"/>
  <c r="O327" i="20"/>
  <c r="E327" i="20"/>
  <c r="M327" i="20" s="1"/>
  <c r="B327" i="20"/>
  <c r="C327" i="20" s="1"/>
  <c r="A327" i="20"/>
  <c r="Q326" i="20"/>
  <c r="O326" i="20"/>
  <c r="E326" i="20"/>
  <c r="M326" i="20" s="1"/>
  <c r="B326" i="20"/>
  <c r="C326" i="20" s="1"/>
  <c r="A326" i="20"/>
  <c r="Q325" i="20"/>
  <c r="O325" i="20"/>
  <c r="E325" i="20"/>
  <c r="M325" i="20" s="1"/>
  <c r="B325" i="20"/>
  <c r="C325" i="20" s="1"/>
  <c r="A325" i="20"/>
  <c r="Q324" i="20"/>
  <c r="O324" i="20"/>
  <c r="E324" i="20"/>
  <c r="M324" i="20" s="1"/>
  <c r="B324" i="20"/>
  <c r="C324" i="20" s="1"/>
  <c r="A324" i="20"/>
  <c r="Q323" i="20"/>
  <c r="O323" i="20"/>
  <c r="E323" i="20"/>
  <c r="M323" i="20" s="1"/>
  <c r="B323" i="20"/>
  <c r="C323" i="20" s="1"/>
  <c r="A323" i="20"/>
  <c r="Q322" i="20"/>
  <c r="O322" i="20"/>
  <c r="E322" i="20"/>
  <c r="M322" i="20" s="1"/>
  <c r="B322" i="20"/>
  <c r="C322" i="20" s="1"/>
  <c r="A322" i="20"/>
  <c r="Q321" i="20"/>
  <c r="O321" i="20"/>
  <c r="E321" i="20"/>
  <c r="M321" i="20" s="1"/>
  <c r="B321" i="20"/>
  <c r="C321" i="20" s="1"/>
  <c r="A321" i="20"/>
  <c r="Q320" i="20"/>
  <c r="O320" i="20"/>
  <c r="E320" i="20"/>
  <c r="M320" i="20" s="1"/>
  <c r="B320" i="20"/>
  <c r="C320" i="20" s="1"/>
  <c r="A320" i="20"/>
  <c r="Q319" i="20"/>
  <c r="O319" i="20"/>
  <c r="E319" i="20"/>
  <c r="M319" i="20" s="1"/>
  <c r="B319" i="20"/>
  <c r="C319" i="20" s="1"/>
  <c r="A319" i="20"/>
  <c r="Q318" i="20"/>
  <c r="O318" i="20"/>
  <c r="E318" i="20"/>
  <c r="M318" i="20" s="1"/>
  <c r="B318" i="20"/>
  <c r="C318" i="20" s="1"/>
  <c r="A318" i="20"/>
  <c r="Q317" i="20"/>
  <c r="O317" i="20"/>
  <c r="E317" i="20"/>
  <c r="M317" i="20" s="1"/>
  <c r="B317" i="20"/>
  <c r="C317" i="20" s="1"/>
  <c r="A317" i="20"/>
  <c r="Q316" i="20"/>
  <c r="O316" i="20"/>
  <c r="E316" i="20"/>
  <c r="M316" i="20" s="1"/>
  <c r="B316" i="20"/>
  <c r="C316" i="20" s="1"/>
  <c r="A316" i="20"/>
  <c r="Q315" i="20"/>
  <c r="O315" i="20"/>
  <c r="E315" i="20"/>
  <c r="M315" i="20" s="1"/>
  <c r="B315" i="20"/>
  <c r="C315" i="20" s="1"/>
  <c r="A315" i="20"/>
  <c r="Q314" i="20"/>
  <c r="O314" i="20"/>
  <c r="E314" i="20"/>
  <c r="M314" i="20" s="1"/>
  <c r="B314" i="20"/>
  <c r="C314" i="20" s="1"/>
  <c r="A314" i="20"/>
  <c r="Q313" i="20"/>
  <c r="O313" i="20"/>
  <c r="E313" i="20"/>
  <c r="M313" i="20" s="1"/>
  <c r="B313" i="20"/>
  <c r="C313" i="20" s="1"/>
  <c r="A313" i="20"/>
  <c r="Q312" i="20"/>
  <c r="O312" i="20"/>
  <c r="E312" i="20"/>
  <c r="M312" i="20" s="1"/>
  <c r="B312" i="20"/>
  <c r="C312" i="20" s="1"/>
  <c r="A312" i="20"/>
  <c r="Q311" i="20"/>
  <c r="O311" i="20"/>
  <c r="E311" i="20"/>
  <c r="M311" i="20" s="1"/>
  <c r="B311" i="20"/>
  <c r="C311" i="20" s="1"/>
  <c r="A311" i="20"/>
  <c r="Q310" i="20"/>
  <c r="O310" i="20"/>
  <c r="E310" i="20"/>
  <c r="M310" i="20" s="1"/>
  <c r="B310" i="20"/>
  <c r="C310" i="20" s="1"/>
  <c r="A310" i="20"/>
  <c r="Q309" i="20"/>
  <c r="O309" i="20"/>
  <c r="E309" i="20"/>
  <c r="M309" i="20" s="1"/>
  <c r="B309" i="20"/>
  <c r="C309" i="20" s="1"/>
  <c r="A309" i="20"/>
  <c r="Q308" i="20"/>
  <c r="O308" i="20"/>
  <c r="E308" i="20"/>
  <c r="M308" i="20" s="1"/>
  <c r="B308" i="20"/>
  <c r="C308" i="20" s="1"/>
  <c r="A308" i="20"/>
  <c r="Q307" i="20"/>
  <c r="O307" i="20"/>
  <c r="E307" i="20"/>
  <c r="M307" i="20" s="1"/>
  <c r="B307" i="20"/>
  <c r="C307" i="20" s="1"/>
  <c r="A307" i="20"/>
  <c r="Q306" i="20"/>
  <c r="O306" i="20"/>
  <c r="E306" i="20"/>
  <c r="M306" i="20" s="1"/>
  <c r="B306" i="20"/>
  <c r="C306" i="20" s="1"/>
  <c r="A306" i="20"/>
  <c r="Q305" i="20"/>
  <c r="O305" i="20"/>
  <c r="E305" i="20"/>
  <c r="M305" i="20" s="1"/>
  <c r="B305" i="20"/>
  <c r="C305" i="20" s="1"/>
  <c r="A305" i="20"/>
  <c r="Q304" i="20"/>
  <c r="O304" i="20"/>
  <c r="E304" i="20"/>
  <c r="M304" i="20" s="1"/>
  <c r="B304" i="20"/>
  <c r="C304" i="20" s="1"/>
  <c r="A304" i="20"/>
  <c r="Q303" i="20"/>
  <c r="O303" i="20"/>
  <c r="E303" i="20"/>
  <c r="M303" i="20" s="1"/>
  <c r="B303" i="20"/>
  <c r="C303" i="20" s="1"/>
  <c r="A303" i="20"/>
  <c r="Q302" i="20"/>
  <c r="O302" i="20"/>
  <c r="E302" i="20"/>
  <c r="M302" i="20" s="1"/>
  <c r="B302" i="20"/>
  <c r="C302" i="20" s="1"/>
  <c r="A302" i="20"/>
  <c r="Q301" i="20"/>
  <c r="O301" i="20"/>
  <c r="E301" i="20"/>
  <c r="M301" i="20" s="1"/>
  <c r="B301" i="20"/>
  <c r="C301" i="20" s="1"/>
  <c r="A301" i="20"/>
  <c r="Q300" i="20"/>
  <c r="O300" i="20"/>
  <c r="E300" i="20"/>
  <c r="M300" i="20" s="1"/>
  <c r="B300" i="20"/>
  <c r="C300" i="20" s="1"/>
  <c r="A300" i="20"/>
  <c r="Q299" i="20"/>
  <c r="O299" i="20"/>
  <c r="E299" i="20"/>
  <c r="M299" i="20" s="1"/>
  <c r="B299" i="20"/>
  <c r="C299" i="20" s="1"/>
  <c r="A299" i="20"/>
  <c r="Q298" i="20"/>
  <c r="O298" i="20"/>
  <c r="E298" i="20"/>
  <c r="M298" i="20" s="1"/>
  <c r="B298" i="20"/>
  <c r="C298" i="20" s="1"/>
  <c r="A298" i="20"/>
  <c r="Q297" i="20"/>
  <c r="O297" i="20"/>
  <c r="E297" i="20"/>
  <c r="M297" i="20" s="1"/>
  <c r="B297" i="20"/>
  <c r="C297" i="20" s="1"/>
  <c r="A297" i="20"/>
  <c r="Q296" i="20"/>
  <c r="O296" i="20"/>
  <c r="E296" i="20"/>
  <c r="M296" i="20" s="1"/>
  <c r="B296" i="20"/>
  <c r="C296" i="20" s="1"/>
  <c r="A296" i="20"/>
  <c r="Q295" i="20"/>
  <c r="O295" i="20"/>
  <c r="E295" i="20"/>
  <c r="M295" i="20" s="1"/>
  <c r="B295" i="20"/>
  <c r="C295" i="20" s="1"/>
  <c r="A295" i="20"/>
  <c r="Q294" i="20"/>
  <c r="O294" i="20"/>
  <c r="E294" i="20"/>
  <c r="M294" i="20" s="1"/>
  <c r="B294" i="20"/>
  <c r="C294" i="20" s="1"/>
  <c r="A294" i="20"/>
  <c r="Q293" i="20"/>
  <c r="O293" i="20"/>
  <c r="E293" i="20"/>
  <c r="M293" i="20" s="1"/>
  <c r="B293" i="20"/>
  <c r="C293" i="20" s="1"/>
  <c r="A293" i="20"/>
  <c r="Q292" i="20"/>
  <c r="O292" i="20"/>
  <c r="E292" i="20"/>
  <c r="M292" i="20" s="1"/>
  <c r="B292" i="20"/>
  <c r="C292" i="20" s="1"/>
  <c r="A292" i="20"/>
  <c r="Q291" i="20"/>
  <c r="O291" i="20"/>
  <c r="E291" i="20"/>
  <c r="M291" i="20" s="1"/>
  <c r="B291" i="20"/>
  <c r="C291" i="20" s="1"/>
  <c r="A291" i="20"/>
  <c r="Q290" i="20"/>
  <c r="O290" i="20"/>
  <c r="E290" i="20"/>
  <c r="M290" i="20" s="1"/>
  <c r="B290" i="20"/>
  <c r="C290" i="20" s="1"/>
  <c r="A290" i="20"/>
  <c r="Q289" i="20"/>
  <c r="O289" i="20"/>
  <c r="E289" i="20"/>
  <c r="M289" i="20" s="1"/>
  <c r="B289" i="20"/>
  <c r="C289" i="20" s="1"/>
  <c r="A289" i="20"/>
  <c r="Q288" i="20"/>
  <c r="O288" i="20"/>
  <c r="E288" i="20"/>
  <c r="M288" i="20" s="1"/>
  <c r="B288" i="20"/>
  <c r="C288" i="20" s="1"/>
  <c r="A288" i="20"/>
  <c r="Q287" i="20"/>
  <c r="O287" i="20"/>
  <c r="E287" i="20"/>
  <c r="M287" i="20" s="1"/>
  <c r="B287" i="20"/>
  <c r="C287" i="20" s="1"/>
  <c r="A287" i="20"/>
  <c r="Q286" i="20"/>
  <c r="O286" i="20"/>
  <c r="E286" i="20"/>
  <c r="M286" i="20" s="1"/>
  <c r="B286" i="20"/>
  <c r="C286" i="20" s="1"/>
  <c r="A286" i="20"/>
  <c r="Q285" i="20"/>
  <c r="O285" i="20"/>
  <c r="E285" i="20"/>
  <c r="M285" i="20" s="1"/>
  <c r="B285" i="20"/>
  <c r="C285" i="20" s="1"/>
  <c r="A285" i="20"/>
  <c r="Q284" i="20"/>
  <c r="O284" i="20"/>
  <c r="E284" i="20"/>
  <c r="M284" i="20" s="1"/>
  <c r="B284" i="20"/>
  <c r="C284" i="20" s="1"/>
  <c r="A284" i="20"/>
  <c r="Q283" i="20"/>
  <c r="O283" i="20"/>
  <c r="E283" i="20"/>
  <c r="M283" i="20" s="1"/>
  <c r="B283" i="20"/>
  <c r="C283" i="20" s="1"/>
  <c r="A283" i="20"/>
  <c r="Q282" i="20"/>
  <c r="O282" i="20"/>
  <c r="E282" i="20"/>
  <c r="M282" i="20" s="1"/>
  <c r="B282" i="20"/>
  <c r="C282" i="20" s="1"/>
  <c r="A282" i="20"/>
  <c r="Q281" i="20"/>
  <c r="O281" i="20"/>
  <c r="E281" i="20"/>
  <c r="M281" i="20" s="1"/>
  <c r="B281" i="20"/>
  <c r="C281" i="20" s="1"/>
  <c r="A281" i="20"/>
  <c r="Q280" i="20"/>
  <c r="O280" i="20"/>
  <c r="E280" i="20"/>
  <c r="M280" i="20" s="1"/>
  <c r="B280" i="20"/>
  <c r="C280" i="20" s="1"/>
  <c r="A280" i="20"/>
  <c r="Q279" i="20"/>
  <c r="O279" i="20"/>
  <c r="E279" i="20"/>
  <c r="M279" i="20" s="1"/>
  <c r="B279" i="20"/>
  <c r="C279" i="20" s="1"/>
  <c r="A279" i="20"/>
  <c r="Q278" i="20"/>
  <c r="O278" i="20"/>
  <c r="E278" i="20"/>
  <c r="M278" i="20" s="1"/>
  <c r="B278" i="20"/>
  <c r="C278" i="20" s="1"/>
  <c r="A278" i="20"/>
  <c r="Q277" i="20"/>
  <c r="O277" i="20"/>
  <c r="E277" i="20"/>
  <c r="M277" i="20" s="1"/>
  <c r="B277" i="20"/>
  <c r="C277" i="20" s="1"/>
  <c r="A277" i="20"/>
  <c r="Q276" i="20"/>
  <c r="O276" i="20"/>
  <c r="E276" i="20"/>
  <c r="M276" i="20" s="1"/>
  <c r="B276" i="20"/>
  <c r="C276" i="20" s="1"/>
  <c r="A276" i="20"/>
  <c r="Q275" i="20"/>
  <c r="O275" i="20"/>
  <c r="E275" i="20"/>
  <c r="M275" i="20" s="1"/>
  <c r="B275" i="20"/>
  <c r="C275" i="20" s="1"/>
  <c r="A275" i="20"/>
  <c r="Q274" i="20"/>
  <c r="O274" i="20"/>
  <c r="E274" i="20"/>
  <c r="M274" i="20" s="1"/>
  <c r="B274" i="20"/>
  <c r="C274" i="20" s="1"/>
  <c r="A274" i="20"/>
  <c r="Q273" i="20"/>
  <c r="O273" i="20"/>
  <c r="E273" i="20"/>
  <c r="M273" i="20" s="1"/>
  <c r="B273" i="20"/>
  <c r="C273" i="20" s="1"/>
  <c r="A273" i="20"/>
  <c r="Q272" i="20"/>
  <c r="O272" i="20"/>
  <c r="E272" i="20"/>
  <c r="M272" i="20" s="1"/>
  <c r="B272" i="20"/>
  <c r="C272" i="20" s="1"/>
  <c r="A272" i="20"/>
  <c r="Q271" i="20"/>
  <c r="O271" i="20"/>
  <c r="E271" i="20"/>
  <c r="M271" i="20" s="1"/>
  <c r="B271" i="20"/>
  <c r="C271" i="20" s="1"/>
  <c r="A271" i="20"/>
  <c r="Q270" i="20"/>
  <c r="O270" i="20"/>
  <c r="E270" i="20"/>
  <c r="M270" i="20" s="1"/>
  <c r="B270" i="20"/>
  <c r="C270" i="20" s="1"/>
  <c r="A270" i="20"/>
  <c r="Q269" i="20"/>
  <c r="O269" i="20"/>
  <c r="E269" i="20"/>
  <c r="M269" i="20" s="1"/>
  <c r="B269" i="20"/>
  <c r="C269" i="20" s="1"/>
  <c r="A269" i="20"/>
  <c r="Q268" i="20"/>
  <c r="O268" i="20"/>
  <c r="E268" i="20"/>
  <c r="M268" i="20" s="1"/>
  <c r="B268" i="20"/>
  <c r="C268" i="20" s="1"/>
  <c r="A268" i="20"/>
  <c r="Q267" i="20"/>
  <c r="O267" i="20"/>
  <c r="E267" i="20"/>
  <c r="M267" i="20" s="1"/>
  <c r="B267" i="20"/>
  <c r="C267" i="20" s="1"/>
  <c r="A267" i="20"/>
  <c r="Q266" i="20"/>
  <c r="O266" i="20"/>
  <c r="E266" i="20"/>
  <c r="M266" i="20" s="1"/>
  <c r="B266" i="20"/>
  <c r="C266" i="20" s="1"/>
  <c r="A266" i="20"/>
  <c r="Q265" i="20"/>
  <c r="O265" i="20"/>
  <c r="E265" i="20"/>
  <c r="M265" i="20" s="1"/>
  <c r="B265" i="20"/>
  <c r="C265" i="20" s="1"/>
  <c r="A265" i="20"/>
  <c r="Q264" i="20"/>
  <c r="O264" i="20"/>
  <c r="E264" i="20"/>
  <c r="M264" i="20" s="1"/>
  <c r="B264" i="20"/>
  <c r="C264" i="20" s="1"/>
  <c r="A264" i="20"/>
  <c r="Q263" i="20"/>
  <c r="O263" i="20"/>
  <c r="E263" i="20"/>
  <c r="M263" i="20" s="1"/>
  <c r="B263" i="20"/>
  <c r="C263" i="20" s="1"/>
  <c r="A263" i="20"/>
  <c r="Q262" i="20"/>
  <c r="O262" i="20"/>
  <c r="E262" i="20"/>
  <c r="M262" i="20" s="1"/>
  <c r="B262" i="20"/>
  <c r="C262" i="20" s="1"/>
  <c r="A262" i="20"/>
  <c r="Q261" i="20"/>
  <c r="O261" i="20"/>
  <c r="E261" i="20"/>
  <c r="M261" i="20" s="1"/>
  <c r="B261" i="20"/>
  <c r="C261" i="20" s="1"/>
  <c r="A261" i="20"/>
  <c r="Q260" i="20"/>
  <c r="O260" i="20"/>
  <c r="E260" i="20"/>
  <c r="M260" i="20" s="1"/>
  <c r="B260" i="20"/>
  <c r="C260" i="20" s="1"/>
  <c r="A260" i="20"/>
  <c r="Q259" i="20"/>
  <c r="O259" i="20"/>
  <c r="E259" i="20"/>
  <c r="M259" i="20" s="1"/>
  <c r="B259" i="20"/>
  <c r="C259" i="20" s="1"/>
  <c r="A259" i="20"/>
  <c r="Q258" i="20"/>
  <c r="O258" i="20"/>
  <c r="E258" i="20"/>
  <c r="M258" i="20" s="1"/>
  <c r="B258" i="20"/>
  <c r="C258" i="20" s="1"/>
  <c r="A258" i="20"/>
  <c r="Q257" i="20"/>
  <c r="O257" i="20"/>
  <c r="E257" i="20"/>
  <c r="M257" i="20" s="1"/>
  <c r="B257" i="20"/>
  <c r="C257" i="20" s="1"/>
  <c r="A257" i="20"/>
  <c r="Q256" i="20"/>
  <c r="O256" i="20"/>
  <c r="E256" i="20"/>
  <c r="M256" i="20" s="1"/>
  <c r="B256" i="20"/>
  <c r="C256" i="20" s="1"/>
  <c r="A256" i="20"/>
  <c r="Q255" i="20"/>
  <c r="O255" i="20"/>
  <c r="E255" i="20"/>
  <c r="M255" i="20" s="1"/>
  <c r="B255" i="20"/>
  <c r="C255" i="20" s="1"/>
  <c r="A255" i="20"/>
  <c r="Q254" i="20"/>
  <c r="O254" i="20"/>
  <c r="E254" i="20"/>
  <c r="M254" i="20" s="1"/>
  <c r="B254" i="20"/>
  <c r="C254" i="20" s="1"/>
  <c r="A254" i="20"/>
  <c r="Q253" i="20"/>
  <c r="O253" i="20"/>
  <c r="E253" i="20"/>
  <c r="M253" i="20" s="1"/>
  <c r="B253" i="20"/>
  <c r="C253" i="20" s="1"/>
  <c r="A253" i="20"/>
  <c r="Q252" i="20"/>
  <c r="O252" i="20"/>
  <c r="E252" i="20"/>
  <c r="M252" i="20" s="1"/>
  <c r="B252" i="20"/>
  <c r="C252" i="20" s="1"/>
  <c r="A252" i="20"/>
  <c r="Q251" i="20"/>
  <c r="O251" i="20"/>
  <c r="E251" i="20"/>
  <c r="M251" i="20" s="1"/>
  <c r="B251" i="20"/>
  <c r="C251" i="20" s="1"/>
  <c r="A251" i="20"/>
  <c r="Q250" i="20"/>
  <c r="O250" i="20"/>
  <c r="E250" i="20"/>
  <c r="M250" i="20" s="1"/>
  <c r="B250" i="20"/>
  <c r="C250" i="20" s="1"/>
  <c r="A250" i="20"/>
  <c r="Q249" i="20"/>
  <c r="O249" i="20"/>
  <c r="E249" i="20"/>
  <c r="M249" i="20" s="1"/>
  <c r="B249" i="20"/>
  <c r="C249" i="20" s="1"/>
  <c r="A249" i="20"/>
  <c r="Q248" i="20"/>
  <c r="O248" i="20"/>
  <c r="E248" i="20"/>
  <c r="M248" i="20" s="1"/>
  <c r="B248" i="20"/>
  <c r="C248" i="20" s="1"/>
  <c r="A248" i="20"/>
  <c r="Q247" i="20"/>
  <c r="O247" i="20"/>
  <c r="E247" i="20"/>
  <c r="M247" i="20" s="1"/>
  <c r="B247" i="20"/>
  <c r="C247" i="20" s="1"/>
  <c r="A247" i="20"/>
  <c r="Q246" i="20"/>
  <c r="O246" i="20"/>
  <c r="E246" i="20"/>
  <c r="M246" i="20" s="1"/>
  <c r="B246" i="20"/>
  <c r="C246" i="20" s="1"/>
  <c r="A246" i="20"/>
  <c r="Q245" i="20"/>
  <c r="O245" i="20"/>
  <c r="E245" i="20"/>
  <c r="M245" i="20" s="1"/>
  <c r="B245" i="20"/>
  <c r="C245" i="20" s="1"/>
  <c r="A245" i="20"/>
  <c r="Q244" i="20"/>
  <c r="O244" i="20"/>
  <c r="E244" i="20"/>
  <c r="M244" i="20" s="1"/>
  <c r="B244" i="20"/>
  <c r="C244" i="20" s="1"/>
  <c r="A244" i="20"/>
  <c r="Q243" i="20"/>
  <c r="O243" i="20"/>
  <c r="E243" i="20"/>
  <c r="M243" i="20" s="1"/>
  <c r="B243" i="20"/>
  <c r="C243" i="20" s="1"/>
  <c r="A243" i="20"/>
  <c r="Q242" i="20"/>
  <c r="O242" i="20"/>
  <c r="E242" i="20"/>
  <c r="M242" i="20" s="1"/>
  <c r="B242" i="20"/>
  <c r="C242" i="20" s="1"/>
  <c r="A242" i="20"/>
  <c r="Q241" i="20"/>
  <c r="O241" i="20"/>
  <c r="E241" i="20"/>
  <c r="M241" i="20" s="1"/>
  <c r="B241" i="20"/>
  <c r="C241" i="20" s="1"/>
  <c r="A241" i="20"/>
  <c r="Q240" i="20"/>
  <c r="O240" i="20"/>
  <c r="E240" i="20"/>
  <c r="M240" i="20" s="1"/>
  <c r="B240" i="20"/>
  <c r="C240" i="20" s="1"/>
  <c r="A240" i="20"/>
  <c r="Q239" i="20"/>
  <c r="O239" i="20"/>
  <c r="E239" i="20"/>
  <c r="M239" i="20" s="1"/>
  <c r="B239" i="20"/>
  <c r="C239" i="20" s="1"/>
  <c r="A239" i="20"/>
  <c r="Q238" i="20"/>
  <c r="O238" i="20"/>
  <c r="E238" i="20"/>
  <c r="M238" i="20" s="1"/>
  <c r="B238" i="20"/>
  <c r="C238" i="20" s="1"/>
  <c r="A238" i="20"/>
  <c r="Q237" i="20"/>
  <c r="O237" i="20"/>
  <c r="E237" i="20"/>
  <c r="M237" i="20" s="1"/>
  <c r="B237" i="20"/>
  <c r="C237" i="20" s="1"/>
  <c r="A237" i="20"/>
  <c r="Q236" i="20"/>
  <c r="O236" i="20"/>
  <c r="E236" i="20"/>
  <c r="M236" i="20" s="1"/>
  <c r="B236" i="20"/>
  <c r="C236" i="20" s="1"/>
  <c r="A236" i="20"/>
  <c r="Q235" i="20"/>
  <c r="O235" i="20"/>
  <c r="E235" i="20"/>
  <c r="M235" i="20" s="1"/>
  <c r="B235" i="20"/>
  <c r="C235" i="20" s="1"/>
  <c r="A235" i="20"/>
  <c r="Q234" i="20"/>
  <c r="O234" i="20"/>
  <c r="E234" i="20"/>
  <c r="M234" i="20" s="1"/>
  <c r="B234" i="20"/>
  <c r="C234" i="20" s="1"/>
  <c r="A234" i="20"/>
  <c r="Q233" i="20"/>
  <c r="O233" i="20"/>
  <c r="E233" i="20"/>
  <c r="M233" i="20" s="1"/>
  <c r="B233" i="20"/>
  <c r="C233" i="20" s="1"/>
  <c r="A233" i="20"/>
  <c r="Q232" i="20"/>
  <c r="O232" i="20"/>
  <c r="E232" i="20"/>
  <c r="M232" i="20" s="1"/>
  <c r="B232" i="20"/>
  <c r="C232" i="20" s="1"/>
  <c r="A232" i="20"/>
  <c r="Q231" i="20"/>
  <c r="O231" i="20"/>
  <c r="E231" i="20"/>
  <c r="M231" i="20" s="1"/>
  <c r="B231" i="20"/>
  <c r="C231" i="20" s="1"/>
  <c r="A231" i="20"/>
  <c r="Q230" i="20"/>
  <c r="O230" i="20"/>
  <c r="E230" i="20"/>
  <c r="M230" i="20" s="1"/>
  <c r="B230" i="20"/>
  <c r="C230" i="20" s="1"/>
  <c r="A230" i="20"/>
  <c r="Q229" i="20"/>
  <c r="O229" i="20"/>
  <c r="E229" i="20"/>
  <c r="M229" i="20" s="1"/>
  <c r="B229" i="20"/>
  <c r="C229" i="20" s="1"/>
  <c r="A229" i="20"/>
  <c r="Q228" i="20"/>
  <c r="O228" i="20"/>
  <c r="E228" i="20"/>
  <c r="M228" i="20" s="1"/>
  <c r="B228" i="20"/>
  <c r="C228" i="20" s="1"/>
  <c r="A228" i="20"/>
  <c r="Q227" i="20"/>
  <c r="O227" i="20"/>
  <c r="E227" i="20"/>
  <c r="M227" i="20" s="1"/>
  <c r="B227" i="20"/>
  <c r="C227" i="20" s="1"/>
  <c r="A227" i="20"/>
  <c r="Q226" i="20"/>
  <c r="O226" i="20"/>
  <c r="E226" i="20"/>
  <c r="M226" i="20" s="1"/>
  <c r="B226" i="20"/>
  <c r="C226" i="20" s="1"/>
  <c r="A226" i="20"/>
  <c r="Q225" i="20"/>
  <c r="O225" i="20"/>
  <c r="E225" i="20"/>
  <c r="M225" i="20" s="1"/>
  <c r="B225" i="20"/>
  <c r="C225" i="20" s="1"/>
  <c r="A225" i="20"/>
  <c r="Q224" i="20"/>
  <c r="O224" i="20"/>
  <c r="E224" i="20"/>
  <c r="M224" i="20" s="1"/>
  <c r="B224" i="20"/>
  <c r="C224" i="20" s="1"/>
  <c r="A224" i="20"/>
  <c r="Q223" i="20"/>
  <c r="O223" i="20"/>
  <c r="E223" i="20"/>
  <c r="M223" i="20" s="1"/>
  <c r="B223" i="20"/>
  <c r="C223" i="20" s="1"/>
  <c r="A223" i="20"/>
  <c r="Q222" i="20"/>
  <c r="O222" i="20"/>
  <c r="E222" i="20"/>
  <c r="M222" i="20" s="1"/>
  <c r="B222" i="20"/>
  <c r="C222" i="20" s="1"/>
  <c r="A222" i="20"/>
  <c r="Q221" i="20"/>
  <c r="O221" i="20"/>
  <c r="E221" i="20"/>
  <c r="M221" i="20" s="1"/>
  <c r="B221" i="20"/>
  <c r="C221" i="20" s="1"/>
  <c r="A221" i="20"/>
  <c r="Q220" i="20"/>
  <c r="O220" i="20"/>
  <c r="E220" i="20"/>
  <c r="M220" i="20" s="1"/>
  <c r="B220" i="20"/>
  <c r="C220" i="20" s="1"/>
  <c r="A220" i="20"/>
  <c r="Q219" i="20"/>
  <c r="O219" i="20"/>
  <c r="E219" i="20"/>
  <c r="M219" i="20" s="1"/>
  <c r="B219" i="20"/>
  <c r="C219" i="20" s="1"/>
  <c r="A219" i="20"/>
  <c r="Q218" i="20"/>
  <c r="O218" i="20"/>
  <c r="E218" i="20"/>
  <c r="M218" i="20" s="1"/>
  <c r="B218" i="20"/>
  <c r="C218" i="20" s="1"/>
  <c r="A218" i="20"/>
  <c r="Q217" i="20"/>
  <c r="O217" i="20"/>
  <c r="E217" i="20"/>
  <c r="M217" i="20" s="1"/>
  <c r="B217" i="20"/>
  <c r="C217" i="20" s="1"/>
  <c r="A217" i="20"/>
  <c r="Q216" i="20"/>
  <c r="O216" i="20"/>
  <c r="E216" i="20"/>
  <c r="M216" i="20" s="1"/>
  <c r="B216" i="20"/>
  <c r="C216" i="20" s="1"/>
  <c r="A216" i="20"/>
  <c r="Q215" i="20"/>
  <c r="O215" i="20"/>
  <c r="E215" i="20"/>
  <c r="M215" i="20" s="1"/>
  <c r="B215" i="20"/>
  <c r="C215" i="20" s="1"/>
  <c r="A215" i="20"/>
  <c r="Q214" i="20"/>
  <c r="O214" i="20"/>
  <c r="E214" i="20"/>
  <c r="M214" i="20" s="1"/>
  <c r="B214" i="20"/>
  <c r="C214" i="20" s="1"/>
  <c r="A214" i="20"/>
  <c r="Q213" i="20"/>
  <c r="O213" i="20"/>
  <c r="E213" i="20"/>
  <c r="M213" i="20" s="1"/>
  <c r="B213" i="20"/>
  <c r="C213" i="20" s="1"/>
  <c r="A213" i="20"/>
  <c r="Q212" i="20"/>
  <c r="O212" i="20"/>
  <c r="E212" i="20"/>
  <c r="M212" i="20" s="1"/>
  <c r="B212" i="20"/>
  <c r="C212" i="20" s="1"/>
  <c r="A212" i="20"/>
  <c r="Q211" i="20"/>
  <c r="O211" i="20"/>
  <c r="E211" i="20"/>
  <c r="M211" i="20" s="1"/>
  <c r="B211" i="20"/>
  <c r="C211" i="20" s="1"/>
  <c r="A211" i="20"/>
  <c r="Q210" i="20"/>
  <c r="O210" i="20"/>
  <c r="E210" i="20"/>
  <c r="M210" i="20" s="1"/>
  <c r="B210" i="20"/>
  <c r="C210" i="20" s="1"/>
  <c r="A210" i="20"/>
  <c r="Q209" i="20"/>
  <c r="O209" i="20"/>
  <c r="E209" i="20"/>
  <c r="M209" i="20" s="1"/>
  <c r="B209" i="20"/>
  <c r="C209" i="20" s="1"/>
  <c r="A209" i="20"/>
  <c r="Q208" i="20"/>
  <c r="O208" i="20"/>
  <c r="E208" i="20"/>
  <c r="M208" i="20" s="1"/>
  <c r="B208" i="20"/>
  <c r="C208" i="20" s="1"/>
  <c r="A208" i="20"/>
  <c r="Q207" i="20"/>
  <c r="O207" i="20"/>
  <c r="E207" i="20"/>
  <c r="M207" i="20" s="1"/>
  <c r="B207" i="20"/>
  <c r="C207" i="20" s="1"/>
  <c r="A207" i="20"/>
  <c r="Q206" i="20"/>
  <c r="O206" i="20"/>
  <c r="E206" i="20"/>
  <c r="M206" i="20" s="1"/>
  <c r="B206" i="20"/>
  <c r="C206" i="20" s="1"/>
  <c r="A206" i="20"/>
  <c r="Q205" i="20"/>
  <c r="O205" i="20"/>
  <c r="E205" i="20"/>
  <c r="M205" i="20" s="1"/>
  <c r="B205" i="20"/>
  <c r="C205" i="20" s="1"/>
  <c r="A205" i="20"/>
  <c r="Q204" i="20"/>
  <c r="O204" i="20"/>
  <c r="E204" i="20"/>
  <c r="M204" i="20" s="1"/>
  <c r="B204" i="20"/>
  <c r="C204" i="20" s="1"/>
  <c r="A204" i="20"/>
  <c r="Q203" i="20"/>
  <c r="O203" i="20"/>
  <c r="E203" i="20"/>
  <c r="M203" i="20" s="1"/>
  <c r="B203" i="20"/>
  <c r="C203" i="20" s="1"/>
  <c r="A203" i="20"/>
  <c r="Q202" i="20"/>
  <c r="O202" i="20"/>
  <c r="E202" i="20"/>
  <c r="M202" i="20" s="1"/>
  <c r="B202" i="20"/>
  <c r="C202" i="20" s="1"/>
  <c r="A202" i="20"/>
  <c r="Q201" i="20"/>
  <c r="O201" i="20"/>
  <c r="E201" i="20"/>
  <c r="M201" i="20" s="1"/>
  <c r="B201" i="20"/>
  <c r="C201" i="20" s="1"/>
  <c r="A201" i="20"/>
  <c r="Q200" i="20"/>
  <c r="O200" i="20"/>
  <c r="E200" i="20"/>
  <c r="M200" i="20" s="1"/>
  <c r="B200" i="20"/>
  <c r="C200" i="20" s="1"/>
  <c r="A200" i="20"/>
  <c r="Q199" i="20"/>
  <c r="O199" i="20"/>
  <c r="E199" i="20"/>
  <c r="M199" i="20" s="1"/>
  <c r="B199" i="20"/>
  <c r="C199" i="20" s="1"/>
  <c r="A199" i="20"/>
  <c r="Q198" i="20"/>
  <c r="O198" i="20"/>
  <c r="E198" i="20"/>
  <c r="M198" i="20" s="1"/>
  <c r="B198" i="20"/>
  <c r="C198" i="20" s="1"/>
  <c r="A198" i="20"/>
  <c r="Q197" i="20"/>
  <c r="O197" i="20"/>
  <c r="E197" i="20"/>
  <c r="M197" i="20" s="1"/>
  <c r="B197" i="20"/>
  <c r="C197" i="20" s="1"/>
  <c r="A197" i="20"/>
  <c r="Q196" i="20"/>
  <c r="O196" i="20"/>
  <c r="E196" i="20"/>
  <c r="M196" i="20" s="1"/>
  <c r="B196" i="20"/>
  <c r="C196" i="20" s="1"/>
  <c r="A196" i="20"/>
  <c r="Q195" i="20"/>
  <c r="O195" i="20"/>
  <c r="E195" i="20"/>
  <c r="M195" i="20" s="1"/>
  <c r="B195" i="20"/>
  <c r="C195" i="20" s="1"/>
  <c r="A195" i="20"/>
  <c r="Q194" i="20"/>
  <c r="O194" i="20"/>
  <c r="E194" i="20"/>
  <c r="M194" i="20" s="1"/>
  <c r="B194" i="20"/>
  <c r="C194" i="20" s="1"/>
  <c r="A194" i="20"/>
  <c r="Q193" i="20"/>
  <c r="O193" i="20"/>
  <c r="E193" i="20"/>
  <c r="M193" i="20" s="1"/>
  <c r="B193" i="20"/>
  <c r="C193" i="20" s="1"/>
  <c r="A193" i="20"/>
  <c r="Q192" i="20"/>
  <c r="O192" i="20"/>
  <c r="E192" i="20"/>
  <c r="M192" i="20" s="1"/>
  <c r="B192" i="20"/>
  <c r="C192" i="20" s="1"/>
  <c r="A192" i="20"/>
  <c r="Q191" i="20"/>
  <c r="O191" i="20"/>
  <c r="E191" i="20"/>
  <c r="M191" i="20" s="1"/>
  <c r="B191" i="20"/>
  <c r="C191" i="20" s="1"/>
  <c r="A191" i="20"/>
  <c r="Q190" i="20"/>
  <c r="O190" i="20"/>
  <c r="E190" i="20"/>
  <c r="M190" i="20" s="1"/>
  <c r="B190" i="20"/>
  <c r="C190" i="20" s="1"/>
  <c r="A190" i="20"/>
  <c r="Q189" i="20"/>
  <c r="O189" i="20"/>
  <c r="E189" i="20"/>
  <c r="M189" i="20" s="1"/>
  <c r="B189" i="20"/>
  <c r="C189" i="20" s="1"/>
  <c r="A189" i="20"/>
  <c r="Q188" i="20"/>
  <c r="O188" i="20"/>
  <c r="E188" i="20"/>
  <c r="M188" i="20" s="1"/>
  <c r="B188" i="20"/>
  <c r="C188" i="20" s="1"/>
  <c r="A188" i="20"/>
  <c r="Q187" i="20"/>
  <c r="O187" i="20"/>
  <c r="E187" i="20"/>
  <c r="M187" i="20" s="1"/>
  <c r="B187" i="20"/>
  <c r="C187" i="20" s="1"/>
  <c r="A187" i="20"/>
  <c r="Q186" i="20"/>
  <c r="O186" i="20"/>
  <c r="E186" i="20"/>
  <c r="M186" i="20" s="1"/>
  <c r="B186" i="20"/>
  <c r="C186" i="20" s="1"/>
  <c r="A186" i="20"/>
  <c r="Q185" i="20"/>
  <c r="O185" i="20"/>
  <c r="E185" i="20"/>
  <c r="M185" i="20" s="1"/>
  <c r="B185" i="20"/>
  <c r="C185" i="20" s="1"/>
  <c r="A185" i="20"/>
  <c r="Q184" i="20"/>
  <c r="O184" i="20"/>
  <c r="E184" i="20"/>
  <c r="M184" i="20" s="1"/>
  <c r="B184" i="20"/>
  <c r="C184" i="20" s="1"/>
  <c r="A184" i="20"/>
  <c r="Q183" i="20"/>
  <c r="O183" i="20"/>
  <c r="E183" i="20"/>
  <c r="M183" i="20" s="1"/>
  <c r="B183" i="20"/>
  <c r="C183" i="20" s="1"/>
  <c r="A183" i="20"/>
  <c r="Q182" i="20"/>
  <c r="O182" i="20"/>
  <c r="E182" i="20"/>
  <c r="M182" i="20" s="1"/>
  <c r="B182" i="20"/>
  <c r="C182" i="20" s="1"/>
  <c r="A182" i="20"/>
  <c r="Q181" i="20"/>
  <c r="O181" i="20"/>
  <c r="E181" i="20"/>
  <c r="M181" i="20" s="1"/>
  <c r="B181" i="20"/>
  <c r="C181" i="20" s="1"/>
  <c r="A181" i="20"/>
  <c r="Q180" i="20"/>
  <c r="O180" i="20"/>
  <c r="E180" i="20"/>
  <c r="M180" i="20" s="1"/>
  <c r="B180" i="20"/>
  <c r="C180" i="20" s="1"/>
  <c r="A180" i="20"/>
  <c r="Q179" i="20"/>
  <c r="O179" i="20"/>
  <c r="E179" i="20"/>
  <c r="M179" i="20" s="1"/>
  <c r="B179" i="20"/>
  <c r="C179" i="20" s="1"/>
  <c r="A179" i="20"/>
  <c r="Q178" i="20"/>
  <c r="O178" i="20"/>
  <c r="E178" i="20"/>
  <c r="M178" i="20" s="1"/>
  <c r="B178" i="20"/>
  <c r="C178" i="20" s="1"/>
  <c r="A178" i="20"/>
  <c r="Q177" i="20"/>
  <c r="O177" i="20"/>
  <c r="E177" i="20"/>
  <c r="M177" i="20" s="1"/>
  <c r="B177" i="20"/>
  <c r="C177" i="20" s="1"/>
  <c r="A177" i="20"/>
  <c r="Q176" i="20"/>
  <c r="O176" i="20"/>
  <c r="E176" i="20"/>
  <c r="M176" i="20" s="1"/>
  <c r="B176" i="20"/>
  <c r="C176" i="20" s="1"/>
  <c r="A176" i="20"/>
  <c r="Q175" i="20"/>
  <c r="O175" i="20"/>
  <c r="E175" i="20"/>
  <c r="M175" i="20" s="1"/>
  <c r="B175" i="20"/>
  <c r="C175" i="20" s="1"/>
  <c r="A175" i="20"/>
  <c r="Q174" i="20"/>
  <c r="O174" i="20"/>
  <c r="E174" i="20"/>
  <c r="M174" i="20" s="1"/>
  <c r="B174" i="20"/>
  <c r="C174" i="20" s="1"/>
  <c r="A174" i="20"/>
  <c r="Q173" i="20"/>
  <c r="O173" i="20"/>
  <c r="E173" i="20"/>
  <c r="M173" i="20" s="1"/>
  <c r="B173" i="20"/>
  <c r="C173" i="20" s="1"/>
  <c r="A173" i="20"/>
  <c r="Q172" i="20"/>
  <c r="O172" i="20"/>
  <c r="E172" i="20"/>
  <c r="M172" i="20" s="1"/>
  <c r="B172" i="20"/>
  <c r="C172" i="20" s="1"/>
  <c r="A172" i="20"/>
  <c r="Q171" i="20"/>
  <c r="O171" i="20"/>
  <c r="E171" i="20"/>
  <c r="M171" i="20" s="1"/>
  <c r="B171" i="20"/>
  <c r="C171" i="20" s="1"/>
  <c r="A171" i="20"/>
  <c r="Q170" i="20"/>
  <c r="O170" i="20"/>
  <c r="E170" i="20"/>
  <c r="M170" i="20" s="1"/>
  <c r="B170" i="20"/>
  <c r="C170" i="20" s="1"/>
  <c r="A170" i="20"/>
  <c r="Q169" i="20"/>
  <c r="O169" i="20"/>
  <c r="E169" i="20"/>
  <c r="M169" i="20" s="1"/>
  <c r="B169" i="20"/>
  <c r="C169" i="20" s="1"/>
  <c r="A169" i="20"/>
  <c r="Q168" i="20"/>
  <c r="O168" i="20"/>
  <c r="E168" i="20"/>
  <c r="M168" i="20" s="1"/>
  <c r="B168" i="20"/>
  <c r="C168" i="20" s="1"/>
  <c r="A168" i="20"/>
  <c r="Q167" i="20"/>
  <c r="K167" i="20"/>
  <c r="E167" i="20"/>
  <c r="M167" i="20" s="1"/>
  <c r="B167" i="20"/>
  <c r="C167" i="20" s="1"/>
  <c r="A167" i="20"/>
  <c r="Q166" i="20"/>
  <c r="O166" i="20"/>
  <c r="E166" i="20"/>
  <c r="M166" i="20" s="1"/>
  <c r="B166" i="20"/>
  <c r="C166" i="20" s="1"/>
  <c r="A166" i="20"/>
  <c r="Q165" i="20"/>
  <c r="K165" i="20"/>
  <c r="E165" i="20"/>
  <c r="M165" i="20" s="1"/>
  <c r="B165" i="20"/>
  <c r="C165" i="20" s="1"/>
  <c r="A165" i="20"/>
  <c r="Q164" i="20"/>
  <c r="O164" i="20"/>
  <c r="E164" i="20"/>
  <c r="M164" i="20" s="1"/>
  <c r="B164" i="20"/>
  <c r="C164" i="20" s="1"/>
  <c r="A164" i="20"/>
  <c r="Q163" i="20"/>
  <c r="K163" i="20"/>
  <c r="E163" i="20"/>
  <c r="M163" i="20" s="1"/>
  <c r="B163" i="20"/>
  <c r="C163" i="20" s="1"/>
  <c r="A163" i="20"/>
  <c r="Q162" i="20"/>
  <c r="O162" i="20"/>
  <c r="E162" i="20"/>
  <c r="M162" i="20" s="1"/>
  <c r="B162" i="20"/>
  <c r="C162" i="20" s="1"/>
  <c r="A162" i="20"/>
  <c r="Q161" i="20"/>
  <c r="K161" i="20"/>
  <c r="E161" i="20"/>
  <c r="M161" i="20" s="1"/>
  <c r="B161" i="20"/>
  <c r="C161" i="20" s="1"/>
  <c r="A161" i="20"/>
  <c r="Q160" i="20"/>
  <c r="O160" i="20"/>
  <c r="E160" i="20"/>
  <c r="M160" i="20" s="1"/>
  <c r="B160" i="20"/>
  <c r="C160" i="20" s="1"/>
  <c r="A160" i="20"/>
  <c r="Q159" i="20"/>
  <c r="K159" i="20"/>
  <c r="E159" i="20"/>
  <c r="M159" i="20" s="1"/>
  <c r="B159" i="20"/>
  <c r="C159" i="20" s="1"/>
  <c r="A159" i="20"/>
  <c r="Q158" i="20"/>
  <c r="O158" i="20"/>
  <c r="E158" i="20"/>
  <c r="M158" i="20" s="1"/>
  <c r="B158" i="20"/>
  <c r="C158" i="20" s="1"/>
  <c r="A158" i="20"/>
  <c r="Q157" i="20"/>
  <c r="O157" i="20"/>
  <c r="E157" i="20"/>
  <c r="M157" i="20" s="1"/>
  <c r="B157" i="20"/>
  <c r="C157" i="20" s="1"/>
  <c r="A157" i="20"/>
  <c r="Q156" i="20"/>
  <c r="O156" i="20"/>
  <c r="E156" i="20"/>
  <c r="M156" i="20" s="1"/>
  <c r="B156" i="20"/>
  <c r="C156" i="20" s="1"/>
  <c r="A156" i="20"/>
  <c r="Q155" i="20"/>
  <c r="O155" i="20"/>
  <c r="E155" i="20"/>
  <c r="M155" i="20" s="1"/>
  <c r="B155" i="20"/>
  <c r="C155" i="20" s="1"/>
  <c r="A155" i="20"/>
  <c r="Q154" i="20"/>
  <c r="O154" i="20"/>
  <c r="E154" i="20"/>
  <c r="M154" i="20" s="1"/>
  <c r="B154" i="20"/>
  <c r="C154" i="20" s="1"/>
  <c r="A154" i="20"/>
  <c r="Q153" i="20"/>
  <c r="O153" i="20"/>
  <c r="E153" i="20"/>
  <c r="M153" i="20" s="1"/>
  <c r="B153" i="20"/>
  <c r="C153" i="20" s="1"/>
  <c r="A153" i="20"/>
  <c r="Q152" i="20"/>
  <c r="O152" i="20"/>
  <c r="E152" i="20"/>
  <c r="M152" i="20" s="1"/>
  <c r="B152" i="20"/>
  <c r="C152" i="20" s="1"/>
  <c r="A152" i="20"/>
  <c r="Q151" i="20"/>
  <c r="O151" i="20"/>
  <c r="E151" i="20"/>
  <c r="M151" i="20" s="1"/>
  <c r="B151" i="20"/>
  <c r="C151" i="20" s="1"/>
  <c r="A151" i="20"/>
  <c r="Q150" i="20"/>
  <c r="O150" i="20"/>
  <c r="E150" i="20"/>
  <c r="M150" i="20" s="1"/>
  <c r="B150" i="20"/>
  <c r="C150" i="20" s="1"/>
  <c r="A150" i="20"/>
  <c r="Q149" i="20"/>
  <c r="O149" i="20"/>
  <c r="E149" i="20"/>
  <c r="M149" i="20" s="1"/>
  <c r="B149" i="20"/>
  <c r="C149" i="20" s="1"/>
  <c r="A149" i="20"/>
  <c r="Q148" i="20"/>
  <c r="O148" i="20"/>
  <c r="E148" i="20"/>
  <c r="M148" i="20" s="1"/>
  <c r="B148" i="20"/>
  <c r="C148" i="20" s="1"/>
  <c r="A148" i="20"/>
  <c r="Q147" i="20"/>
  <c r="O147" i="20"/>
  <c r="E147" i="20"/>
  <c r="M147" i="20" s="1"/>
  <c r="B147" i="20"/>
  <c r="C147" i="20" s="1"/>
  <c r="A147" i="20"/>
  <c r="Q146" i="20"/>
  <c r="O146" i="20"/>
  <c r="E146" i="20"/>
  <c r="M146" i="20" s="1"/>
  <c r="B146" i="20"/>
  <c r="C146" i="20" s="1"/>
  <c r="A146" i="20"/>
  <c r="Q145" i="20"/>
  <c r="O145" i="20"/>
  <c r="E145" i="20"/>
  <c r="M145" i="20" s="1"/>
  <c r="B145" i="20"/>
  <c r="C145" i="20" s="1"/>
  <c r="A145" i="20"/>
  <c r="Q144" i="20"/>
  <c r="O144" i="20"/>
  <c r="E144" i="20"/>
  <c r="M144" i="20" s="1"/>
  <c r="B144" i="20"/>
  <c r="C144" i="20" s="1"/>
  <c r="A144" i="20"/>
  <c r="Q143" i="20"/>
  <c r="O143" i="20"/>
  <c r="E143" i="20"/>
  <c r="M143" i="20" s="1"/>
  <c r="B143" i="20"/>
  <c r="C143" i="20" s="1"/>
  <c r="A143" i="20"/>
  <c r="Q142" i="20"/>
  <c r="O142" i="20"/>
  <c r="E142" i="20"/>
  <c r="M142" i="20" s="1"/>
  <c r="B142" i="20"/>
  <c r="C142" i="20" s="1"/>
  <c r="A142" i="20"/>
  <c r="Q141" i="20"/>
  <c r="O141" i="20"/>
  <c r="E141" i="20"/>
  <c r="M141" i="20" s="1"/>
  <c r="B141" i="20"/>
  <c r="C141" i="20" s="1"/>
  <c r="A141" i="20"/>
  <c r="Q140" i="20"/>
  <c r="O140" i="20"/>
  <c r="E140" i="20"/>
  <c r="M140" i="20" s="1"/>
  <c r="B140" i="20"/>
  <c r="C140" i="20" s="1"/>
  <c r="A140" i="20"/>
  <c r="Q139" i="20"/>
  <c r="O139" i="20"/>
  <c r="E139" i="20"/>
  <c r="M139" i="20" s="1"/>
  <c r="B139" i="20"/>
  <c r="C139" i="20" s="1"/>
  <c r="A139" i="20"/>
  <c r="Q138" i="20"/>
  <c r="O138" i="20"/>
  <c r="E138" i="20"/>
  <c r="M138" i="20" s="1"/>
  <c r="B138" i="20"/>
  <c r="C138" i="20" s="1"/>
  <c r="A138" i="20"/>
  <c r="Q137" i="20"/>
  <c r="O137" i="20"/>
  <c r="E137" i="20"/>
  <c r="M137" i="20" s="1"/>
  <c r="B137" i="20"/>
  <c r="C137" i="20" s="1"/>
  <c r="A137" i="20"/>
  <c r="Q136" i="20"/>
  <c r="O136" i="20"/>
  <c r="E136" i="20"/>
  <c r="M136" i="20" s="1"/>
  <c r="B136" i="20"/>
  <c r="C136" i="20" s="1"/>
  <c r="A136" i="20"/>
  <c r="Q135" i="20"/>
  <c r="O135" i="20"/>
  <c r="E135" i="20"/>
  <c r="M135" i="20" s="1"/>
  <c r="B135" i="20"/>
  <c r="C135" i="20" s="1"/>
  <c r="A135" i="20"/>
  <c r="Q134" i="20"/>
  <c r="O134" i="20"/>
  <c r="E134" i="20"/>
  <c r="M134" i="20" s="1"/>
  <c r="B134" i="20"/>
  <c r="C134" i="20" s="1"/>
  <c r="A134" i="20"/>
  <c r="Q133" i="20"/>
  <c r="O133" i="20"/>
  <c r="E133" i="20"/>
  <c r="M133" i="20" s="1"/>
  <c r="B133" i="20"/>
  <c r="C133" i="20" s="1"/>
  <c r="A133" i="20"/>
  <c r="Q132" i="20"/>
  <c r="O132" i="20"/>
  <c r="E132" i="20"/>
  <c r="M132" i="20" s="1"/>
  <c r="B132" i="20"/>
  <c r="C132" i="20" s="1"/>
  <c r="A132" i="20"/>
  <c r="Q131" i="20"/>
  <c r="O131" i="20"/>
  <c r="E131" i="20"/>
  <c r="M131" i="20" s="1"/>
  <c r="B131" i="20"/>
  <c r="C131" i="20" s="1"/>
  <c r="A131" i="20"/>
  <c r="Q130" i="20"/>
  <c r="O130" i="20"/>
  <c r="E130" i="20"/>
  <c r="M130" i="20" s="1"/>
  <c r="B130" i="20"/>
  <c r="C130" i="20" s="1"/>
  <c r="A130" i="20"/>
  <c r="Q129" i="20"/>
  <c r="O129" i="20"/>
  <c r="E129" i="20"/>
  <c r="M129" i="20" s="1"/>
  <c r="B129" i="20"/>
  <c r="C129" i="20" s="1"/>
  <c r="A129" i="20"/>
  <c r="Q128" i="20"/>
  <c r="O128" i="20"/>
  <c r="E128" i="20"/>
  <c r="M128" i="20" s="1"/>
  <c r="B128" i="20"/>
  <c r="C128" i="20" s="1"/>
  <c r="A128" i="20"/>
  <c r="Q127" i="20"/>
  <c r="O127" i="20"/>
  <c r="E127" i="20"/>
  <c r="M127" i="20" s="1"/>
  <c r="B127" i="20"/>
  <c r="C127" i="20" s="1"/>
  <c r="A127" i="20"/>
  <c r="Q126" i="20"/>
  <c r="O126" i="20"/>
  <c r="E126" i="20"/>
  <c r="M126" i="20" s="1"/>
  <c r="B126" i="20"/>
  <c r="C126" i="20" s="1"/>
  <c r="A126" i="20"/>
  <c r="Q125" i="20"/>
  <c r="O125" i="20"/>
  <c r="E125" i="20"/>
  <c r="M125" i="20" s="1"/>
  <c r="B125" i="20"/>
  <c r="C125" i="20" s="1"/>
  <c r="A125" i="20"/>
  <c r="Q124" i="20"/>
  <c r="O124" i="20"/>
  <c r="E124" i="20"/>
  <c r="M124" i="20" s="1"/>
  <c r="B124" i="20"/>
  <c r="C124" i="20" s="1"/>
  <c r="A124" i="20"/>
  <c r="Q123" i="20"/>
  <c r="O123" i="20"/>
  <c r="E123" i="20"/>
  <c r="M123" i="20" s="1"/>
  <c r="B123" i="20"/>
  <c r="C123" i="20" s="1"/>
  <c r="A123" i="20"/>
  <c r="Q122" i="20"/>
  <c r="O122" i="20"/>
  <c r="E122" i="20"/>
  <c r="M122" i="20" s="1"/>
  <c r="B122" i="20"/>
  <c r="C122" i="20" s="1"/>
  <c r="A122" i="20"/>
  <c r="Q121" i="20"/>
  <c r="O121" i="20"/>
  <c r="E121" i="20"/>
  <c r="M121" i="20" s="1"/>
  <c r="B121" i="20"/>
  <c r="C121" i="20" s="1"/>
  <c r="A121" i="20"/>
  <c r="Q120" i="20"/>
  <c r="O120" i="20"/>
  <c r="E120" i="20"/>
  <c r="M120" i="20" s="1"/>
  <c r="B120" i="20"/>
  <c r="C120" i="20" s="1"/>
  <c r="A120" i="20"/>
  <c r="Q119" i="20"/>
  <c r="O119" i="20"/>
  <c r="E119" i="20"/>
  <c r="M119" i="20" s="1"/>
  <c r="B119" i="20"/>
  <c r="C119" i="20" s="1"/>
  <c r="A119" i="20"/>
  <c r="Q118" i="20"/>
  <c r="O118" i="20"/>
  <c r="E118" i="20"/>
  <c r="M118" i="20" s="1"/>
  <c r="B118" i="20"/>
  <c r="C118" i="20" s="1"/>
  <c r="A118" i="20"/>
  <c r="Q117" i="20"/>
  <c r="O117" i="20"/>
  <c r="E117" i="20"/>
  <c r="M117" i="20" s="1"/>
  <c r="B117" i="20"/>
  <c r="C117" i="20" s="1"/>
  <c r="A117" i="20"/>
  <c r="Q116" i="20"/>
  <c r="O116" i="20"/>
  <c r="E116" i="20"/>
  <c r="M116" i="20" s="1"/>
  <c r="B116" i="20"/>
  <c r="C116" i="20" s="1"/>
  <c r="A116" i="20"/>
  <c r="Q115" i="20"/>
  <c r="O115" i="20"/>
  <c r="E115" i="20"/>
  <c r="M115" i="20" s="1"/>
  <c r="B115" i="20"/>
  <c r="C115" i="20" s="1"/>
  <c r="A115" i="20"/>
  <c r="Q114" i="20"/>
  <c r="O114" i="20"/>
  <c r="E114" i="20"/>
  <c r="M114" i="20" s="1"/>
  <c r="B114" i="20"/>
  <c r="C114" i="20" s="1"/>
  <c r="A114" i="20"/>
  <c r="Q113" i="20"/>
  <c r="O113" i="20"/>
  <c r="E113" i="20"/>
  <c r="M113" i="20" s="1"/>
  <c r="B113" i="20"/>
  <c r="C113" i="20" s="1"/>
  <c r="A113" i="20"/>
  <c r="Q112" i="20"/>
  <c r="O112" i="20"/>
  <c r="E112" i="20"/>
  <c r="M112" i="20" s="1"/>
  <c r="B112" i="20"/>
  <c r="C112" i="20" s="1"/>
  <c r="A112" i="20"/>
  <c r="Q111" i="20"/>
  <c r="O111" i="20"/>
  <c r="E111" i="20"/>
  <c r="M111" i="20" s="1"/>
  <c r="B111" i="20"/>
  <c r="C111" i="20" s="1"/>
  <c r="A111" i="20"/>
  <c r="Q110" i="20"/>
  <c r="O110" i="20"/>
  <c r="E110" i="20"/>
  <c r="M110" i="20" s="1"/>
  <c r="B110" i="20"/>
  <c r="C110" i="20" s="1"/>
  <c r="A110" i="20"/>
  <c r="Q109" i="20"/>
  <c r="O109" i="20"/>
  <c r="E109" i="20"/>
  <c r="M109" i="20" s="1"/>
  <c r="B109" i="20"/>
  <c r="C109" i="20" s="1"/>
  <c r="A109" i="20"/>
  <c r="Q108" i="20"/>
  <c r="O108" i="20"/>
  <c r="E108" i="20"/>
  <c r="M108" i="20" s="1"/>
  <c r="B108" i="20"/>
  <c r="C108" i="20" s="1"/>
  <c r="A108" i="20"/>
  <c r="Q107" i="20"/>
  <c r="O107" i="20"/>
  <c r="E107" i="20"/>
  <c r="M107" i="20" s="1"/>
  <c r="B107" i="20"/>
  <c r="C107" i="20" s="1"/>
  <c r="A107" i="20"/>
  <c r="Q106" i="20"/>
  <c r="O106" i="20"/>
  <c r="E106" i="20"/>
  <c r="M106" i="20" s="1"/>
  <c r="B106" i="20"/>
  <c r="C106" i="20" s="1"/>
  <c r="A106" i="20"/>
  <c r="Q105" i="20"/>
  <c r="O105" i="20"/>
  <c r="E105" i="20"/>
  <c r="M105" i="20" s="1"/>
  <c r="B105" i="20"/>
  <c r="C105" i="20" s="1"/>
  <c r="A105" i="20"/>
  <c r="Q104" i="20"/>
  <c r="O104" i="20"/>
  <c r="E104" i="20"/>
  <c r="M104" i="20" s="1"/>
  <c r="B104" i="20"/>
  <c r="C104" i="20" s="1"/>
  <c r="A104" i="20"/>
  <c r="Q103" i="20"/>
  <c r="O103" i="20"/>
  <c r="E103" i="20"/>
  <c r="M103" i="20" s="1"/>
  <c r="B103" i="20"/>
  <c r="C103" i="20" s="1"/>
  <c r="A103" i="20"/>
  <c r="Q102" i="20"/>
  <c r="O102" i="20"/>
  <c r="E102" i="20"/>
  <c r="M102" i="20" s="1"/>
  <c r="B102" i="20"/>
  <c r="C102" i="20" s="1"/>
  <c r="A102" i="20"/>
  <c r="Q101" i="20"/>
  <c r="O101" i="20"/>
  <c r="E101" i="20"/>
  <c r="M101" i="20" s="1"/>
  <c r="B101" i="20"/>
  <c r="C101" i="20" s="1"/>
  <c r="A101" i="20"/>
  <c r="Q100" i="20"/>
  <c r="O100" i="20"/>
  <c r="E100" i="20"/>
  <c r="M100" i="20" s="1"/>
  <c r="B100" i="20"/>
  <c r="C100" i="20" s="1"/>
  <c r="A100" i="20"/>
  <c r="Q99" i="20"/>
  <c r="O99" i="20"/>
  <c r="E99" i="20"/>
  <c r="M99" i="20" s="1"/>
  <c r="B99" i="20"/>
  <c r="C99" i="20" s="1"/>
  <c r="A99" i="20"/>
  <c r="Q98" i="20"/>
  <c r="O98" i="20"/>
  <c r="E98" i="20"/>
  <c r="M98" i="20" s="1"/>
  <c r="B98" i="20"/>
  <c r="C98" i="20" s="1"/>
  <c r="A98" i="20"/>
  <c r="Q97" i="20"/>
  <c r="O97" i="20"/>
  <c r="E97" i="20"/>
  <c r="M97" i="20" s="1"/>
  <c r="B97" i="20"/>
  <c r="C97" i="20" s="1"/>
  <c r="A97" i="20"/>
  <c r="Q96" i="20"/>
  <c r="O96" i="20"/>
  <c r="E96" i="20"/>
  <c r="M96" i="20" s="1"/>
  <c r="B96" i="20"/>
  <c r="C96" i="20" s="1"/>
  <c r="A96" i="20"/>
  <c r="Q95" i="20"/>
  <c r="O95" i="20"/>
  <c r="E95" i="20"/>
  <c r="M95" i="20" s="1"/>
  <c r="B95" i="20"/>
  <c r="C95" i="20" s="1"/>
  <c r="A95" i="20"/>
  <c r="Q94" i="20"/>
  <c r="O94" i="20"/>
  <c r="E94" i="20"/>
  <c r="M94" i="20" s="1"/>
  <c r="B94" i="20"/>
  <c r="C94" i="20" s="1"/>
  <c r="A94" i="20"/>
  <c r="Q93" i="20"/>
  <c r="O93" i="20"/>
  <c r="E93" i="20"/>
  <c r="M93" i="20" s="1"/>
  <c r="B93" i="20"/>
  <c r="C93" i="20" s="1"/>
  <c r="A93" i="20"/>
  <c r="Q92" i="20"/>
  <c r="O92" i="20"/>
  <c r="E92" i="20"/>
  <c r="M92" i="20" s="1"/>
  <c r="B92" i="20"/>
  <c r="C92" i="20" s="1"/>
  <c r="A92" i="20"/>
  <c r="Q91" i="20"/>
  <c r="O91" i="20"/>
  <c r="E91" i="20"/>
  <c r="M91" i="20" s="1"/>
  <c r="B91" i="20"/>
  <c r="C91" i="20" s="1"/>
  <c r="A91" i="20"/>
  <c r="Q90" i="20"/>
  <c r="O90" i="20"/>
  <c r="E90" i="20"/>
  <c r="M90" i="20" s="1"/>
  <c r="B90" i="20"/>
  <c r="C90" i="20" s="1"/>
  <c r="A90" i="20"/>
  <c r="Q89" i="20"/>
  <c r="O89" i="20"/>
  <c r="E89" i="20"/>
  <c r="M89" i="20" s="1"/>
  <c r="B89" i="20"/>
  <c r="C89" i="20" s="1"/>
  <c r="A89" i="20"/>
  <c r="Q88" i="20"/>
  <c r="O88" i="20"/>
  <c r="E88" i="20"/>
  <c r="M88" i="20" s="1"/>
  <c r="B88" i="20"/>
  <c r="C88" i="20" s="1"/>
  <c r="A88" i="20"/>
  <c r="Q87" i="20"/>
  <c r="O87" i="20"/>
  <c r="E87" i="20"/>
  <c r="M87" i="20" s="1"/>
  <c r="B87" i="20"/>
  <c r="C87" i="20" s="1"/>
  <c r="A87" i="20"/>
  <c r="Q86" i="20"/>
  <c r="O86" i="20"/>
  <c r="E86" i="20"/>
  <c r="M86" i="20" s="1"/>
  <c r="B86" i="20"/>
  <c r="C86" i="20" s="1"/>
  <c r="A86" i="20"/>
  <c r="Q85" i="20"/>
  <c r="O85" i="20"/>
  <c r="E85" i="20"/>
  <c r="M85" i="20" s="1"/>
  <c r="B85" i="20"/>
  <c r="C85" i="20" s="1"/>
  <c r="A85" i="20"/>
  <c r="Q84" i="20"/>
  <c r="O84" i="20"/>
  <c r="E84" i="20"/>
  <c r="M84" i="20" s="1"/>
  <c r="B84" i="20"/>
  <c r="C84" i="20" s="1"/>
  <c r="A84" i="20"/>
  <c r="Q83" i="20"/>
  <c r="O83" i="20"/>
  <c r="E83" i="20"/>
  <c r="M83" i="20" s="1"/>
  <c r="B83" i="20"/>
  <c r="C83" i="20" s="1"/>
  <c r="A83" i="20"/>
  <c r="Q82" i="20"/>
  <c r="O82" i="20"/>
  <c r="E82" i="20"/>
  <c r="M82" i="20" s="1"/>
  <c r="B82" i="20"/>
  <c r="C82" i="20" s="1"/>
  <c r="A82" i="20"/>
  <c r="Q81" i="20"/>
  <c r="O81" i="20"/>
  <c r="E81" i="20"/>
  <c r="M81" i="20" s="1"/>
  <c r="B81" i="20"/>
  <c r="C81" i="20" s="1"/>
  <c r="A81" i="20"/>
  <c r="Q80" i="20"/>
  <c r="O80" i="20"/>
  <c r="E80" i="20"/>
  <c r="M80" i="20" s="1"/>
  <c r="B80" i="20"/>
  <c r="C80" i="20" s="1"/>
  <c r="A80" i="20"/>
  <c r="Q79" i="20"/>
  <c r="O79" i="20"/>
  <c r="E79" i="20"/>
  <c r="M79" i="20" s="1"/>
  <c r="B79" i="20"/>
  <c r="C79" i="20" s="1"/>
  <c r="A79" i="20"/>
  <c r="Q78" i="20"/>
  <c r="O78" i="20"/>
  <c r="E78" i="20"/>
  <c r="M78" i="20" s="1"/>
  <c r="B78" i="20"/>
  <c r="C78" i="20" s="1"/>
  <c r="A78" i="20"/>
  <c r="Q77" i="20"/>
  <c r="O77" i="20"/>
  <c r="E77" i="20"/>
  <c r="M77" i="20" s="1"/>
  <c r="B77" i="20"/>
  <c r="C77" i="20" s="1"/>
  <c r="A77" i="20"/>
  <c r="Q76" i="20"/>
  <c r="O76" i="20"/>
  <c r="E76" i="20"/>
  <c r="M76" i="20" s="1"/>
  <c r="B76" i="20"/>
  <c r="C76" i="20" s="1"/>
  <c r="A76" i="20"/>
  <c r="Q75" i="20"/>
  <c r="O75" i="20"/>
  <c r="E75" i="20"/>
  <c r="M75" i="20" s="1"/>
  <c r="B75" i="20"/>
  <c r="C75" i="20" s="1"/>
  <c r="A75" i="20"/>
  <c r="Q74" i="20"/>
  <c r="O74" i="20"/>
  <c r="E74" i="20"/>
  <c r="M74" i="20" s="1"/>
  <c r="B74" i="20"/>
  <c r="C74" i="20" s="1"/>
  <c r="A74" i="20"/>
  <c r="Q73" i="20"/>
  <c r="O73" i="20"/>
  <c r="E73" i="20"/>
  <c r="M73" i="20" s="1"/>
  <c r="B73" i="20"/>
  <c r="C73" i="20" s="1"/>
  <c r="A73" i="20"/>
  <c r="Q72" i="20"/>
  <c r="O72" i="20"/>
  <c r="E72" i="20"/>
  <c r="M72" i="20" s="1"/>
  <c r="B72" i="20"/>
  <c r="C72" i="20" s="1"/>
  <c r="A72" i="20"/>
  <c r="Q71" i="20"/>
  <c r="O71" i="20"/>
  <c r="E71" i="20"/>
  <c r="M71" i="20" s="1"/>
  <c r="B71" i="20"/>
  <c r="C71" i="20" s="1"/>
  <c r="A71" i="20"/>
  <c r="Q70" i="20"/>
  <c r="O70" i="20"/>
  <c r="E70" i="20"/>
  <c r="M70" i="20" s="1"/>
  <c r="B70" i="20"/>
  <c r="C70" i="20" s="1"/>
  <c r="A70" i="20"/>
  <c r="Q69" i="20"/>
  <c r="O69" i="20"/>
  <c r="E69" i="20"/>
  <c r="M69" i="20" s="1"/>
  <c r="B69" i="20"/>
  <c r="C69" i="20" s="1"/>
  <c r="A69" i="20"/>
  <c r="Q68" i="20"/>
  <c r="O68" i="20"/>
  <c r="E68" i="20"/>
  <c r="M68" i="20" s="1"/>
  <c r="B68" i="20"/>
  <c r="C68" i="20" s="1"/>
  <c r="A68" i="20"/>
  <c r="Q67" i="20"/>
  <c r="O67" i="20"/>
  <c r="E67" i="20"/>
  <c r="M67" i="20" s="1"/>
  <c r="B67" i="20"/>
  <c r="C67" i="20" s="1"/>
  <c r="A67" i="20"/>
  <c r="Q66" i="20"/>
  <c r="O66" i="20"/>
  <c r="E66" i="20"/>
  <c r="M66" i="20" s="1"/>
  <c r="B66" i="20"/>
  <c r="C66" i="20" s="1"/>
  <c r="A66" i="20"/>
  <c r="Q65" i="20"/>
  <c r="O65" i="20"/>
  <c r="E65" i="20"/>
  <c r="M65" i="20" s="1"/>
  <c r="B65" i="20"/>
  <c r="C65" i="20" s="1"/>
  <c r="A65" i="20"/>
  <c r="Q64" i="20"/>
  <c r="O64" i="20"/>
  <c r="E64" i="20"/>
  <c r="M64" i="20" s="1"/>
  <c r="B64" i="20"/>
  <c r="C64" i="20" s="1"/>
  <c r="A64" i="20"/>
  <c r="Q63" i="20"/>
  <c r="O63" i="20"/>
  <c r="E63" i="20"/>
  <c r="M63" i="20" s="1"/>
  <c r="B63" i="20"/>
  <c r="C63" i="20" s="1"/>
  <c r="A63" i="20"/>
  <c r="Q62" i="20"/>
  <c r="O62" i="20"/>
  <c r="E62" i="20"/>
  <c r="M62" i="20" s="1"/>
  <c r="B62" i="20"/>
  <c r="C62" i="20" s="1"/>
  <c r="A62" i="20"/>
  <c r="Q61" i="20"/>
  <c r="O61" i="20"/>
  <c r="E61" i="20"/>
  <c r="M61" i="20" s="1"/>
  <c r="B61" i="20"/>
  <c r="C61" i="20" s="1"/>
  <c r="A61" i="20"/>
  <c r="Q60" i="20"/>
  <c r="O60" i="20"/>
  <c r="E60" i="20"/>
  <c r="M60" i="20" s="1"/>
  <c r="B60" i="20"/>
  <c r="C60" i="20" s="1"/>
  <c r="A60" i="20"/>
  <c r="Q59" i="20"/>
  <c r="O59" i="20"/>
  <c r="E59" i="20"/>
  <c r="M59" i="20" s="1"/>
  <c r="B59" i="20"/>
  <c r="C59" i="20" s="1"/>
  <c r="A59" i="20"/>
  <c r="Q58" i="20"/>
  <c r="O58" i="20"/>
  <c r="E58" i="20"/>
  <c r="M58" i="20" s="1"/>
  <c r="B58" i="20"/>
  <c r="C58" i="20" s="1"/>
  <c r="A58" i="20"/>
  <c r="Q57" i="20"/>
  <c r="O57" i="20"/>
  <c r="E57" i="20"/>
  <c r="M57" i="20" s="1"/>
  <c r="B57" i="20"/>
  <c r="C57" i="20" s="1"/>
  <c r="A57" i="20"/>
  <c r="Q56" i="20"/>
  <c r="O56" i="20"/>
  <c r="E56" i="20"/>
  <c r="M56" i="20" s="1"/>
  <c r="B56" i="20"/>
  <c r="C56" i="20" s="1"/>
  <c r="A56" i="20"/>
  <c r="Q55" i="20"/>
  <c r="O55" i="20"/>
  <c r="E55" i="20"/>
  <c r="M55" i="20" s="1"/>
  <c r="B55" i="20"/>
  <c r="C55" i="20" s="1"/>
  <c r="A55" i="20"/>
  <c r="Q54" i="20"/>
  <c r="O54" i="20"/>
  <c r="E54" i="20"/>
  <c r="M54" i="20" s="1"/>
  <c r="B54" i="20"/>
  <c r="C54" i="20" s="1"/>
  <c r="A54" i="20"/>
  <c r="Q53" i="20"/>
  <c r="O53" i="20"/>
  <c r="E53" i="20"/>
  <c r="M53" i="20" s="1"/>
  <c r="B53" i="20"/>
  <c r="C53" i="20" s="1"/>
  <c r="A53" i="20"/>
  <c r="Q52" i="20"/>
  <c r="O52" i="20"/>
  <c r="E52" i="20"/>
  <c r="M52" i="20" s="1"/>
  <c r="B52" i="20"/>
  <c r="C52" i="20" s="1"/>
  <c r="A52" i="20"/>
  <c r="Q51" i="20"/>
  <c r="O51" i="20"/>
  <c r="E51" i="20"/>
  <c r="M51" i="20" s="1"/>
  <c r="B51" i="20"/>
  <c r="C51" i="20" s="1"/>
  <c r="A51" i="20"/>
  <c r="Q50" i="20"/>
  <c r="O50" i="20"/>
  <c r="E50" i="20"/>
  <c r="M50" i="20" s="1"/>
  <c r="B50" i="20"/>
  <c r="C50" i="20" s="1"/>
  <c r="A50" i="20"/>
  <c r="Q49" i="20"/>
  <c r="O49" i="20"/>
  <c r="E49" i="20"/>
  <c r="M49" i="20" s="1"/>
  <c r="B49" i="20"/>
  <c r="C49" i="20" s="1"/>
  <c r="A49" i="20"/>
  <c r="Q48" i="20"/>
  <c r="O48" i="20"/>
  <c r="E48" i="20"/>
  <c r="M48" i="20" s="1"/>
  <c r="B48" i="20"/>
  <c r="C48" i="20" s="1"/>
  <c r="A48" i="20"/>
  <c r="Q47" i="20"/>
  <c r="O47" i="20"/>
  <c r="E47" i="20"/>
  <c r="M47" i="20" s="1"/>
  <c r="B47" i="20"/>
  <c r="C47" i="20" s="1"/>
  <c r="A47" i="20"/>
  <c r="Q46" i="20"/>
  <c r="O46" i="20"/>
  <c r="E46" i="20"/>
  <c r="M46" i="20" s="1"/>
  <c r="B46" i="20"/>
  <c r="C46" i="20" s="1"/>
  <c r="A46" i="20"/>
  <c r="Q45" i="20"/>
  <c r="O45" i="20"/>
  <c r="E45" i="20"/>
  <c r="M45" i="20" s="1"/>
  <c r="B45" i="20"/>
  <c r="C45" i="20" s="1"/>
  <c r="A45" i="20"/>
  <c r="Q44" i="20"/>
  <c r="O44" i="20"/>
  <c r="E44" i="20"/>
  <c r="M44" i="20" s="1"/>
  <c r="B44" i="20"/>
  <c r="C44" i="20" s="1"/>
  <c r="A44" i="20"/>
  <c r="Q43" i="20"/>
  <c r="O43" i="20"/>
  <c r="E43" i="20"/>
  <c r="M43" i="20" s="1"/>
  <c r="B43" i="20"/>
  <c r="C43" i="20" s="1"/>
  <c r="A43" i="20"/>
  <c r="Q42" i="20"/>
  <c r="O42" i="20"/>
  <c r="E42" i="20"/>
  <c r="M42" i="20" s="1"/>
  <c r="B42" i="20"/>
  <c r="C42" i="20" s="1"/>
  <c r="A42" i="20"/>
  <c r="Q41" i="20"/>
  <c r="O41" i="20"/>
  <c r="E41" i="20"/>
  <c r="M41" i="20" s="1"/>
  <c r="B41" i="20"/>
  <c r="C41" i="20" s="1"/>
  <c r="A41" i="20"/>
  <c r="Q40" i="20"/>
  <c r="O40" i="20"/>
  <c r="E40" i="20"/>
  <c r="M40" i="20" s="1"/>
  <c r="B40" i="20"/>
  <c r="C40" i="20" s="1"/>
  <c r="A40" i="20"/>
  <c r="Q39" i="20"/>
  <c r="O39" i="20"/>
  <c r="E39" i="20"/>
  <c r="M39" i="20" s="1"/>
  <c r="B39" i="20"/>
  <c r="C39" i="20" s="1"/>
  <c r="A39" i="20"/>
  <c r="Q38" i="20"/>
  <c r="O38" i="20"/>
  <c r="E38" i="20"/>
  <c r="M38" i="20" s="1"/>
  <c r="B38" i="20"/>
  <c r="C38" i="20" s="1"/>
  <c r="A38" i="20"/>
  <c r="Q37" i="20"/>
  <c r="O37" i="20"/>
  <c r="E37" i="20"/>
  <c r="M37" i="20" s="1"/>
  <c r="B37" i="20"/>
  <c r="C37" i="20" s="1"/>
  <c r="A37" i="20"/>
  <c r="Q36" i="20"/>
  <c r="O36" i="20"/>
  <c r="E36" i="20"/>
  <c r="M36" i="20" s="1"/>
  <c r="B36" i="20"/>
  <c r="C36" i="20" s="1"/>
  <c r="A36" i="20"/>
  <c r="Q35" i="20"/>
  <c r="O35" i="20"/>
  <c r="E35" i="20"/>
  <c r="M35" i="20" s="1"/>
  <c r="B35" i="20"/>
  <c r="C35" i="20" s="1"/>
  <c r="A35" i="20"/>
  <c r="Q34" i="20"/>
  <c r="O34" i="20"/>
  <c r="E34" i="20"/>
  <c r="M34" i="20" s="1"/>
  <c r="B34" i="20"/>
  <c r="C34" i="20" s="1"/>
  <c r="A34" i="20"/>
  <c r="Q33" i="20"/>
  <c r="O33" i="20"/>
  <c r="E33" i="20"/>
  <c r="M33" i="20" s="1"/>
  <c r="B33" i="20"/>
  <c r="C33" i="20" s="1"/>
  <c r="A33" i="20"/>
  <c r="Q32" i="20"/>
  <c r="O32" i="20"/>
  <c r="E32" i="20"/>
  <c r="M32" i="20" s="1"/>
  <c r="B32" i="20"/>
  <c r="C32" i="20" s="1"/>
  <c r="A32" i="20"/>
  <c r="Q31" i="20"/>
  <c r="O31" i="20"/>
  <c r="E31" i="20"/>
  <c r="M31" i="20" s="1"/>
  <c r="B31" i="20"/>
  <c r="C31" i="20" s="1"/>
  <c r="A31" i="20"/>
  <c r="Q30" i="20"/>
  <c r="O30" i="20"/>
  <c r="E30" i="20"/>
  <c r="M30" i="20" s="1"/>
  <c r="B30" i="20"/>
  <c r="C30" i="20" s="1"/>
  <c r="A30" i="20"/>
  <c r="Q29" i="20"/>
  <c r="O29" i="20"/>
  <c r="E29" i="20"/>
  <c r="M29" i="20" s="1"/>
  <c r="B29" i="20"/>
  <c r="C29" i="20" s="1"/>
  <c r="A29" i="20"/>
  <c r="Q28" i="20"/>
  <c r="O28" i="20"/>
  <c r="E28" i="20"/>
  <c r="M28" i="20" s="1"/>
  <c r="B28" i="20"/>
  <c r="C28" i="20" s="1"/>
  <c r="A28" i="20"/>
  <c r="Q27" i="20"/>
  <c r="O27" i="20"/>
  <c r="E27" i="20"/>
  <c r="M27" i="20" s="1"/>
  <c r="B27" i="20"/>
  <c r="C27" i="20" s="1"/>
  <c r="A27" i="20"/>
  <c r="Q26" i="20"/>
  <c r="O26" i="20"/>
  <c r="E26" i="20"/>
  <c r="M26" i="20" s="1"/>
  <c r="B26" i="20"/>
  <c r="C26" i="20" s="1"/>
  <c r="A26" i="20"/>
  <c r="Q25" i="20"/>
  <c r="O25" i="20"/>
  <c r="E25" i="20"/>
  <c r="M25" i="20" s="1"/>
  <c r="B25" i="20"/>
  <c r="C25" i="20" s="1"/>
  <c r="A25" i="20"/>
  <c r="Q24" i="20"/>
  <c r="O24" i="20"/>
  <c r="E24" i="20"/>
  <c r="M24" i="20" s="1"/>
  <c r="B24" i="20"/>
  <c r="C24" i="20" s="1"/>
  <c r="A24" i="20"/>
  <c r="Q23" i="20"/>
  <c r="O23" i="20"/>
  <c r="E23" i="20"/>
  <c r="M23" i="20" s="1"/>
  <c r="B23" i="20"/>
  <c r="C23" i="20" s="1"/>
  <c r="A23" i="20"/>
  <c r="Q22" i="20"/>
  <c r="O22" i="20"/>
  <c r="E22" i="20"/>
  <c r="M22" i="20" s="1"/>
  <c r="B22" i="20"/>
  <c r="C22" i="20" s="1"/>
  <c r="A22" i="20"/>
  <c r="Q21" i="20"/>
  <c r="O21" i="20"/>
  <c r="E21" i="20"/>
  <c r="M21" i="20" s="1"/>
  <c r="B21" i="20"/>
  <c r="C21" i="20" s="1"/>
  <c r="A21" i="20"/>
  <c r="Q20" i="20"/>
  <c r="O20" i="20"/>
  <c r="E20" i="20"/>
  <c r="M20" i="20" s="1"/>
  <c r="B20" i="20"/>
  <c r="C20" i="20" s="1"/>
  <c r="A20" i="20"/>
  <c r="Q19" i="20"/>
  <c r="O19" i="20"/>
  <c r="E19" i="20"/>
  <c r="M19" i="20" s="1"/>
  <c r="B19" i="20"/>
  <c r="C19" i="20" s="1"/>
  <c r="A19" i="20"/>
  <c r="Q18" i="20"/>
  <c r="K18" i="20"/>
  <c r="O18" i="20" s="1"/>
  <c r="E18" i="20"/>
  <c r="M18" i="20" s="1"/>
  <c r="B18" i="20"/>
  <c r="C18" i="20" s="1"/>
  <c r="A18" i="20"/>
  <c r="Q17" i="20"/>
  <c r="O17" i="20"/>
  <c r="E17" i="20"/>
  <c r="M17" i="20" s="1"/>
  <c r="B17" i="20"/>
  <c r="C17" i="20" s="1"/>
  <c r="A17" i="20"/>
  <c r="Q16" i="20"/>
  <c r="K16" i="20"/>
  <c r="O16" i="20" s="1"/>
  <c r="E16" i="20"/>
  <c r="M16" i="20" s="1"/>
  <c r="B16" i="20"/>
  <c r="C16" i="20" s="1"/>
  <c r="A16" i="20"/>
  <c r="Q15" i="20"/>
  <c r="O15" i="20"/>
  <c r="E15" i="20"/>
  <c r="M15" i="20" s="1"/>
  <c r="B15" i="20"/>
  <c r="C15" i="20" s="1"/>
  <c r="A15" i="20"/>
  <c r="Q14" i="20"/>
  <c r="O14" i="20"/>
  <c r="E14" i="20"/>
  <c r="M14" i="20" s="1"/>
  <c r="B14" i="20"/>
  <c r="C14" i="20" s="1"/>
  <c r="A14" i="20"/>
  <c r="Q13" i="20"/>
  <c r="O13" i="20"/>
  <c r="E13" i="20"/>
  <c r="M13" i="20" s="1"/>
  <c r="B13" i="20"/>
  <c r="C13" i="20" s="1"/>
  <c r="A13" i="20"/>
  <c r="Q12" i="20"/>
  <c r="O12" i="20"/>
  <c r="E12" i="20"/>
  <c r="M12" i="20" s="1"/>
  <c r="B12" i="20"/>
  <c r="C12" i="20" s="1"/>
  <c r="A12" i="20"/>
  <c r="Q11" i="20"/>
  <c r="O11" i="20"/>
  <c r="E11" i="20"/>
  <c r="M11" i="20" s="1"/>
  <c r="B11" i="20"/>
  <c r="C11" i="20" s="1"/>
  <c r="A11" i="20"/>
  <c r="Q10" i="20"/>
  <c r="O10" i="20"/>
  <c r="E10" i="20"/>
  <c r="M10" i="20" s="1"/>
  <c r="B10" i="20"/>
  <c r="C10" i="20" s="1"/>
  <c r="A10" i="20"/>
  <c r="Q9" i="20"/>
  <c r="O9" i="20"/>
  <c r="E9" i="20"/>
  <c r="M9" i="20" s="1"/>
  <c r="B9" i="20"/>
  <c r="C9" i="20" s="1"/>
  <c r="A9" i="20"/>
  <c r="Q8" i="20"/>
  <c r="O8" i="20"/>
  <c r="E8" i="20"/>
  <c r="M8" i="20" s="1"/>
  <c r="B8" i="20"/>
  <c r="C8" i="20" s="1"/>
  <c r="A8" i="20"/>
  <c r="Q7" i="20"/>
  <c r="O7" i="20"/>
  <c r="E7" i="20"/>
  <c r="M7" i="20" s="1"/>
  <c r="B7" i="20"/>
  <c r="C7" i="20" s="1"/>
  <c r="A7" i="20"/>
  <c r="Q6" i="20"/>
  <c r="O6" i="20"/>
  <c r="E6" i="20"/>
  <c r="M6" i="20" s="1"/>
  <c r="B6" i="20"/>
  <c r="C6" i="20" s="1"/>
  <c r="A6" i="20"/>
  <c r="Q5" i="20"/>
  <c r="O5" i="20"/>
  <c r="E5" i="20"/>
  <c r="M5" i="20" s="1"/>
  <c r="B5" i="20"/>
  <c r="C5" i="20" s="1"/>
  <c r="A5" i="20"/>
  <c r="Q4" i="20"/>
  <c r="O4" i="20"/>
  <c r="E4" i="20"/>
  <c r="M4" i="20" s="1"/>
  <c r="B4" i="20"/>
  <c r="C4" i="20" s="1"/>
  <c r="A4" i="20"/>
  <c r="Q3" i="20"/>
  <c r="O3" i="20"/>
  <c r="E3" i="20"/>
  <c r="M3" i="20" s="1"/>
  <c r="B3" i="20"/>
  <c r="C3" i="20" s="1"/>
  <c r="A3" i="20"/>
  <c r="Y49" i="18"/>
  <c r="DI480" i="16"/>
  <c r="DA480" i="16"/>
  <c r="CS480" i="16"/>
  <c r="BE480" i="16"/>
  <c r="BC480" i="16"/>
  <c r="QO468" i="16"/>
  <c r="QN468" i="16"/>
  <c r="QM468" i="16"/>
  <c r="QL468" i="16"/>
  <c r="QK468" i="16"/>
  <c r="QJ468" i="16"/>
  <c r="QI468" i="16"/>
  <c r="QH468" i="16"/>
  <c r="QG468" i="16"/>
  <c r="QF468" i="16"/>
  <c r="QE468" i="16"/>
  <c r="QD468" i="16"/>
  <c r="QC468" i="16"/>
  <c r="QB468" i="16"/>
  <c r="QA468" i="16"/>
  <c r="PZ468" i="16"/>
  <c r="PY468" i="16"/>
  <c r="PX468" i="16"/>
  <c r="PW468" i="16"/>
  <c r="PV468" i="16"/>
  <c r="PU468" i="16"/>
  <c r="PT468" i="16"/>
  <c r="PS468" i="16"/>
  <c r="PR468" i="16"/>
  <c r="PQ468" i="16"/>
  <c r="PP468" i="16"/>
  <c r="PO468" i="16"/>
  <c r="PN468" i="16"/>
  <c r="PM468" i="16"/>
  <c r="PL468" i="16"/>
  <c r="PK468" i="16"/>
  <c r="PJ468" i="16"/>
  <c r="PI468" i="16"/>
  <c r="PH468" i="16"/>
  <c r="PG468" i="16"/>
  <c r="PF468" i="16"/>
  <c r="PE468" i="16"/>
  <c r="PD468" i="16"/>
  <c r="PC468" i="16"/>
  <c r="PB468" i="16"/>
  <c r="PA468" i="16"/>
  <c r="OZ468" i="16"/>
  <c r="OY468" i="16"/>
  <c r="OX468" i="16"/>
  <c r="OW468" i="16"/>
  <c r="OV468" i="16"/>
  <c r="OU468" i="16"/>
  <c r="OT468" i="16"/>
  <c r="OS468" i="16"/>
  <c r="OR468" i="16"/>
  <c r="OQ468" i="16"/>
  <c r="OP468" i="16"/>
  <c r="OO468" i="16"/>
  <c r="ON468" i="16"/>
  <c r="OM468" i="16"/>
  <c r="OL468" i="16"/>
  <c r="OK468" i="16"/>
  <c r="OJ468" i="16"/>
  <c r="OI468" i="16"/>
  <c r="OH468" i="16"/>
  <c r="OG468" i="16"/>
  <c r="OF468" i="16"/>
  <c r="OE468" i="16"/>
  <c r="OD468" i="16"/>
  <c r="OC468" i="16"/>
  <c r="OB468" i="16"/>
  <c r="OA468" i="16"/>
  <c r="NZ468" i="16"/>
  <c r="NY468" i="16"/>
  <c r="NX468" i="16"/>
  <c r="NW468" i="16"/>
  <c r="NV468" i="16"/>
  <c r="NU468" i="16"/>
  <c r="NT468" i="16"/>
  <c r="NS468" i="16"/>
  <c r="NR468" i="16"/>
  <c r="NQ468" i="16"/>
  <c r="NP468" i="16"/>
  <c r="NO468" i="16"/>
  <c r="NN468" i="16"/>
  <c r="NM468" i="16"/>
  <c r="NL468" i="16"/>
  <c r="NK468" i="16"/>
  <c r="NJ468" i="16"/>
  <c r="NI468" i="16"/>
  <c r="NH468" i="16"/>
  <c r="NG468" i="16"/>
  <c r="NF468" i="16"/>
  <c r="NE468" i="16"/>
  <c r="ND468" i="16"/>
  <c r="NC468" i="16"/>
  <c r="NB468" i="16"/>
  <c r="NA468" i="16"/>
  <c r="MZ468" i="16"/>
  <c r="MY468" i="16"/>
  <c r="MX468" i="16"/>
  <c r="MW468" i="16"/>
  <c r="MV468" i="16"/>
  <c r="MU468" i="16"/>
  <c r="MT468" i="16"/>
  <c r="MS468" i="16"/>
  <c r="MR468" i="16"/>
  <c r="MQ468" i="16"/>
  <c r="MP468" i="16"/>
  <c r="MO468" i="16"/>
  <c r="MN468" i="16"/>
  <c r="MM468" i="16"/>
  <c r="ML468" i="16"/>
  <c r="MK468" i="16"/>
  <c r="MJ468" i="16"/>
  <c r="MI468" i="16"/>
  <c r="MH468" i="16"/>
  <c r="MG468" i="16"/>
  <c r="MF468" i="16"/>
  <c r="ME468" i="16"/>
  <c r="MD468" i="16"/>
  <c r="MC468" i="16"/>
  <c r="MB468" i="16"/>
  <c r="MA468" i="16"/>
  <c r="LZ468" i="16"/>
  <c r="LY468" i="16"/>
  <c r="LX468" i="16"/>
  <c r="LW468" i="16"/>
  <c r="LV468" i="16"/>
  <c r="LU468" i="16"/>
  <c r="LT468" i="16"/>
  <c r="LS468" i="16"/>
  <c r="LR468" i="16"/>
  <c r="LQ468" i="16"/>
  <c r="LP468" i="16"/>
  <c r="LO468" i="16"/>
  <c r="LN468" i="16"/>
  <c r="LM468" i="16"/>
  <c r="LL468" i="16"/>
  <c r="LK468" i="16"/>
  <c r="LJ468" i="16"/>
  <c r="LI468" i="16"/>
  <c r="LH468" i="16"/>
  <c r="LG468" i="16"/>
  <c r="LF468" i="16"/>
  <c r="LE468" i="16"/>
  <c r="LD468" i="16"/>
  <c r="LC468" i="16"/>
  <c r="LB468" i="16"/>
  <c r="LA468" i="16"/>
  <c r="KZ468" i="16"/>
  <c r="KY468" i="16"/>
  <c r="KX468" i="16"/>
  <c r="KW468" i="16"/>
  <c r="KV468" i="16"/>
  <c r="KU468" i="16"/>
  <c r="KT468" i="16"/>
  <c r="KS468" i="16"/>
  <c r="KR468" i="16"/>
  <c r="KQ468" i="16"/>
  <c r="KP468" i="16"/>
  <c r="KO468" i="16"/>
  <c r="KN468" i="16"/>
  <c r="KM468" i="16"/>
  <c r="KL468" i="16"/>
  <c r="KK468" i="16"/>
  <c r="KJ468" i="16"/>
  <c r="KI468" i="16"/>
  <c r="KH468" i="16"/>
  <c r="KG468" i="16"/>
  <c r="KF468" i="16"/>
  <c r="KE468" i="16"/>
  <c r="KD468" i="16"/>
  <c r="KC468" i="16"/>
  <c r="KB468" i="16"/>
  <c r="KA468" i="16"/>
  <c r="JZ468" i="16"/>
  <c r="JY468" i="16"/>
  <c r="JX468" i="16"/>
  <c r="JW468" i="16"/>
  <c r="JV468" i="16"/>
  <c r="JU468" i="16"/>
  <c r="JT468" i="16"/>
  <c r="JS468" i="16"/>
  <c r="JR468" i="16"/>
  <c r="JQ468" i="16"/>
  <c r="JP468" i="16"/>
  <c r="JO468" i="16"/>
  <c r="JN468" i="16"/>
  <c r="JM468" i="16"/>
  <c r="JL468" i="16"/>
  <c r="JK468" i="16"/>
  <c r="JJ468" i="16"/>
  <c r="JI468" i="16"/>
  <c r="JH468" i="16"/>
  <c r="JG468" i="16"/>
  <c r="JF468" i="16"/>
  <c r="JE468" i="16"/>
  <c r="JD468" i="16"/>
  <c r="JC468" i="16"/>
  <c r="JB468" i="16"/>
  <c r="JA468" i="16"/>
  <c r="IZ468" i="16"/>
  <c r="IY468" i="16"/>
  <c r="IX468" i="16"/>
  <c r="IW468" i="16"/>
  <c r="IV468" i="16"/>
  <c r="IU468" i="16"/>
  <c r="IT468" i="16"/>
  <c r="IS468" i="16"/>
  <c r="IR468" i="16"/>
  <c r="IQ468" i="16"/>
  <c r="IP468" i="16"/>
  <c r="IO468" i="16"/>
  <c r="IN468" i="16"/>
  <c r="IM468" i="16"/>
  <c r="IL468" i="16"/>
  <c r="IK468" i="16"/>
  <c r="IJ468" i="16"/>
  <c r="II468" i="16"/>
  <c r="IH468" i="16"/>
  <c r="IG468" i="16"/>
  <c r="IF468" i="16"/>
  <c r="IE468" i="16"/>
  <c r="ID468" i="16"/>
  <c r="IC468" i="16"/>
  <c r="IB468" i="16"/>
  <c r="IA468" i="16"/>
  <c r="HZ468" i="16"/>
  <c r="HY468" i="16"/>
  <c r="HX468" i="16"/>
  <c r="HW468" i="16"/>
  <c r="HV468" i="16"/>
  <c r="HU468" i="16"/>
  <c r="HT468" i="16"/>
  <c r="HS468" i="16"/>
  <c r="HR468" i="16"/>
  <c r="HQ468" i="16"/>
  <c r="HP468" i="16"/>
  <c r="HO468" i="16"/>
  <c r="HN468" i="16"/>
  <c r="HM468" i="16"/>
  <c r="HL468" i="16"/>
  <c r="HK468" i="16"/>
  <c r="HJ468" i="16"/>
  <c r="HI468" i="16"/>
  <c r="HH468" i="16"/>
  <c r="HG468" i="16"/>
  <c r="HF468" i="16"/>
  <c r="HE468" i="16"/>
  <c r="HD468" i="16"/>
  <c r="HC468" i="16"/>
  <c r="HB468" i="16"/>
  <c r="HA468" i="16"/>
  <c r="GZ468" i="16"/>
  <c r="GY468" i="16"/>
  <c r="GX468" i="16"/>
  <c r="GW468" i="16"/>
  <c r="GV468" i="16"/>
  <c r="GU468" i="16"/>
  <c r="GT468" i="16"/>
  <c r="GS468" i="16"/>
  <c r="GR468" i="16"/>
  <c r="GQ468" i="16"/>
  <c r="GP468" i="16"/>
  <c r="GO468" i="16"/>
  <c r="GN468" i="16"/>
  <c r="GM468" i="16"/>
  <c r="GL468" i="16"/>
  <c r="GK468" i="16"/>
  <c r="GJ468" i="16"/>
  <c r="GI468" i="16"/>
  <c r="GH468" i="16"/>
  <c r="GG468" i="16"/>
  <c r="GF468" i="16"/>
  <c r="GE468" i="16"/>
  <c r="GD468" i="16"/>
  <c r="GC468" i="16"/>
  <c r="GB468" i="16"/>
  <c r="GA468" i="16"/>
  <c r="FZ468" i="16"/>
  <c r="FY468" i="16"/>
  <c r="FX468" i="16"/>
  <c r="FW468" i="16"/>
  <c r="FV468" i="16"/>
  <c r="FU468" i="16"/>
  <c r="FT468" i="16"/>
  <c r="FS468" i="16"/>
  <c r="FR468" i="16"/>
  <c r="FQ468" i="16"/>
  <c r="FP468" i="16"/>
  <c r="FO468" i="16"/>
  <c r="FN468" i="16"/>
  <c r="FM468" i="16"/>
  <c r="FL468" i="16"/>
  <c r="FK468" i="16"/>
  <c r="FJ468" i="16"/>
  <c r="FI468" i="16"/>
  <c r="FH468" i="16"/>
  <c r="FG468" i="16"/>
  <c r="FF468" i="16"/>
  <c r="FE468" i="16"/>
  <c r="FD468" i="16"/>
  <c r="FC468" i="16"/>
  <c r="FB468" i="16"/>
  <c r="FA468" i="16"/>
  <c r="EZ468" i="16"/>
  <c r="EY468" i="16"/>
  <c r="EX468" i="16"/>
  <c r="EW468" i="16"/>
  <c r="EV468" i="16"/>
  <c r="EU468" i="16"/>
  <c r="ET468" i="16"/>
  <c r="ES468" i="16"/>
  <c r="ER468" i="16"/>
  <c r="EQ468" i="16"/>
  <c r="EP468" i="16"/>
  <c r="EO468" i="16"/>
  <c r="EN468" i="16"/>
  <c r="EM468" i="16"/>
  <c r="EL468" i="16"/>
  <c r="EK468" i="16"/>
  <c r="EJ468" i="16"/>
  <c r="EI468" i="16"/>
  <c r="EH468" i="16"/>
  <c r="EG468" i="16"/>
  <c r="EF468" i="16"/>
  <c r="EE468" i="16"/>
  <c r="ED468" i="16"/>
  <c r="EC468" i="16"/>
  <c r="EB468" i="16"/>
  <c r="EA468" i="16"/>
  <c r="DZ468" i="16"/>
  <c r="DY468" i="16"/>
  <c r="DX468" i="16"/>
  <c r="DW468" i="16"/>
  <c r="DV468" i="16"/>
  <c r="DU468" i="16"/>
  <c r="DT468" i="16"/>
  <c r="DS468" i="16"/>
  <c r="DR468" i="16"/>
  <c r="DQ468" i="16"/>
  <c r="DP468" i="16"/>
  <c r="DO468" i="16"/>
  <c r="DN468" i="16"/>
  <c r="DM468" i="16"/>
  <c r="DL468" i="16"/>
  <c r="DK468" i="16"/>
  <c r="DJ468" i="16"/>
  <c r="DI468" i="16"/>
  <c r="DH468" i="16"/>
  <c r="DG468" i="16"/>
  <c r="DF468" i="16"/>
  <c r="DE468" i="16"/>
  <c r="DD468" i="16"/>
  <c r="DC468" i="16"/>
  <c r="DB468" i="16"/>
  <c r="DA468" i="16"/>
  <c r="CZ468" i="16"/>
  <c r="CY468" i="16"/>
  <c r="CX468" i="16"/>
  <c r="CW468" i="16"/>
  <c r="CV468" i="16"/>
  <c r="CU468" i="16"/>
  <c r="CT468" i="16"/>
  <c r="CS468" i="16"/>
  <c r="CR468" i="16"/>
  <c r="CQ468" i="16"/>
  <c r="CP468" i="16"/>
  <c r="CO468" i="16"/>
  <c r="CN468" i="16"/>
  <c r="CM468" i="16"/>
  <c r="CL468" i="16"/>
  <c r="CK468" i="16"/>
  <c r="CJ468" i="16"/>
  <c r="CI468" i="16"/>
  <c r="CH468" i="16"/>
  <c r="CG468" i="16"/>
  <c r="CF468" i="16"/>
  <c r="CE468" i="16"/>
  <c r="CD468" i="16"/>
  <c r="CC468" i="16"/>
  <c r="CB468" i="16"/>
  <c r="CA468" i="16"/>
  <c r="BZ468" i="16"/>
  <c r="BY468" i="16"/>
  <c r="BX468" i="16"/>
  <c r="BW468" i="16"/>
  <c r="BV468" i="16"/>
  <c r="BU468" i="16"/>
  <c r="BT468" i="16"/>
  <c r="BS468" i="16"/>
  <c r="BR468" i="16"/>
  <c r="BQ468" i="16"/>
  <c r="BP468" i="16"/>
  <c r="BO468" i="16"/>
  <c r="BN468" i="16"/>
  <c r="BM468" i="16"/>
  <c r="BL468" i="16"/>
  <c r="BK468" i="16"/>
  <c r="BJ468" i="16"/>
  <c r="BI468" i="16"/>
  <c r="BH468" i="16"/>
  <c r="BG468" i="16"/>
  <c r="BF468" i="16"/>
  <c r="BE468" i="16"/>
  <c r="BD468" i="16"/>
  <c r="BC468" i="16"/>
  <c r="BB468" i="16"/>
  <c r="BA468" i="16"/>
  <c r="AZ468" i="16"/>
  <c r="AY468" i="16"/>
  <c r="AX468" i="16"/>
  <c r="AW468" i="16"/>
  <c r="AV468" i="16"/>
  <c r="AU468" i="16"/>
  <c r="AT468" i="16"/>
  <c r="AS468" i="16"/>
  <c r="AR468" i="16"/>
  <c r="AQ468" i="16"/>
  <c r="AP468" i="16"/>
  <c r="AO468" i="16"/>
  <c r="AN468" i="16"/>
  <c r="AM468" i="16"/>
  <c r="AL468" i="16"/>
  <c r="AK468" i="16"/>
  <c r="AJ468" i="16"/>
  <c r="AI468" i="16"/>
  <c r="AH468" i="16"/>
  <c r="AG468" i="16"/>
  <c r="AF468" i="16"/>
  <c r="AE468" i="16"/>
  <c r="AD468" i="16"/>
  <c r="AC468" i="16"/>
  <c r="AB468" i="16"/>
  <c r="AA468" i="16"/>
  <c r="Z468" i="16"/>
  <c r="Y468" i="16"/>
  <c r="X468" i="16"/>
  <c r="W468" i="16"/>
  <c r="V468" i="16"/>
  <c r="U468" i="16"/>
  <c r="T468" i="16"/>
  <c r="S468" i="16"/>
  <c r="R468" i="16"/>
  <c r="Q468" i="16"/>
  <c r="P468" i="16"/>
  <c r="O468" i="16"/>
  <c r="N468" i="16"/>
  <c r="M468" i="16"/>
  <c r="L468" i="16"/>
  <c r="K468" i="16"/>
  <c r="J468" i="16"/>
  <c r="I468" i="16"/>
  <c r="H468" i="16"/>
  <c r="G468" i="16"/>
  <c r="F468" i="16"/>
  <c r="QN301" i="16"/>
  <c r="QL301" i="16"/>
  <c r="QJ301" i="16"/>
  <c r="QH301" i="16"/>
  <c r="QF301" i="16"/>
  <c r="QD301" i="16"/>
  <c r="QB301" i="16"/>
  <c r="PZ301" i="16"/>
  <c r="PX301" i="16"/>
  <c r="PV301" i="16"/>
  <c r="PT301" i="16"/>
  <c r="PR301" i="16"/>
  <c r="PP301" i="16"/>
  <c r="PN301" i="16"/>
  <c r="PL301" i="16"/>
  <c r="PJ301" i="16"/>
  <c r="PH301" i="16"/>
  <c r="PF301" i="16"/>
  <c r="PD301" i="16"/>
  <c r="PB301" i="16"/>
  <c r="OZ301" i="16"/>
  <c r="OX301" i="16"/>
  <c r="OV301" i="16"/>
  <c r="OT301" i="16"/>
  <c r="OR301" i="16"/>
  <c r="OP301" i="16"/>
  <c r="ON301" i="16"/>
  <c r="OL301" i="16"/>
  <c r="OJ301" i="16"/>
  <c r="OH301" i="16"/>
  <c r="OF301" i="16"/>
  <c r="OD301" i="16"/>
  <c r="OB301" i="16"/>
  <c r="NZ301" i="16"/>
  <c r="NX301" i="16"/>
  <c r="NV301" i="16"/>
  <c r="NT301" i="16"/>
  <c r="NR301" i="16"/>
  <c r="NP301" i="16"/>
  <c r="NN301" i="16"/>
  <c r="NL301" i="16"/>
  <c r="NJ301" i="16"/>
  <c r="NH301" i="16"/>
  <c r="NF301" i="16"/>
  <c r="ND301" i="16"/>
  <c r="NB301" i="16"/>
  <c r="MZ301" i="16"/>
  <c r="MX301" i="16"/>
  <c r="MV301" i="16"/>
  <c r="MT301" i="16"/>
  <c r="MR301" i="16"/>
  <c r="MP301" i="16"/>
  <c r="MN301" i="16"/>
  <c r="ML301" i="16"/>
  <c r="MJ301" i="16"/>
  <c r="MH301" i="16"/>
  <c r="MF301" i="16"/>
  <c r="MD301" i="16"/>
  <c r="MB301" i="16"/>
  <c r="LZ301" i="16"/>
  <c r="LX301" i="16"/>
  <c r="LV301" i="16"/>
  <c r="LT301" i="16"/>
  <c r="LR301" i="16"/>
  <c r="LP301" i="16"/>
  <c r="LN301" i="16"/>
  <c r="LL301" i="16"/>
  <c r="LJ301" i="16"/>
  <c r="LH301" i="16"/>
  <c r="LF301" i="16"/>
  <c r="LD301" i="16"/>
  <c r="LB301" i="16"/>
  <c r="KZ301" i="16"/>
  <c r="KX301" i="16"/>
  <c r="KV301" i="16"/>
  <c r="KT301" i="16"/>
  <c r="KR301" i="16"/>
  <c r="KP301" i="16"/>
  <c r="KN301" i="16"/>
  <c r="KL301" i="16"/>
  <c r="KJ301" i="16"/>
  <c r="KH301" i="16"/>
  <c r="KF301" i="16"/>
  <c r="KD301" i="16"/>
  <c r="KB301" i="16"/>
  <c r="JZ301" i="16"/>
  <c r="JX301" i="16"/>
  <c r="JV301" i="16"/>
  <c r="JT301" i="16"/>
  <c r="JR301" i="16"/>
  <c r="JP301" i="16"/>
  <c r="JN301" i="16"/>
  <c r="JL301" i="16"/>
  <c r="JJ301" i="16"/>
  <c r="JH301" i="16"/>
  <c r="JF301" i="16"/>
  <c r="JD301" i="16"/>
  <c r="JB301" i="16"/>
  <c r="IZ301" i="16"/>
  <c r="IX301" i="16"/>
  <c r="IV301" i="16"/>
  <c r="IT301" i="16"/>
  <c r="IR301" i="16"/>
  <c r="IP301" i="16"/>
  <c r="IN301" i="16"/>
  <c r="IL301" i="16"/>
  <c r="IJ301" i="16"/>
  <c r="IH301" i="16"/>
  <c r="IF301" i="16"/>
  <c r="ID301" i="16"/>
  <c r="IB301" i="16"/>
  <c r="HZ301" i="16"/>
  <c r="HX301" i="16"/>
  <c r="HV301" i="16"/>
  <c r="HT301" i="16"/>
  <c r="HR301" i="16"/>
  <c r="HP301" i="16"/>
  <c r="HN301" i="16"/>
  <c r="HL301" i="16"/>
  <c r="HJ301" i="16"/>
  <c r="HH301" i="16"/>
  <c r="HF301" i="16"/>
  <c r="HD301" i="16"/>
  <c r="HB301" i="16"/>
  <c r="GZ301" i="16"/>
  <c r="GX301" i="16"/>
  <c r="GV301" i="16"/>
  <c r="GT301" i="16"/>
  <c r="GR301" i="16"/>
  <c r="GP301" i="16"/>
  <c r="GN301" i="16"/>
  <c r="GL301" i="16"/>
  <c r="GJ301" i="16"/>
  <c r="GH301" i="16"/>
  <c r="GF301" i="16"/>
  <c r="GD301" i="16"/>
  <c r="GB301" i="16"/>
  <c r="FZ301" i="16"/>
  <c r="FX301" i="16"/>
  <c r="FV301" i="16"/>
  <c r="FT301" i="16"/>
  <c r="FR301" i="16"/>
  <c r="FP301" i="16"/>
  <c r="FN301" i="16"/>
  <c r="FL301" i="16"/>
  <c r="FJ301" i="16"/>
  <c r="FH301" i="16"/>
  <c r="FF301" i="16"/>
  <c r="FD301" i="16"/>
  <c r="FB301" i="16"/>
  <c r="EZ301" i="16"/>
  <c r="EX301" i="16"/>
  <c r="EV301" i="16"/>
  <c r="ET301" i="16"/>
  <c r="ER301" i="16"/>
  <c r="EP301" i="16"/>
  <c r="EN301" i="16"/>
  <c r="EL301" i="16"/>
  <c r="EJ301" i="16"/>
  <c r="EH301" i="16"/>
  <c r="EF301" i="16"/>
  <c r="ED301" i="16"/>
  <c r="EB301" i="16"/>
  <c r="DZ301" i="16"/>
  <c r="DX301" i="16"/>
  <c r="DV301" i="16"/>
  <c r="DT301" i="16"/>
  <c r="DR301" i="16"/>
  <c r="DP301" i="16"/>
  <c r="DN301" i="16"/>
  <c r="DL301" i="16"/>
  <c r="DJ301" i="16"/>
  <c r="DH301" i="16"/>
  <c r="DF301" i="16"/>
  <c r="DD301" i="16"/>
  <c r="DB301" i="16"/>
  <c r="CZ301" i="16"/>
  <c r="CX301" i="16"/>
  <c r="CV301" i="16"/>
  <c r="CT301" i="16"/>
  <c r="CR301" i="16"/>
  <c r="CP301" i="16"/>
  <c r="CN301" i="16"/>
  <c r="CL301" i="16"/>
  <c r="CJ301" i="16"/>
  <c r="CH301" i="16"/>
  <c r="CF301" i="16"/>
  <c r="CD301" i="16"/>
  <c r="CB301" i="16"/>
  <c r="BZ301" i="16"/>
  <c r="BX301" i="16"/>
  <c r="BV301" i="16"/>
  <c r="BT301" i="16"/>
  <c r="BR301" i="16"/>
  <c r="BP301" i="16"/>
  <c r="BN301" i="16"/>
  <c r="BL301" i="16"/>
  <c r="BJ301" i="16"/>
  <c r="BH301" i="16"/>
  <c r="BF301" i="16"/>
  <c r="BD301" i="16"/>
  <c r="BB301" i="16"/>
  <c r="AZ301" i="16"/>
  <c r="AX301" i="16"/>
  <c r="AV301" i="16"/>
  <c r="AT301" i="16"/>
  <c r="AR301" i="16"/>
  <c r="AP301" i="16"/>
  <c r="AN301" i="16"/>
  <c r="AL301" i="16"/>
  <c r="AJ301" i="16"/>
  <c r="AH301" i="16"/>
  <c r="AF301" i="16"/>
  <c r="AD301" i="16"/>
  <c r="AB301" i="16"/>
  <c r="Z301" i="16"/>
  <c r="X301" i="16"/>
  <c r="V301" i="16"/>
  <c r="T301" i="16"/>
  <c r="R301" i="16"/>
  <c r="P301" i="16"/>
  <c r="N301" i="16"/>
  <c r="L301" i="16"/>
  <c r="J301" i="16"/>
  <c r="H301" i="16"/>
  <c r="F301" i="16"/>
  <c r="QN275" i="16"/>
  <c r="QL275" i="16"/>
  <c r="QJ275" i="16"/>
  <c r="QH275" i="16"/>
  <c r="QF275" i="16"/>
  <c r="QD275" i="16"/>
  <c r="QB275" i="16"/>
  <c r="PZ275" i="16"/>
  <c r="PX275" i="16"/>
  <c r="PV275" i="16"/>
  <c r="PT275" i="16"/>
  <c r="PR275" i="16"/>
  <c r="PP275" i="16"/>
  <c r="PN275" i="16"/>
  <c r="PL275" i="16"/>
  <c r="PJ275" i="16"/>
  <c r="PH275" i="16"/>
  <c r="PF275" i="16"/>
  <c r="PD275" i="16"/>
  <c r="PB275" i="16"/>
  <c r="OZ275" i="16"/>
  <c r="OX275" i="16"/>
  <c r="OV275" i="16"/>
  <c r="OT275" i="16"/>
  <c r="OR275" i="16"/>
  <c r="OP275" i="16"/>
  <c r="ON275" i="16"/>
  <c r="OL275" i="16"/>
  <c r="OJ275" i="16"/>
  <c r="OH275" i="16"/>
  <c r="OF275" i="16"/>
  <c r="OD275" i="16"/>
  <c r="OB275" i="16"/>
  <c r="NZ275" i="16"/>
  <c r="NX275" i="16"/>
  <c r="NV275" i="16"/>
  <c r="NT275" i="16"/>
  <c r="NR275" i="16"/>
  <c r="NP275" i="16"/>
  <c r="NN275" i="16"/>
  <c r="NL275" i="16"/>
  <c r="NJ275" i="16"/>
  <c r="NH275" i="16"/>
  <c r="NF275" i="16"/>
  <c r="ND275" i="16"/>
  <c r="NB275" i="16"/>
  <c r="MZ275" i="16"/>
  <c r="MX275" i="16"/>
  <c r="MV275" i="16"/>
  <c r="MT275" i="16"/>
  <c r="MR275" i="16"/>
  <c r="MP275" i="16"/>
  <c r="MN275" i="16"/>
  <c r="ML275" i="16"/>
  <c r="MJ275" i="16"/>
  <c r="MH275" i="16"/>
  <c r="MF275" i="16"/>
  <c r="MD275" i="16"/>
  <c r="MB275" i="16"/>
  <c r="LZ275" i="16"/>
  <c r="LX275" i="16"/>
  <c r="LV275" i="16"/>
  <c r="LT275" i="16"/>
  <c r="LR275" i="16"/>
  <c r="LP275" i="16"/>
  <c r="LN275" i="16"/>
  <c r="LL275" i="16"/>
  <c r="LJ275" i="16"/>
  <c r="LH275" i="16"/>
  <c r="LF275" i="16"/>
  <c r="LD275" i="16"/>
  <c r="LB275" i="16"/>
  <c r="KZ275" i="16"/>
  <c r="KX275" i="16"/>
  <c r="KV275" i="16"/>
  <c r="KT275" i="16"/>
  <c r="KR275" i="16"/>
  <c r="KP275" i="16"/>
  <c r="KN275" i="16"/>
  <c r="KL275" i="16"/>
  <c r="KJ275" i="16"/>
  <c r="KH275" i="16"/>
  <c r="KF275" i="16"/>
  <c r="KD275" i="16"/>
  <c r="KB275" i="16"/>
  <c r="JZ275" i="16"/>
  <c r="JX275" i="16"/>
  <c r="JV275" i="16"/>
  <c r="JT275" i="16"/>
  <c r="JR275" i="16"/>
  <c r="JP275" i="16"/>
  <c r="JN275" i="16"/>
  <c r="JL275" i="16"/>
  <c r="JJ275" i="16"/>
  <c r="JH275" i="16"/>
  <c r="JF275" i="16"/>
  <c r="JD275" i="16"/>
  <c r="JB275" i="16"/>
  <c r="IZ275" i="16"/>
  <c r="IX275" i="16"/>
  <c r="IV275" i="16"/>
  <c r="IT275" i="16"/>
  <c r="IR275" i="16"/>
  <c r="IP275" i="16"/>
  <c r="IN275" i="16"/>
  <c r="IL275" i="16"/>
  <c r="IJ275" i="16"/>
  <c r="IH275" i="16"/>
  <c r="IF275" i="16"/>
  <c r="ID275" i="16"/>
  <c r="IB275" i="16"/>
  <c r="HZ275" i="16"/>
  <c r="HX275" i="16"/>
  <c r="HV275" i="16"/>
  <c r="HT275" i="16"/>
  <c r="HR275" i="16"/>
  <c r="HP275" i="16"/>
  <c r="HN275" i="16"/>
  <c r="HL275" i="16"/>
  <c r="HJ275" i="16"/>
  <c r="HH275" i="16"/>
  <c r="HF275" i="16"/>
  <c r="HD275" i="16"/>
  <c r="HB275" i="16"/>
  <c r="GZ275" i="16"/>
  <c r="GX275" i="16"/>
  <c r="GV275" i="16"/>
  <c r="GT275" i="16"/>
  <c r="GR275" i="16"/>
  <c r="GP275" i="16"/>
  <c r="GN275" i="16"/>
  <c r="GL275" i="16"/>
  <c r="GJ275" i="16"/>
  <c r="GH275" i="16"/>
  <c r="GF275" i="16"/>
  <c r="GD275" i="16"/>
  <c r="GB275" i="16"/>
  <c r="FZ275" i="16"/>
  <c r="FX275" i="16"/>
  <c r="FV275" i="16"/>
  <c r="FT275" i="16"/>
  <c r="FR275" i="16"/>
  <c r="FP275" i="16"/>
  <c r="FN275" i="16"/>
  <c r="FL275" i="16"/>
  <c r="FJ275" i="16"/>
  <c r="FH275" i="16"/>
  <c r="FF275" i="16"/>
  <c r="FD275" i="16"/>
  <c r="FB275" i="16"/>
  <c r="EZ275" i="16"/>
  <c r="EX275" i="16"/>
  <c r="EV275" i="16"/>
  <c r="ET275" i="16"/>
  <c r="ER275" i="16"/>
  <c r="EP275" i="16"/>
  <c r="EN275" i="16"/>
  <c r="EL275" i="16"/>
  <c r="EJ275" i="16"/>
  <c r="EH275" i="16"/>
  <c r="EF275" i="16"/>
  <c r="ED275" i="16"/>
  <c r="EB275" i="16"/>
  <c r="DZ275" i="16"/>
  <c r="DX275" i="16"/>
  <c r="DV275" i="16"/>
  <c r="DT275" i="16"/>
  <c r="DR275" i="16"/>
  <c r="DP275" i="16"/>
  <c r="DN275" i="16"/>
  <c r="DL275" i="16"/>
  <c r="DJ275" i="16"/>
  <c r="DH275" i="16"/>
  <c r="DF275" i="16"/>
  <c r="DD275" i="16"/>
  <c r="DB275" i="16"/>
  <c r="CZ275" i="16"/>
  <c r="CX275" i="16"/>
  <c r="CV275" i="16"/>
  <c r="CT275" i="16"/>
  <c r="CR275" i="16"/>
  <c r="CP275" i="16"/>
  <c r="CN275" i="16"/>
  <c r="CL275" i="16"/>
  <c r="CJ275" i="16"/>
  <c r="CH275" i="16"/>
  <c r="CF275" i="16"/>
  <c r="CD275" i="16"/>
  <c r="CB275" i="16"/>
  <c r="BZ275" i="16"/>
  <c r="BX275" i="16"/>
  <c r="BV275" i="16"/>
  <c r="BT275" i="16"/>
  <c r="BR275" i="16"/>
  <c r="BP275" i="16"/>
  <c r="BN275" i="16"/>
  <c r="BL275" i="16"/>
  <c r="BJ275" i="16"/>
  <c r="BH275" i="16"/>
  <c r="BF275" i="16"/>
  <c r="BD275" i="16"/>
  <c r="BB275" i="16"/>
  <c r="AZ275" i="16"/>
  <c r="AX275" i="16"/>
  <c r="AV275" i="16"/>
  <c r="AT275" i="16"/>
  <c r="AR275" i="16"/>
  <c r="AP275" i="16"/>
  <c r="AN275" i="16"/>
  <c r="AL275" i="16"/>
  <c r="AJ275" i="16"/>
  <c r="AH275" i="16"/>
  <c r="AF275" i="16"/>
  <c r="AD275" i="16"/>
  <c r="AB275" i="16"/>
  <c r="Z275" i="16"/>
  <c r="X275" i="16"/>
  <c r="V275" i="16"/>
  <c r="T275" i="16"/>
  <c r="R275" i="16"/>
  <c r="P275" i="16"/>
  <c r="N275" i="16"/>
  <c r="L275" i="16"/>
  <c r="J275" i="16"/>
  <c r="H275" i="16"/>
  <c r="F275" i="16"/>
  <c r="QN244" i="16"/>
  <c r="QL244" i="16"/>
  <c r="QJ244" i="16"/>
  <c r="QH244" i="16"/>
  <c r="QF244" i="16"/>
  <c r="QD244" i="16"/>
  <c r="QB244" i="16"/>
  <c r="PZ244" i="16"/>
  <c r="PX244" i="16"/>
  <c r="PV244" i="16"/>
  <c r="PT244" i="16"/>
  <c r="PR244" i="16"/>
  <c r="PP244" i="16"/>
  <c r="PN244" i="16"/>
  <c r="PL244" i="16"/>
  <c r="PJ244" i="16"/>
  <c r="PH244" i="16"/>
  <c r="PF244" i="16"/>
  <c r="PD244" i="16"/>
  <c r="PB244" i="16"/>
  <c r="OZ244" i="16"/>
  <c r="OX244" i="16"/>
  <c r="OV244" i="16"/>
  <c r="OT244" i="16"/>
  <c r="OR244" i="16"/>
  <c r="OP244" i="16"/>
  <c r="ON244" i="16"/>
  <c r="OL244" i="16"/>
  <c r="OJ244" i="16"/>
  <c r="OH244" i="16"/>
  <c r="OF244" i="16"/>
  <c r="OD244" i="16"/>
  <c r="OB244" i="16"/>
  <c r="NZ244" i="16"/>
  <c r="NX244" i="16"/>
  <c r="NV244" i="16"/>
  <c r="NT244" i="16"/>
  <c r="NR244" i="16"/>
  <c r="NP244" i="16"/>
  <c r="NN244" i="16"/>
  <c r="NL244" i="16"/>
  <c r="NJ244" i="16"/>
  <c r="NH244" i="16"/>
  <c r="NF244" i="16"/>
  <c r="ND244" i="16"/>
  <c r="NB244" i="16"/>
  <c r="MZ244" i="16"/>
  <c r="MX244" i="16"/>
  <c r="MV244" i="16"/>
  <c r="MT244" i="16"/>
  <c r="MR244" i="16"/>
  <c r="MP244" i="16"/>
  <c r="MN244" i="16"/>
  <c r="ML244" i="16"/>
  <c r="MJ244" i="16"/>
  <c r="MH244" i="16"/>
  <c r="MF244" i="16"/>
  <c r="MD244" i="16"/>
  <c r="MB244" i="16"/>
  <c r="LZ244" i="16"/>
  <c r="LX244" i="16"/>
  <c r="LV244" i="16"/>
  <c r="LT244" i="16"/>
  <c r="LR244" i="16"/>
  <c r="LP244" i="16"/>
  <c r="LN244" i="16"/>
  <c r="LL244" i="16"/>
  <c r="LJ244" i="16"/>
  <c r="LH244" i="16"/>
  <c r="LF244" i="16"/>
  <c r="LD244" i="16"/>
  <c r="LB244" i="16"/>
  <c r="KZ244" i="16"/>
  <c r="KX244" i="16"/>
  <c r="KV244" i="16"/>
  <c r="KT244" i="16"/>
  <c r="KR244" i="16"/>
  <c r="KP244" i="16"/>
  <c r="KN244" i="16"/>
  <c r="KL244" i="16"/>
  <c r="KJ244" i="16"/>
  <c r="KH244" i="16"/>
  <c r="KF244" i="16"/>
  <c r="KD244" i="16"/>
  <c r="KB244" i="16"/>
  <c r="JZ244" i="16"/>
  <c r="JX244" i="16"/>
  <c r="JV244" i="16"/>
  <c r="JT244" i="16"/>
  <c r="JR244" i="16"/>
  <c r="JP244" i="16"/>
  <c r="JN244" i="16"/>
  <c r="JL244" i="16"/>
  <c r="JJ244" i="16"/>
  <c r="JH244" i="16"/>
  <c r="JF244" i="16"/>
  <c r="JD244" i="16"/>
  <c r="JB244" i="16"/>
  <c r="IZ244" i="16"/>
  <c r="IX244" i="16"/>
  <c r="IV244" i="16"/>
  <c r="IT244" i="16"/>
  <c r="IR244" i="16"/>
  <c r="IP244" i="16"/>
  <c r="IN244" i="16"/>
  <c r="IL244" i="16"/>
  <c r="IJ244" i="16"/>
  <c r="IH244" i="16"/>
  <c r="IF244" i="16"/>
  <c r="ID244" i="16"/>
  <c r="IB244" i="16"/>
  <c r="HZ244" i="16"/>
  <c r="HX244" i="16"/>
  <c r="HV244" i="16"/>
  <c r="HT244" i="16"/>
  <c r="HR244" i="16"/>
  <c r="HP244" i="16"/>
  <c r="HN244" i="16"/>
  <c r="HL244" i="16"/>
  <c r="HJ244" i="16"/>
  <c r="HH244" i="16"/>
  <c r="HF244" i="16"/>
  <c r="HD244" i="16"/>
  <c r="HB244" i="16"/>
  <c r="GZ244" i="16"/>
  <c r="GX244" i="16"/>
  <c r="GV244" i="16"/>
  <c r="GT244" i="16"/>
  <c r="GR244" i="16"/>
  <c r="GP244" i="16"/>
  <c r="GN244" i="16"/>
  <c r="GL244" i="16"/>
  <c r="GJ244" i="16"/>
  <c r="GH244" i="16"/>
  <c r="GF244" i="16"/>
  <c r="GD244" i="16"/>
  <c r="GB244" i="16"/>
  <c r="FZ244" i="16"/>
  <c r="FX244" i="16"/>
  <c r="FV244" i="16"/>
  <c r="FT244" i="16"/>
  <c r="FR244" i="16"/>
  <c r="FP244" i="16"/>
  <c r="FN244" i="16"/>
  <c r="FL244" i="16"/>
  <c r="FJ244" i="16"/>
  <c r="FH244" i="16"/>
  <c r="FF244" i="16"/>
  <c r="FD244" i="16"/>
  <c r="FB244" i="16"/>
  <c r="EZ244" i="16"/>
  <c r="EX244" i="16"/>
  <c r="EV244" i="16"/>
  <c r="ET244" i="16"/>
  <c r="ER244" i="16"/>
  <c r="EP244" i="16"/>
  <c r="EN244" i="16"/>
  <c r="EL244" i="16"/>
  <c r="EJ244" i="16"/>
  <c r="EH244" i="16"/>
  <c r="EF244" i="16"/>
  <c r="ED244" i="16"/>
  <c r="EB244" i="16"/>
  <c r="DZ244" i="16"/>
  <c r="DX244" i="16"/>
  <c r="DV244" i="16"/>
  <c r="DT244" i="16"/>
  <c r="DR244" i="16"/>
  <c r="DP244" i="16"/>
  <c r="DN244" i="16"/>
  <c r="DL244" i="16"/>
  <c r="DJ244" i="16"/>
  <c r="DH244" i="16"/>
  <c r="DF244" i="16"/>
  <c r="DD244" i="16"/>
  <c r="DB244" i="16"/>
  <c r="CZ244" i="16"/>
  <c r="CX244" i="16"/>
  <c r="CV244" i="16"/>
  <c r="CT244" i="16"/>
  <c r="CR244" i="16"/>
  <c r="CP244" i="16"/>
  <c r="CN244" i="16"/>
  <c r="CL244" i="16"/>
  <c r="CJ244" i="16"/>
  <c r="CH244" i="16"/>
  <c r="CF244" i="16"/>
  <c r="CD244" i="16"/>
  <c r="CB244" i="16"/>
  <c r="BZ244" i="16"/>
  <c r="BX244" i="16"/>
  <c r="BV244" i="16"/>
  <c r="BT244" i="16"/>
  <c r="BR244" i="16"/>
  <c r="BP244" i="16"/>
  <c r="BN244" i="16"/>
  <c r="BL244" i="16"/>
  <c r="BJ244" i="16"/>
  <c r="BH244" i="16"/>
  <c r="BF244" i="16"/>
  <c r="BD244" i="16"/>
  <c r="BB244" i="16"/>
  <c r="AZ244" i="16"/>
  <c r="AX244" i="16"/>
  <c r="AV244" i="16"/>
  <c r="AT244" i="16"/>
  <c r="AR244" i="16"/>
  <c r="AP244" i="16"/>
  <c r="AN244" i="16"/>
  <c r="AL244" i="16"/>
  <c r="AJ244" i="16"/>
  <c r="AH244" i="16"/>
  <c r="AF244" i="16"/>
  <c r="AD244" i="16"/>
  <c r="AB244" i="16"/>
  <c r="Z244" i="16"/>
  <c r="X244" i="16"/>
  <c r="V244" i="16"/>
  <c r="T244" i="16"/>
  <c r="R244" i="16"/>
  <c r="P244" i="16"/>
  <c r="N244" i="16"/>
  <c r="L244" i="16"/>
  <c r="J244" i="16"/>
  <c r="H244" i="16"/>
  <c r="F244" i="16"/>
  <c r="QN218" i="16"/>
  <c r="QL218" i="16"/>
  <c r="QJ218" i="16"/>
  <c r="QH218" i="16"/>
  <c r="QF218" i="16"/>
  <c r="QD218" i="16"/>
  <c r="QB218" i="16"/>
  <c r="PZ218" i="16"/>
  <c r="PX218" i="16"/>
  <c r="PV218" i="16"/>
  <c r="PT218" i="16"/>
  <c r="PR218" i="16"/>
  <c r="PP218" i="16"/>
  <c r="PN218" i="16"/>
  <c r="PL218" i="16"/>
  <c r="PJ218" i="16"/>
  <c r="PH218" i="16"/>
  <c r="PF218" i="16"/>
  <c r="PD218" i="16"/>
  <c r="PB218" i="16"/>
  <c r="OZ218" i="16"/>
  <c r="OX218" i="16"/>
  <c r="OV218" i="16"/>
  <c r="OT218" i="16"/>
  <c r="OR218" i="16"/>
  <c r="OP218" i="16"/>
  <c r="ON218" i="16"/>
  <c r="OL218" i="16"/>
  <c r="OJ218" i="16"/>
  <c r="OH218" i="16"/>
  <c r="OF218" i="16"/>
  <c r="OD218" i="16"/>
  <c r="OB218" i="16"/>
  <c r="NZ218" i="16"/>
  <c r="NX218" i="16"/>
  <c r="NV218" i="16"/>
  <c r="NT218" i="16"/>
  <c r="NR218" i="16"/>
  <c r="NP218" i="16"/>
  <c r="NN218" i="16"/>
  <c r="NL218" i="16"/>
  <c r="NJ218" i="16"/>
  <c r="NH218" i="16"/>
  <c r="NF218" i="16"/>
  <c r="ND218" i="16"/>
  <c r="NB218" i="16"/>
  <c r="MZ218" i="16"/>
  <c r="MX218" i="16"/>
  <c r="MV218" i="16"/>
  <c r="MT218" i="16"/>
  <c r="MR218" i="16"/>
  <c r="MP218" i="16"/>
  <c r="MN218" i="16"/>
  <c r="ML218" i="16"/>
  <c r="MJ218" i="16"/>
  <c r="MH218" i="16"/>
  <c r="MF218" i="16"/>
  <c r="MD218" i="16"/>
  <c r="MB218" i="16"/>
  <c r="LZ218" i="16"/>
  <c r="LX218" i="16"/>
  <c r="LV218" i="16"/>
  <c r="LT218" i="16"/>
  <c r="LR218" i="16"/>
  <c r="LP218" i="16"/>
  <c r="LN218" i="16"/>
  <c r="LL218" i="16"/>
  <c r="LJ218" i="16"/>
  <c r="LH218" i="16"/>
  <c r="LF218" i="16"/>
  <c r="LD218" i="16"/>
  <c r="LB218" i="16"/>
  <c r="KZ218" i="16"/>
  <c r="KX218" i="16"/>
  <c r="KV218" i="16"/>
  <c r="KT218" i="16"/>
  <c r="KR218" i="16"/>
  <c r="KP218" i="16"/>
  <c r="KN218" i="16"/>
  <c r="KL218" i="16"/>
  <c r="KJ218" i="16"/>
  <c r="KH218" i="16"/>
  <c r="KF218" i="16"/>
  <c r="KD218" i="16"/>
  <c r="KB218" i="16"/>
  <c r="JZ218" i="16"/>
  <c r="JX218" i="16"/>
  <c r="JV218" i="16"/>
  <c r="JT218" i="16"/>
  <c r="JR218" i="16"/>
  <c r="JP218" i="16"/>
  <c r="JN218" i="16"/>
  <c r="JL218" i="16"/>
  <c r="JJ218" i="16"/>
  <c r="JH218" i="16"/>
  <c r="JF218" i="16"/>
  <c r="JD218" i="16"/>
  <c r="JB218" i="16"/>
  <c r="IZ218" i="16"/>
  <c r="IX218" i="16"/>
  <c r="IV218" i="16"/>
  <c r="IT218" i="16"/>
  <c r="IR218" i="16"/>
  <c r="IP218" i="16"/>
  <c r="IN218" i="16"/>
  <c r="IL218" i="16"/>
  <c r="IJ218" i="16"/>
  <c r="IH218" i="16"/>
  <c r="IF218" i="16"/>
  <c r="ID218" i="16"/>
  <c r="IB218" i="16"/>
  <c r="HZ218" i="16"/>
  <c r="HX218" i="16"/>
  <c r="HV218" i="16"/>
  <c r="HT218" i="16"/>
  <c r="HR218" i="16"/>
  <c r="HP218" i="16"/>
  <c r="HN218" i="16"/>
  <c r="HL218" i="16"/>
  <c r="HJ218" i="16"/>
  <c r="HH218" i="16"/>
  <c r="HF218" i="16"/>
  <c r="HD218" i="16"/>
  <c r="HB218" i="16"/>
  <c r="GZ218" i="16"/>
  <c r="GX218" i="16"/>
  <c r="GV218" i="16"/>
  <c r="GT218" i="16"/>
  <c r="GR218" i="16"/>
  <c r="GP218" i="16"/>
  <c r="GN218" i="16"/>
  <c r="GL218" i="16"/>
  <c r="GJ218" i="16"/>
  <c r="GH218" i="16"/>
  <c r="GF218" i="16"/>
  <c r="GD218" i="16"/>
  <c r="GB218" i="16"/>
  <c r="FZ218" i="16"/>
  <c r="FX218" i="16"/>
  <c r="FV218" i="16"/>
  <c r="FT218" i="16"/>
  <c r="FR218" i="16"/>
  <c r="FP218" i="16"/>
  <c r="FN218" i="16"/>
  <c r="FL218" i="16"/>
  <c r="FJ218" i="16"/>
  <c r="FH218" i="16"/>
  <c r="FF218" i="16"/>
  <c r="FD218" i="16"/>
  <c r="FB218" i="16"/>
  <c r="EZ218" i="16"/>
  <c r="EX218" i="16"/>
  <c r="EV218" i="16"/>
  <c r="ET218" i="16"/>
  <c r="ER218" i="16"/>
  <c r="EP218" i="16"/>
  <c r="EN218" i="16"/>
  <c r="EL218" i="16"/>
  <c r="EJ218" i="16"/>
  <c r="EH218" i="16"/>
  <c r="EF218" i="16"/>
  <c r="ED218" i="16"/>
  <c r="EB218" i="16"/>
  <c r="DZ218" i="16"/>
  <c r="DX218" i="16"/>
  <c r="DV218" i="16"/>
  <c r="DT218" i="16"/>
  <c r="DR218" i="16"/>
  <c r="DP218" i="16"/>
  <c r="DN218" i="16"/>
  <c r="DL218" i="16"/>
  <c r="DJ218" i="16"/>
  <c r="DH218" i="16"/>
  <c r="DF218" i="16"/>
  <c r="DD218" i="16"/>
  <c r="DB218" i="16"/>
  <c r="CZ218" i="16"/>
  <c r="CX218" i="16"/>
  <c r="CV218" i="16"/>
  <c r="CT218" i="16"/>
  <c r="CR218" i="16"/>
  <c r="CP218" i="16"/>
  <c r="CN218" i="16"/>
  <c r="CL218" i="16"/>
  <c r="CJ218" i="16"/>
  <c r="CH218" i="16"/>
  <c r="CF218" i="16"/>
  <c r="CD218" i="16"/>
  <c r="CB218" i="16"/>
  <c r="BZ218" i="16"/>
  <c r="BX218" i="16"/>
  <c r="BV218" i="16"/>
  <c r="BT218" i="16"/>
  <c r="BR218" i="16"/>
  <c r="BP218" i="16"/>
  <c r="BN218" i="16"/>
  <c r="BL218" i="16"/>
  <c r="BJ218" i="16"/>
  <c r="BH218" i="16"/>
  <c r="BF218" i="16"/>
  <c r="BD218" i="16"/>
  <c r="BB218" i="16"/>
  <c r="AZ218" i="16"/>
  <c r="AX218" i="16"/>
  <c r="AV218" i="16"/>
  <c r="AT218" i="16"/>
  <c r="AR218" i="16"/>
  <c r="AP218" i="16"/>
  <c r="AN218" i="16"/>
  <c r="AL218" i="16"/>
  <c r="AJ218" i="16"/>
  <c r="AH218" i="16"/>
  <c r="AF218" i="16"/>
  <c r="AD218" i="16"/>
  <c r="AB218" i="16"/>
  <c r="Z218" i="16"/>
  <c r="X218" i="16"/>
  <c r="V218" i="16"/>
  <c r="T218" i="16"/>
  <c r="R218" i="16"/>
  <c r="P218" i="16"/>
  <c r="N218" i="16"/>
  <c r="L218" i="16"/>
  <c r="J218" i="16"/>
  <c r="H218" i="16"/>
  <c r="F218" i="16"/>
  <c r="QN187" i="16"/>
  <c r="QL187" i="16"/>
  <c r="QJ187" i="16"/>
  <c r="QH187" i="16"/>
  <c r="QF187" i="16"/>
  <c r="QD187" i="16"/>
  <c r="QB187" i="16"/>
  <c r="PZ187" i="16"/>
  <c r="PX187" i="16"/>
  <c r="PV187" i="16"/>
  <c r="PT187" i="16"/>
  <c r="PR187" i="16"/>
  <c r="PP187" i="16"/>
  <c r="PN187" i="16"/>
  <c r="PL187" i="16"/>
  <c r="PJ187" i="16"/>
  <c r="PH187" i="16"/>
  <c r="PF187" i="16"/>
  <c r="PD187" i="16"/>
  <c r="PB187" i="16"/>
  <c r="OZ187" i="16"/>
  <c r="OX187" i="16"/>
  <c r="OV187" i="16"/>
  <c r="OT187" i="16"/>
  <c r="OR187" i="16"/>
  <c r="OP187" i="16"/>
  <c r="ON187" i="16"/>
  <c r="OL187" i="16"/>
  <c r="OJ187" i="16"/>
  <c r="OH187" i="16"/>
  <c r="OF187" i="16"/>
  <c r="OD187" i="16"/>
  <c r="OB187" i="16"/>
  <c r="NZ187" i="16"/>
  <c r="NX187" i="16"/>
  <c r="NV187" i="16"/>
  <c r="NT187" i="16"/>
  <c r="NR187" i="16"/>
  <c r="NP187" i="16"/>
  <c r="NN187" i="16"/>
  <c r="NL187" i="16"/>
  <c r="NJ187" i="16"/>
  <c r="NH187" i="16"/>
  <c r="NF187" i="16"/>
  <c r="ND187" i="16"/>
  <c r="NB187" i="16"/>
  <c r="MZ187" i="16"/>
  <c r="MX187" i="16"/>
  <c r="MV187" i="16"/>
  <c r="MT187" i="16"/>
  <c r="MR187" i="16"/>
  <c r="MP187" i="16"/>
  <c r="MN187" i="16"/>
  <c r="ML187" i="16"/>
  <c r="MJ187" i="16"/>
  <c r="MH187" i="16"/>
  <c r="MF187" i="16"/>
  <c r="MD187" i="16"/>
  <c r="MB187" i="16"/>
  <c r="LZ187" i="16"/>
  <c r="LX187" i="16"/>
  <c r="LV187" i="16"/>
  <c r="LT187" i="16"/>
  <c r="LR187" i="16"/>
  <c r="LP187" i="16"/>
  <c r="LN187" i="16"/>
  <c r="LL187" i="16"/>
  <c r="LJ187" i="16"/>
  <c r="LH187" i="16"/>
  <c r="LF187" i="16"/>
  <c r="LD187" i="16"/>
  <c r="LB187" i="16"/>
  <c r="KZ187" i="16"/>
  <c r="KX187" i="16"/>
  <c r="KV187" i="16"/>
  <c r="KT187" i="16"/>
  <c r="KR187" i="16"/>
  <c r="KP187" i="16"/>
  <c r="KN187" i="16"/>
  <c r="KL187" i="16"/>
  <c r="KJ187" i="16"/>
  <c r="KH187" i="16"/>
  <c r="KF187" i="16"/>
  <c r="KD187" i="16"/>
  <c r="KB187" i="16"/>
  <c r="JZ187" i="16"/>
  <c r="JX187" i="16"/>
  <c r="JV187" i="16"/>
  <c r="JT187" i="16"/>
  <c r="JR187" i="16"/>
  <c r="JP187" i="16"/>
  <c r="JN187" i="16"/>
  <c r="JL187" i="16"/>
  <c r="JJ187" i="16"/>
  <c r="JH187" i="16"/>
  <c r="JF187" i="16"/>
  <c r="JD187" i="16"/>
  <c r="JB187" i="16"/>
  <c r="IZ187" i="16"/>
  <c r="IX187" i="16"/>
  <c r="IV187" i="16"/>
  <c r="IT187" i="16"/>
  <c r="IR187" i="16"/>
  <c r="IP187" i="16"/>
  <c r="IN187" i="16"/>
  <c r="IL187" i="16"/>
  <c r="IJ187" i="16"/>
  <c r="IH187" i="16"/>
  <c r="IF187" i="16"/>
  <c r="ID187" i="16"/>
  <c r="IB187" i="16"/>
  <c r="HZ187" i="16"/>
  <c r="HX187" i="16"/>
  <c r="HV187" i="16"/>
  <c r="HT187" i="16"/>
  <c r="HR187" i="16"/>
  <c r="HP187" i="16"/>
  <c r="HN187" i="16"/>
  <c r="HL187" i="16"/>
  <c r="HJ187" i="16"/>
  <c r="HH187" i="16"/>
  <c r="HF187" i="16"/>
  <c r="HD187" i="16"/>
  <c r="HB187" i="16"/>
  <c r="GZ187" i="16"/>
  <c r="GX187" i="16"/>
  <c r="GV187" i="16"/>
  <c r="GT187" i="16"/>
  <c r="GR187" i="16"/>
  <c r="GP187" i="16"/>
  <c r="GN187" i="16"/>
  <c r="GL187" i="16"/>
  <c r="GJ187" i="16"/>
  <c r="GH187" i="16"/>
  <c r="GF187" i="16"/>
  <c r="GD187" i="16"/>
  <c r="GB187" i="16"/>
  <c r="FZ187" i="16"/>
  <c r="FX187" i="16"/>
  <c r="FV187" i="16"/>
  <c r="FT187" i="16"/>
  <c r="FR187" i="16"/>
  <c r="FP187" i="16"/>
  <c r="FN187" i="16"/>
  <c r="FL187" i="16"/>
  <c r="FJ187" i="16"/>
  <c r="FH187" i="16"/>
  <c r="FF187" i="16"/>
  <c r="FD187" i="16"/>
  <c r="FB187" i="16"/>
  <c r="EZ187" i="16"/>
  <c r="EX187" i="16"/>
  <c r="EV187" i="16"/>
  <c r="ET187" i="16"/>
  <c r="ER187" i="16"/>
  <c r="EP187" i="16"/>
  <c r="EN187" i="16"/>
  <c r="EL187" i="16"/>
  <c r="EJ187" i="16"/>
  <c r="EH187" i="16"/>
  <c r="EF187" i="16"/>
  <c r="ED187" i="16"/>
  <c r="EB187" i="16"/>
  <c r="DZ187" i="16"/>
  <c r="DX187" i="16"/>
  <c r="DV187" i="16"/>
  <c r="DT187" i="16"/>
  <c r="DR187" i="16"/>
  <c r="DP187" i="16"/>
  <c r="DN187" i="16"/>
  <c r="DL187" i="16"/>
  <c r="DJ187" i="16"/>
  <c r="DH187" i="16"/>
  <c r="DF187" i="16"/>
  <c r="DD187" i="16"/>
  <c r="DB187" i="16"/>
  <c r="CZ187" i="16"/>
  <c r="CX187" i="16"/>
  <c r="CV187" i="16"/>
  <c r="CT187" i="16"/>
  <c r="CR187" i="16"/>
  <c r="CP187" i="16"/>
  <c r="CN187" i="16"/>
  <c r="CL187" i="16"/>
  <c r="CJ187" i="16"/>
  <c r="CH187" i="16"/>
  <c r="CF187" i="16"/>
  <c r="CD187" i="16"/>
  <c r="CB187" i="16"/>
  <c r="BZ187" i="16"/>
  <c r="BX187" i="16"/>
  <c r="BV187" i="16"/>
  <c r="BT187" i="16"/>
  <c r="BR187" i="16"/>
  <c r="BP187" i="16"/>
  <c r="BN187" i="16"/>
  <c r="BL187" i="16"/>
  <c r="BJ187" i="16"/>
  <c r="BH187" i="16"/>
  <c r="BF187" i="16"/>
  <c r="BD187" i="16"/>
  <c r="BB187" i="16"/>
  <c r="AZ187" i="16"/>
  <c r="AX187" i="16"/>
  <c r="AV187" i="16"/>
  <c r="AT187" i="16"/>
  <c r="AR187" i="16"/>
  <c r="AP187" i="16"/>
  <c r="AN187" i="16"/>
  <c r="AL187" i="16"/>
  <c r="AJ187" i="16"/>
  <c r="AH187" i="16"/>
  <c r="AF187" i="16"/>
  <c r="AD187" i="16"/>
  <c r="AB187" i="16"/>
  <c r="Z187" i="16"/>
  <c r="X187" i="16"/>
  <c r="V187" i="16"/>
  <c r="T187" i="16"/>
  <c r="R187" i="16"/>
  <c r="P187" i="16"/>
  <c r="N187" i="16"/>
  <c r="L187" i="16"/>
  <c r="J187" i="16"/>
  <c r="H187" i="16"/>
  <c r="F187" i="16"/>
  <c r="QN161" i="16"/>
  <c r="QL161" i="16"/>
  <c r="QJ161" i="16"/>
  <c r="QH161" i="16"/>
  <c r="QF161" i="16"/>
  <c r="QD161" i="16"/>
  <c r="QB161" i="16"/>
  <c r="PZ161" i="16"/>
  <c r="PX161" i="16"/>
  <c r="PV161" i="16"/>
  <c r="PT161" i="16"/>
  <c r="PR161" i="16"/>
  <c r="PP161" i="16"/>
  <c r="PN161" i="16"/>
  <c r="PL161" i="16"/>
  <c r="PJ161" i="16"/>
  <c r="PH161" i="16"/>
  <c r="PF161" i="16"/>
  <c r="PD161" i="16"/>
  <c r="PB161" i="16"/>
  <c r="OZ161" i="16"/>
  <c r="OX161" i="16"/>
  <c r="OV161" i="16"/>
  <c r="OT161" i="16"/>
  <c r="OR161" i="16"/>
  <c r="OP161" i="16"/>
  <c r="ON161" i="16"/>
  <c r="OL161" i="16"/>
  <c r="OJ161" i="16"/>
  <c r="OH161" i="16"/>
  <c r="OF161" i="16"/>
  <c r="OD161" i="16"/>
  <c r="OB161" i="16"/>
  <c r="NZ161" i="16"/>
  <c r="NX161" i="16"/>
  <c r="NV161" i="16"/>
  <c r="NT161" i="16"/>
  <c r="NR161" i="16"/>
  <c r="NP161" i="16"/>
  <c r="NN161" i="16"/>
  <c r="NL161" i="16"/>
  <c r="NJ161" i="16"/>
  <c r="NH161" i="16"/>
  <c r="NF161" i="16"/>
  <c r="ND161" i="16"/>
  <c r="NB161" i="16"/>
  <c r="MZ161" i="16"/>
  <c r="MX161" i="16"/>
  <c r="MV161" i="16"/>
  <c r="MT161" i="16"/>
  <c r="MR161" i="16"/>
  <c r="MP161" i="16"/>
  <c r="MN161" i="16"/>
  <c r="ML161" i="16"/>
  <c r="MJ161" i="16"/>
  <c r="MH161" i="16"/>
  <c r="MF161" i="16"/>
  <c r="MD161" i="16"/>
  <c r="MB161" i="16"/>
  <c r="LZ161" i="16"/>
  <c r="LX161" i="16"/>
  <c r="LV161" i="16"/>
  <c r="LT161" i="16"/>
  <c r="LR161" i="16"/>
  <c r="LP161" i="16"/>
  <c r="LN161" i="16"/>
  <c r="LL161" i="16"/>
  <c r="LJ161" i="16"/>
  <c r="LH161" i="16"/>
  <c r="LF161" i="16"/>
  <c r="LD161" i="16"/>
  <c r="LB161" i="16"/>
  <c r="KZ161" i="16"/>
  <c r="KX161" i="16"/>
  <c r="KV161" i="16"/>
  <c r="KT161" i="16"/>
  <c r="KR161" i="16"/>
  <c r="KP161" i="16"/>
  <c r="KN161" i="16"/>
  <c r="KL161" i="16"/>
  <c r="KJ161" i="16"/>
  <c r="KH161" i="16"/>
  <c r="KF161" i="16"/>
  <c r="KD161" i="16"/>
  <c r="KB161" i="16"/>
  <c r="JZ161" i="16"/>
  <c r="JX161" i="16"/>
  <c r="JV161" i="16"/>
  <c r="JT161" i="16"/>
  <c r="JR161" i="16"/>
  <c r="JP161" i="16"/>
  <c r="JN161" i="16"/>
  <c r="JL161" i="16"/>
  <c r="JJ161" i="16"/>
  <c r="JH161" i="16"/>
  <c r="JF161" i="16"/>
  <c r="JD161" i="16"/>
  <c r="JB161" i="16"/>
  <c r="IZ161" i="16"/>
  <c r="IX161" i="16"/>
  <c r="IV161" i="16"/>
  <c r="IT161" i="16"/>
  <c r="IR161" i="16"/>
  <c r="IP161" i="16"/>
  <c r="IN161" i="16"/>
  <c r="IL161" i="16"/>
  <c r="IJ161" i="16"/>
  <c r="IH161" i="16"/>
  <c r="IF161" i="16"/>
  <c r="ID161" i="16"/>
  <c r="IB161" i="16"/>
  <c r="HZ161" i="16"/>
  <c r="HX161" i="16"/>
  <c r="HV161" i="16"/>
  <c r="HT161" i="16"/>
  <c r="HR161" i="16"/>
  <c r="HP161" i="16"/>
  <c r="HN161" i="16"/>
  <c r="HL161" i="16"/>
  <c r="HJ161" i="16"/>
  <c r="HH161" i="16"/>
  <c r="HF161" i="16"/>
  <c r="HD161" i="16"/>
  <c r="HB161" i="16"/>
  <c r="GZ161" i="16"/>
  <c r="GX161" i="16"/>
  <c r="GV161" i="16"/>
  <c r="GT161" i="16"/>
  <c r="GR161" i="16"/>
  <c r="GP161" i="16"/>
  <c r="GN161" i="16"/>
  <c r="GL161" i="16"/>
  <c r="GJ161" i="16"/>
  <c r="GH161" i="16"/>
  <c r="GF161" i="16"/>
  <c r="GD161" i="16"/>
  <c r="GB161" i="16"/>
  <c r="FZ161" i="16"/>
  <c r="FX161" i="16"/>
  <c r="FV161" i="16"/>
  <c r="FT161" i="16"/>
  <c r="FR161" i="16"/>
  <c r="FP161" i="16"/>
  <c r="FN161" i="16"/>
  <c r="FL161" i="16"/>
  <c r="FJ161" i="16"/>
  <c r="FH161" i="16"/>
  <c r="FF161" i="16"/>
  <c r="FD161" i="16"/>
  <c r="FB161" i="16"/>
  <c r="EZ161" i="16"/>
  <c r="EX161" i="16"/>
  <c r="EV161" i="16"/>
  <c r="ET161" i="16"/>
  <c r="ER161" i="16"/>
  <c r="EP161" i="16"/>
  <c r="EN161" i="16"/>
  <c r="EL161" i="16"/>
  <c r="EJ161" i="16"/>
  <c r="EH161" i="16"/>
  <c r="EF161" i="16"/>
  <c r="ED161" i="16"/>
  <c r="EB161" i="16"/>
  <c r="DZ161" i="16"/>
  <c r="DX161" i="16"/>
  <c r="DV161" i="16"/>
  <c r="DT161" i="16"/>
  <c r="DR161" i="16"/>
  <c r="DP161" i="16"/>
  <c r="DN161" i="16"/>
  <c r="DL161" i="16"/>
  <c r="DJ161" i="16"/>
  <c r="DH161" i="16"/>
  <c r="DF161" i="16"/>
  <c r="DD161" i="16"/>
  <c r="DB161" i="16"/>
  <c r="CZ161" i="16"/>
  <c r="CX161" i="16"/>
  <c r="CV161" i="16"/>
  <c r="CT161" i="16"/>
  <c r="CR161" i="16"/>
  <c r="CP161" i="16"/>
  <c r="CN161" i="16"/>
  <c r="CL161" i="16"/>
  <c r="CJ161" i="16"/>
  <c r="CH161" i="16"/>
  <c r="CF161" i="16"/>
  <c r="CD161" i="16"/>
  <c r="CB161" i="16"/>
  <c r="BZ161" i="16"/>
  <c r="BX161" i="16"/>
  <c r="BV161" i="16"/>
  <c r="BT161" i="16"/>
  <c r="BR161" i="16"/>
  <c r="BP161" i="16"/>
  <c r="BN161" i="16"/>
  <c r="BL161" i="16"/>
  <c r="BJ161" i="16"/>
  <c r="BH161" i="16"/>
  <c r="BF161" i="16"/>
  <c r="BD161" i="16"/>
  <c r="BB161" i="16"/>
  <c r="AZ161" i="16"/>
  <c r="AX161" i="16"/>
  <c r="AV161" i="16"/>
  <c r="AT161" i="16"/>
  <c r="AR161" i="16"/>
  <c r="AP161" i="16"/>
  <c r="AN161" i="16"/>
  <c r="AL161" i="16"/>
  <c r="AJ161" i="16"/>
  <c r="AH161" i="16"/>
  <c r="AF161" i="16"/>
  <c r="AD161" i="16"/>
  <c r="AB161" i="16"/>
  <c r="Z161" i="16"/>
  <c r="X161" i="16"/>
  <c r="V161" i="16"/>
  <c r="T161" i="16"/>
  <c r="R161" i="16"/>
  <c r="P161" i="16"/>
  <c r="N161" i="16"/>
  <c r="L161" i="16"/>
  <c r="J161" i="16"/>
  <c r="H161" i="16"/>
  <c r="F161" i="16"/>
  <c r="QN135" i="16"/>
  <c r="QL135" i="16"/>
  <c r="QJ135" i="16"/>
  <c r="QH135" i="16"/>
  <c r="QF135" i="16"/>
  <c r="QD135" i="16"/>
  <c r="QB135" i="16"/>
  <c r="PZ135" i="16"/>
  <c r="PX135" i="16"/>
  <c r="PV135" i="16"/>
  <c r="PT135" i="16"/>
  <c r="PR135" i="16"/>
  <c r="PP135" i="16"/>
  <c r="PN135" i="16"/>
  <c r="PL135" i="16"/>
  <c r="PJ135" i="16"/>
  <c r="PH135" i="16"/>
  <c r="PF135" i="16"/>
  <c r="PD135" i="16"/>
  <c r="PB135" i="16"/>
  <c r="OZ135" i="16"/>
  <c r="OX135" i="16"/>
  <c r="OV135" i="16"/>
  <c r="OT135" i="16"/>
  <c r="OR135" i="16"/>
  <c r="OP135" i="16"/>
  <c r="ON135" i="16"/>
  <c r="OL135" i="16"/>
  <c r="OJ135" i="16"/>
  <c r="OH135" i="16"/>
  <c r="OF135" i="16"/>
  <c r="OD135" i="16"/>
  <c r="OB135" i="16"/>
  <c r="NZ135" i="16"/>
  <c r="NX135" i="16"/>
  <c r="NV135" i="16"/>
  <c r="NT135" i="16"/>
  <c r="NR135" i="16"/>
  <c r="NP135" i="16"/>
  <c r="NN135" i="16"/>
  <c r="NL135" i="16"/>
  <c r="NJ135" i="16"/>
  <c r="NH135" i="16"/>
  <c r="NF135" i="16"/>
  <c r="ND135" i="16"/>
  <c r="NB135" i="16"/>
  <c r="MZ135" i="16"/>
  <c r="MX135" i="16"/>
  <c r="MV135" i="16"/>
  <c r="MT135" i="16"/>
  <c r="MR135" i="16"/>
  <c r="MP135" i="16"/>
  <c r="MN135" i="16"/>
  <c r="ML135" i="16"/>
  <c r="MJ135" i="16"/>
  <c r="MH135" i="16"/>
  <c r="MF135" i="16"/>
  <c r="MD135" i="16"/>
  <c r="MB135" i="16"/>
  <c r="LZ135" i="16"/>
  <c r="LX135" i="16"/>
  <c r="LV135" i="16"/>
  <c r="LT135" i="16"/>
  <c r="LR135" i="16"/>
  <c r="LP135" i="16"/>
  <c r="LN135" i="16"/>
  <c r="LL135" i="16"/>
  <c r="LJ135" i="16"/>
  <c r="LH135" i="16"/>
  <c r="LF135" i="16"/>
  <c r="LD135" i="16"/>
  <c r="LB135" i="16"/>
  <c r="KZ135" i="16"/>
  <c r="KX135" i="16"/>
  <c r="KV135" i="16"/>
  <c r="KT135" i="16"/>
  <c r="KR135" i="16"/>
  <c r="KP135" i="16"/>
  <c r="KN135" i="16"/>
  <c r="KL135" i="16"/>
  <c r="KJ135" i="16"/>
  <c r="KH135" i="16"/>
  <c r="KF135" i="16"/>
  <c r="KD135" i="16"/>
  <c r="KB135" i="16"/>
  <c r="JZ135" i="16"/>
  <c r="JX135" i="16"/>
  <c r="JV135" i="16"/>
  <c r="JT135" i="16"/>
  <c r="JR135" i="16"/>
  <c r="JP135" i="16"/>
  <c r="JN135" i="16"/>
  <c r="JL135" i="16"/>
  <c r="JJ135" i="16"/>
  <c r="JH135" i="16"/>
  <c r="JF135" i="16"/>
  <c r="JD135" i="16"/>
  <c r="JB135" i="16"/>
  <c r="IZ135" i="16"/>
  <c r="IX135" i="16"/>
  <c r="IV135" i="16"/>
  <c r="IT135" i="16"/>
  <c r="IR135" i="16"/>
  <c r="IP135" i="16"/>
  <c r="IN135" i="16"/>
  <c r="IL135" i="16"/>
  <c r="IJ135" i="16"/>
  <c r="IH135" i="16"/>
  <c r="IF135" i="16"/>
  <c r="ID135" i="16"/>
  <c r="IB135" i="16"/>
  <c r="HZ135" i="16"/>
  <c r="HX135" i="16"/>
  <c r="HV135" i="16"/>
  <c r="HT135" i="16"/>
  <c r="HR135" i="16"/>
  <c r="HP135" i="16"/>
  <c r="HN135" i="16"/>
  <c r="HL135" i="16"/>
  <c r="HJ135" i="16"/>
  <c r="HH135" i="16"/>
  <c r="HF135" i="16"/>
  <c r="HD135" i="16"/>
  <c r="HB135" i="16"/>
  <c r="GZ135" i="16"/>
  <c r="GX135" i="16"/>
  <c r="GV135" i="16"/>
  <c r="GT135" i="16"/>
  <c r="GR135" i="16"/>
  <c r="GP135" i="16"/>
  <c r="GN135" i="16"/>
  <c r="GL135" i="16"/>
  <c r="GJ135" i="16"/>
  <c r="GH135" i="16"/>
  <c r="GF135" i="16"/>
  <c r="GD135" i="16"/>
  <c r="GB135" i="16"/>
  <c r="FZ135" i="16"/>
  <c r="FX135" i="16"/>
  <c r="FV135" i="16"/>
  <c r="FT135" i="16"/>
  <c r="FR135" i="16"/>
  <c r="FP135" i="16"/>
  <c r="FN135" i="16"/>
  <c r="FL135" i="16"/>
  <c r="FJ135" i="16"/>
  <c r="FH135" i="16"/>
  <c r="FF135" i="16"/>
  <c r="FD135" i="16"/>
  <c r="FB135" i="16"/>
  <c r="EZ135" i="16"/>
  <c r="EX135" i="16"/>
  <c r="EV135" i="16"/>
  <c r="ET135" i="16"/>
  <c r="ER135" i="16"/>
  <c r="EP135" i="16"/>
  <c r="EN135" i="16"/>
  <c r="EL135" i="16"/>
  <c r="EJ135" i="16"/>
  <c r="EH135" i="16"/>
  <c r="EF135" i="16"/>
  <c r="ED135" i="16"/>
  <c r="EB135" i="16"/>
  <c r="DZ135" i="16"/>
  <c r="DX135" i="16"/>
  <c r="DV135" i="16"/>
  <c r="DT135" i="16"/>
  <c r="DR135" i="16"/>
  <c r="DP135" i="16"/>
  <c r="DN135" i="16"/>
  <c r="DL135" i="16"/>
  <c r="DJ135" i="16"/>
  <c r="DH135" i="16"/>
  <c r="DF135" i="16"/>
  <c r="DD135" i="16"/>
  <c r="DB135" i="16"/>
  <c r="CZ135" i="16"/>
  <c r="CX135" i="16"/>
  <c r="CV135" i="16"/>
  <c r="CT135" i="16"/>
  <c r="CR135" i="16"/>
  <c r="CP135" i="16"/>
  <c r="CN135" i="16"/>
  <c r="CL135" i="16"/>
  <c r="CJ135" i="16"/>
  <c r="CH135" i="16"/>
  <c r="CF135" i="16"/>
  <c r="CD135" i="16"/>
  <c r="CB135" i="16"/>
  <c r="BZ135" i="16"/>
  <c r="BX135" i="16"/>
  <c r="BV135" i="16"/>
  <c r="BT135" i="16"/>
  <c r="BR135" i="16"/>
  <c r="BP135" i="16"/>
  <c r="BN135" i="16"/>
  <c r="BL135" i="16"/>
  <c r="BJ135" i="16"/>
  <c r="BH135" i="16"/>
  <c r="BF135" i="16"/>
  <c r="BD135" i="16"/>
  <c r="BB135" i="16"/>
  <c r="AZ135" i="16"/>
  <c r="AX135" i="16"/>
  <c r="AV135" i="16"/>
  <c r="AT135" i="16"/>
  <c r="AR135" i="16"/>
  <c r="AP135" i="16"/>
  <c r="AN135" i="16"/>
  <c r="AL135" i="16"/>
  <c r="AJ135" i="16"/>
  <c r="AH135" i="16"/>
  <c r="AF135" i="16"/>
  <c r="AD135" i="16"/>
  <c r="AB135" i="16"/>
  <c r="Z135" i="16"/>
  <c r="X135" i="16"/>
  <c r="V135" i="16"/>
  <c r="T135" i="16"/>
  <c r="R135" i="16"/>
  <c r="P135" i="16"/>
  <c r="N135" i="16"/>
  <c r="L135" i="16"/>
  <c r="J135" i="16"/>
  <c r="H135" i="16"/>
  <c r="F135" i="16"/>
  <c r="QN114" i="16"/>
  <c r="QL114" i="16"/>
  <c r="QJ114" i="16"/>
  <c r="QH114" i="16"/>
  <c r="QF114" i="16"/>
  <c r="QD114" i="16"/>
  <c r="QB114" i="16"/>
  <c r="PZ114" i="16"/>
  <c r="PX114" i="16"/>
  <c r="PV114" i="16"/>
  <c r="PT114" i="16"/>
  <c r="PR114" i="16"/>
  <c r="PP114" i="16"/>
  <c r="PN114" i="16"/>
  <c r="PL114" i="16"/>
  <c r="PJ114" i="16"/>
  <c r="PH114" i="16"/>
  <c r="PF114" i="16"/>
  <c r="PD114" i="16"/>
  <c r="PB114" i="16"/>
  <c r="OZ114" i="16"/>
  <c r="OX114" i="16"/>
  <c r="OV114" i="16"/>
  <c r="OT114" i="16"/>
  <c r="OR114" i="16"/>
  <c r="OP114" i="16"/>
  <c r="ON114" i="16"/>
  <c r="OL114" i="16"/>
  <c r="OJ114" i="16"/>
  <c r="OH114" i="16"/>
  <c r="OF114" i="16"/>
  <c r="OD114" i="16"/>
  <c r="OB114" i="16"/>
  <c r="NZ114" i="16"/>
  <c r="NX114" i="16"/>
  <c r="NV114" i="16"/>
  <c r="NT114" i="16"/>
  <c r="NR114" i="16"/>
  <c r="NP114" i="16"/>
  <c r="NN114" i="16"/>
  <c r="NL114" i="16"/>
  <c r="NJ114" i="16"/>
  <c r="NH114" i="16"/>
  <c r="NF114" i="16"/>
  <c r="ND114" i="16"/>
  <c r="NB114" i="16"/>
  <c r="MZ114" i="16"/>
  <c r="MX114" i="16"/>
  <c r="MV114" i="16"/>
  <c r="MT114" i="16"/>
  <c r="MR114" i="16"/>
  <c r="MP114" i="16"/>
  <c r="MN114" i="16"/>
  <c r="ML114" i="16"/>
  <c r="MJ114" i="16"/>
  <c r="MH114" i="16"/>
  <c r="MF114" i="16"/>
  <c r="MD114" i="16"/>
  <c r="MB114" i="16"/>
  <c r="LZ114" i="16"/>
  <c r="LX114" i="16"/>
  <c r="LV114" i="16"/>
  <c r="LT114" i="16"/>
  <c r="LR114" i="16"/>
  <c r="LP114" i="16"/>
  <c r="LN114" i="16"/>
  <c r="LL114" i="16"/>
  <c r="LJ114" i="16"/>
  <c r="LH114" i="16"/>
  <c r="LF114" i="16"/>
  <c r="LD114" i="16"/>
  <c r="LB114" i="16"/>
  <c r="KZ114" i="16"/>
  <c r="KX114" i="16"/>
  <c r="KV114" i="16"/>
  <c r="KT114" i="16"/>
  <c r="KR114" i="16"/>
  <c r="KP114" i="16"/>
  <c r="KN114" i="16"/>
  <c r="KL114" i="16"/>
  <c r="KJ114" i="16"/>
  <c r="KH114" i="16"/>
  <c r="KF114" i="16"/>
  <c r="KD114" i="16"/>
  <c r="KB114" i="16"/>
  <c r="JZ114" i="16"/>
  <c r="JX114" i="16"/>
  <c r="JV114" i="16"/>
  <c r="JT114" i="16"/>
  <c r="JR114" i="16"/>
  <c r="JP114" i="16"/>
  <c r="JN114" i="16"/>
  <c r="JL114" i="16"/>
  <c r="JJ114" i="16"/>
  <c r="JH114" i="16"/>
  <c r="JF114" i="16"/>
  <c r="JD114" i="16"/>
  <c r="JB114" i="16"/>
  <c r="IZ114" i="16"/>
  <c r="IX114" i="16"/>
  <c r="IV114" i="16"/>
  <c r="IT114" i="16"/>
  <c r="IR114" i="16"/>
  <c r="IP114" i="16"/>
  <c r="IN114" i="16"/>
  <c r="IL114" i="16"/>
  <c r="IJ114" i="16"/>
  <c r="IH114" i="16"/>
  <c r="IF114" i="16"/>
  <c r="ID114" i="16"/>
  <c r="IB114" i="16"/>
  <c r="HZ114" i="16"/>
  <c r="HX114" i="16"/>
  <c r="HV114" i="16"/>
  <c r="HT114" i="16"/>
  <c r="HR114" i="16"/>
  <c r="HP114" i="16"/>
  <c r="HN114" i="16"/>
  <c r="HL114" i="16"/>
  <c r="HJ114" i="16"/>
  <c r="HH114" i="16"/>
  <c r="HF114" i="16"/>
  <c r="HD114" i="16"/>
  <c r="HB114" i="16"/>
  <c r="GZ114" i="16"/>
  <c r="GX114" i="16"/>
  <c r="GV114" i="16"/>
  <c r="GT114" i="16"/>
  <c r="GR114" i="16"/>
  <c r="GP114" i="16"/>
  <c r="GN114" i="16"/>
  <c r="GL114" i="16"/>
  <c r="GJ114" i="16"/>
  <c r="GH114" i="16"/>
  <c r="GF114" i="16"/>
  <c r="GD114" i="16"/>
  <c r="GB114" i="16"/>
  <c r="FZ114" i="16"/>
  <c r="FX114" i="16"/>
  <c r="FV114" i="16"/>
  <c r="FT114" i="16"/>
  <c r="FR114" i="16"/>
  <c r="FP114" i="16"/>
  <c r="FN114" i="16"/>
  <c r="FL114" i="16"/>
  <c r="FJ114" i="16"/>
  <c r="FH114" i="16"/>
  <c r="FF114" i="16"/>
  <c r="FD114" i="16"/>
  <c r="FB114" i="16"/>
  <c r="EZ114" i="16"/>
  <c r="EX114" i="16"/>
  <c r="EV114" i="16"/>
  <c r="ET114" i="16"/>
  <c r="ER114" i="16"/>
  <c r="EP114" i="16"/>
  <c r="EN114" i="16"/>
  <c r="EL114" i="16"/>
  <c r="EJ114" i="16"/>
  <c r="EH114" i="16"/>
  <c r="EF114" i="16"/>
  <c r="ED114" i="16"/>
  <c r="EB114" i="16"/>
  <c r="DZ114" i="16"/>
  <c r="DX114" i="16"/>
  <c r="DV114" i="16"/>
  <c r="DT114" i="16"/>
  <c r="DR114" i="16"/>
  <c r="DP114" i="16"/>
  <c r="DN114" i="16"/>
  <c r="DL114" i="16"/>
  <c r="DJ114" i="16"/>
  <c r="DH114" i="16"/>
  <c r="DF114" i="16"/>
  <c r="DD114" i="16"/>
  <c r="DB114" i="16"/>
  <c r="CZ114" i="16"/>
  <c r="CX114" i="16"/>
  <c r="CV114" i="16"/>
  <c r="CT114" i="16"/>
  <c r="CR114" i="16"/>
  <c r="CP114" i="16"/>
  <c r="CN114" i="16"/>
  <c r="CL114" i="16"/>
  <c r="CJ114" i="16"/>
  <c r="CH114" i="16"/>
  <c r="CF114" i="16"/>
  <c r="CD114" i="16"/>
  <c r="CB114" i="16"/>
  <c r="BZ114" i="16"/>
  <c r="BX114" i="16"/>
  <c r="BV114" i="16"/>
  <c r="BT114" i="16"/>
  <c r="BR114" i="16"/>
  <c r="BP114" i="16"/>
  <c r="BN114" i="16"/>
  <c r="BL114" i="16"/>
  <c r="BJ114" i="16"/>
  <c r="BH114" i="16"/>
  <c r="BF114" i="16"/>
  <c r="BD114" i="16"/>
  <c r="BB114" i="16"/>
  <c r="AZ114" i="16"/>
  <c r="AX114" i="16"/>
  <c r="AV114" i="16"/>
  <c r="AT114" i="16"/>
  <c r="AR114" i="16"/>
  <c r="AP114" i="16"/>
  <c r="AN114" i="16"/>
  <c r="AL114" i="16"/>
  <c r="AJ114" i="16"/>
  <c r="AH114" i="16"/>
  <c r="AF114" i="16"/>
  <c r="AD114" i="16"/>
  <c r="AB114" i="16"/>
  <c r="Z114" i="16"/>
  <c r="X114" i="16"/>
  <c r="V114" i="16"/>
  <c r="T114" i="16"/>
  <c r="R114" i="16"/>
  <c r="P114" i="16"/>
  <c r="N114" i="16"/>
  <c r="L114" i="16"/>
  <c r="J114" i="16"/>
  <c r="H114" i="16"/>
  <c r="F114" i="16"/>
  <c r="D109" i="16"/>
  <c r="D108" i="16"/>
  <c r="D107" i="16"/>
  <c r="D106" i="16"/>
  <c r="D105" i="16"/>
  <c r="D104" i="16"/>
  <c r="D103" i="16"/>
  <c r="D102" i="16"/>
  <c r="D101" i="16"/>
  <c r="D100" i="16"/>
  <c r="C100" i="16"/>
  <c r="D99" i="16"/>
  <c r="C99" i="16"/>
  <c r="D98" i="16"/>
  <c r="C98" i="16"/>
  <c r="D97" i="16"/>
  <c r="E97" i="16" s="1"/>
  <c r="C97" i="16"/>
  <c r="D96" i="16"/>
  <c r="E96" i="16" s="1"/>
  <c r="C96" i="16"/>
  <c r="QN88" i="16"/>
  <c r="QL88" i="16"/>
  <c r="QJ88" i="16"/>
  <c r="QH88" i="16"/>
  <c r="QF88" i="16"/>
  <c r="QD88" i="16"/>
  <c r="QB88" i="16"/>
  <c r="PZ88" i="16"/>
  <c r="PX88" i="16"/>
  <c r="PV88" i="16"/>
  <c r="PT88" i="16"/>
  <c r="PR88" i="16"/>
  <c r="PP88" i="16"/>
  <c r="PN88" i="16"/>
  <c r="PL88" i="16"/>
  <c r="PJ88" i="16"/>
  <c r="PH88" i="16"/>
  <c r="PF88" i="16"/>
  <c r="PD88" i="16"/>
  <c r="PB88" i="16"/>
  <c r="OZ88" i="16"/>
  <c r="OX88" i="16"/>
  <c r="OV88" i="16"/>
  <c r="OT88" i="16"/>
  <c r="OR88" i="16"/>
  <c r="OP88" i="16"/>
  <c r="ON88" i="16"/>
  <c r="OL88" i="16"/>
  <c r="OJ88" i="16"/>
  <c r="OH88" i="16"/>
  <c r="OF88" i="16"/>
  <c r="OD88" i="16"/>
  <c r="OB88" i="16"/>
  <c r="NZ88" i="16"/>
  <c r="NX88" i="16"/>
  <c r="NV88" i="16"/>
  <c r="NT88" i="16"/>
  <c r="NR88" i="16"/>
  <c r="NP88" i="16"/>
  <c r="NN88" i="16"/>
  <c r="NL88" i="16"/>
  <c r="NJ88" i="16"/>
  <c r="NH88" i="16"/>
  <c r="NF88" i="16"/>
  <c r="ND88" i="16"/>
  <c r="NB88" i="16"/>
  <c r="MZ88" i="16"/>
  <c r="MX88" i="16"/>
  <c r="MV88" i="16"/>
  <c r="MT88" i="16"/>
  <c r="MR88" i="16"/>
  <c r="MP88" i="16"/>
  <c r="MN88" i="16"/>
  <c r="ML88" i="16"/>
  <c r="MJ88" i="16"/>
  <c r="MH88" i="16"/>
  <c r="MF88" i="16"/>
  <c r="MD88" i="16"/>
  <c r="MB88" i="16"/>
  <c r="LZ88" i="16"/>
  <c r="LX88" i="16"/>
  <c r="LV88" i="16"/>
  <c r="LT88" i="16"/>
  <c r="LR88" i="16"/>
  <c r="LP88" i="16"/>
  <c r="LN88" i="16"/>
  <c r="LL88" i="16"/>
  <c r="LJ88" i="16"/>
  <c r="LH88" i="16"/>
  <c r="LF88" i="16"/>
  <c r="LD88" i="16"/>
  <c r="LB88" i="16"/>
  <c r="KZ88" i="16"/>
  <c r="KX88" i="16"/>
  <c r="KV88" i="16"/>
  <c r="KT88" i="16"/>
  <c r="KR88" i="16"/>
  <c r="KP88" i="16"/>
  <c r="KN88" i="16"/>
  <c r="KL88" i="16"/>
  <c r="KJ88" i="16"/>
  <c r="KH88" i="16"/>
  <c r="KF88" i="16"/>
  <c r="KD88" i="16"/>
  <c r="KB88" i="16"/>
  <c r="JZ88" i="16"/>
  <c r="JX88" i="16"/>
  <c r="JV88" i="16"/>
  <c r="JT88" i="16"/>
  <c r="JR88" i="16"/>
  <c r="JP88" i="16"/>
  <c r="JN88" i="16"/>
  <c r="JL88" i="16"/>
  <c r="JJ88" i="16"/>
  <c r="JH88" i="16"/>
  <c r="JF88" i="16"/>
  <c r="JD88" i="16"/>
  <c r="JB88" i="16"/>
  <c r="IZ88" i="16"/>
  <c r="IX88" i="16"/>
  <c r="IV88" i="16"/>
  <c r="IT88" i="16"/>
  <c r="IR88" i="16"/>
  <c r="IP88" i="16"/>
  <c r="IN88" i="16"/>
  <c r="IL88" i="16"/>
  <c r="IJ88" i="16"/>
  <c r="IH88" i="16"/>
  <c r="IF88" i="16"/>
  <c r="ID88" i="16"/>
  <c r="IB88" i="16"/>
  <c r="HZ88" i="16"/>
  <c r="HX88" i="16"/>
  <c r="HV88" i="16"/>
  <c r="HT88" i="16"/>
  <c r="HR88" i="16"/>
  <c r="HP88" i="16"/>
  <c r="HN88" i="16"/>
  <c r="HL88" i="16"/>
  <c r="HJ88" i="16"/>
  <c r="HH88" i="16"/>
  <c r="HF88" i="16"/>
  <c r="HD88" i="16"/>
  <c r="HB88" i="16"/>
  <c r="GZ88" i="16"/>
  <c r="GX88" i="16"/>
  <c r="GV88" i="16"/>
  <c r="GT88" i="16"/>
  <c r="GR88" i="16"/>
  <c r="GP88" i="16"/>
  <c r="GN88" i="16"/>
  <c r="GL88" i="16"/>
  <c r="GJ88" i="16"/>
  <c r="GH88" i="16"/>
  <c r="GF88" i="16"/>
  <c r="GD88" i="16"/>
  <c r="GB88" i="16"/>
  <c r="FZ88" i="16"/>
  <c r="FX88" i="16"/>
  <c r="FV88" i="16"/>
  <c r="FT88" i="16"/>
  <c r="FR88" i="16"/>
  <c r="FP88" i="16"/>
  <c r="FN88" i="16"/>
  <c r="FL88" i="16"/>
  <c r="FJ88" i="16"/>
  <c r="FH88" i="16"/>
  <c r="FF88" i="16"/>
  <c r="FD88" i="16"/>
  <c r="FB88" i="16"/>
  <c r="EZ88" i="16"/>
  <c r="EX88" i="16"/>
  <c r="EV88" i="16"/>
  <c r="ET88" i="16"/>
  <c r="ER88" i="16"/>
  <c r="EP88" i="16"/>
  <c r="EN88" i="16"/>
  <c r="EL88" i="16"/>
  <c r="EJ88" i="16"/>
  <c r="EH88" i="16"/>
  <c r="EF88" i="16"/>
  <c r="ED88" i="16"/>
  <c r="EB88" i="16"/>
  <c r="DZ88" i="16"/>
  <c r="DX88" i="16"/>
  <c r="DV88" i="16"/>
  <c r="DT88" i="16"/>
  <c r="DR88" i="16"/>
  <c r="DP88" i="16"/>
  <c r="DN88" i="16"/>
  <c r="DL88" i="16"/>
  <c r="DJ88" i="16"/>
  <c r="DH88" i="16"/>
  <c r="DF88" i="16"/>
  <c r="DD88" i="16"/>
  <c r="DB88" i="16"/>
  <c r="CZ88" i="16"/>
  <c r="CX88" i="16"/>
  <c r="CV88" i="16"/>
  <c r="CT88" i="16"/>
  <c r="CR88" i="16"/>
  <c r="CP88" i="16"/>
  <c r="CN88" i="16"/>
  <c r="CL88" i="16"/>
  <c r="CJ88" i="16"/>
  <c r="CH88" i="16"/>
  <c r="CF88" i="16"/>
  <c r="CD88" i="16"/>
  <c r="CB88" i="16"/>
  <c r="BZ88" i="16"/>
  <c r="BX88" i="16"/>
  <c r="BV88" i="16"/>
  <c r="BT88" i="16"/>
  <c r="BR88" i="16"/>
  <c r="BP88" i="16"/>
  <c r="BN88" i="16"/>
  <c r="BL88" i="16"/>
  <c r="BJ88" i="16"/>
  <c r="BH88" i="16"/>
  <c r="BF88" i="16"/>
  <c r="BD88" i="16"/>
  <c r="BB88" i="16"/>
  <c r="AZ88" i="16"/>
  <c r="AX88" i="16"/>
  <c r="AV88" i="16"/>
  <c r="AT88" i="16"/>
  <c r="AR88" i="16"/>
  <c r="AP88" i="16"/>
  <c r="AN88" i="16"/>
  <c r="AL88" i="16"/>
  <c r="AJ88" i="16"/>
  <c r="AH88" i="16"/>
  <c r="AF88" i="16"/>
  <c r="AD88" i="16"/>
  <c r="AB88" i="16"/>
  <c r="Z88" i="16"/>
  <c r="X88" i="16"/>
  <c r="V88" i="16"/>
  <c r="T88" i="16"/>
  <c r="R88" i="16"/>
  <c r="P88" i="16"/>
  <c r="N88" i="16"/>
  <c r="L88" i="16"/>
  <c r="J88" i="16"/>
  <c r="H88" i="16"/>
  <c r="F88" i="16"/>
  <c r="D87" i="16"/>
  <c r="E87" i="16" s="1"/>
  <c r="C87" i="16"/>
  <c r="D86" i="16"/>
  <c r="E86" i="16" s="1"/>
  <c r="C86" i="16"/>
  <c r="D85" i="16"/>
  <c r="E85" i="16" s="1"/>
  <c r="C85" i="16"/>
  <c r="D84" i="16"/>
  <c r="E84" i="16" s="1"/>
  <c r="C84" i="16"/>
  <c r="D83" i="16"/>
  <c r="E83" i="16" s="1"/>
  <c r="C83" i="16"/>
  <c r="D82" i="16"/>
  <c r="E82" i="16" s="1"/>
  <c r="C82" i="16"/>
  <c r="D81" i="16"/>
  <c r="E81" i="16" s="1"/>
  <c r="C81" i="16"/>
  <c r="D80" i="16"/>
  <c r="E80" i="16" s="1"/>
  <c r="C80" i="16"/>
  <c r="D79" i="16"/>
  <c r="E79" i="16" s="1"/>
  <c r="C79" i="16"/>
  <c r="D78" i="16"/>
  <c r="E78" i="16" s="1"/>
  <c r="C78" i="16"/>
  <c r="D77" i="16"/>
  <c r="C77" i="16"/>
  <c r="D76" i="16"/>
  <c r="E77" i="16" s="1"/>
  <c r="C76" i="16"/>
  <c r="D75" i="16"/>
  <c r="E75" i="16" s="1"/>
  <c r="C75" i="16"/>
  <c r="D74" i="16"/>
  <c r="E74" i="16" s="1"/>
  <c r="C74" i="16"/>
  <c r="D73" i="16"/>
  <c r="E73" i="16" s="1"/>
  <c r="C73" i="16"/>
  <c r="D72" i="16"/>
  <c r="E72" i="16" s="1"/>
  <c r="C72" i="16"/>
  <c r="D71" i="16"/>
  <c r="C71" i="16"/>
  <c r="D70" i="16"/>
  <c r="E70" i="16" s="1"/>
  <c r="C70" i="16"/>
  <c r="QN63" i="16"/>
  <c r="QL63" i="16"/>
  <c r="QJ63" i="16"/>
  <c r="QH63" i="16"/>
  <c r="QF63" i="16"/>
  <c r="QD63" i="16"/>
  <c r="QB63" i="16"/>
  <c r="PZ63" i="16"/>
  <c r="PX63" i="16"/>
  <c r="PV63" i="16"/>
  <c r="PT63" i="16"/>
  <c r="PR63" i="16"/>
  <c r="PP63" i="16"/>
  <c r="PN63" i="16"/>
  <c r="PL63" i="16"/>
  <c r="PJ63" i="16"/>
  <c r="PH63" i="16"/>
  <c r="PF63" i="16"/>
  <c r="PD63" i="16"/>
  <c r="PB63" i="16"/>
  <c r="OZ63" i="16"/>
  <c r="OX63" i="16"/>
  <c r="OV63" i="16"/>
  <c r="OT63" i="16"/>
  <c r="OR63" i="16"/>
  <c r="OP63" i="16"/>
  <c r="ON63" i="16"/>
  <c r="OL63" i="16"/>
  <c r="OJ63" i="16"/>
  <c r="OH63" i="16"/>
  <c r="OF63" i="16"/>
  <c r="OD63" i="16"/>
  <c r="OB63" i="16"/>
  <c r="NZ63" i="16"/>
  <c r="NX63" i="16"/>
  <c r="NV63" i="16"/>
  <c r="NT63" i="16"/>
  <c r="NR63" i="16"/>
  <c r="NP63" i="16"/>
  <c r="NN63" i="16"/>
  <c r="NL63" i="16"/>
  <c r="NJ63" i="16"/>
  <c r="NH63" i="16"/>
  <c r="NF63" i="16"/>
  <c r="ND63" i="16"/>
  <c r="NB63" i="16"/>
  <c r="MZ63" i="16"/>
  <c r="MX63" i="16"/>
  <c r="MV63" i="16"/>
  <c r="MT63" i="16"/>
  <c r="MR63" i="16"/>
  <c r="MP63" i="16"/>
  <c r="MN63" i="16"/>
  <c r="ML63" i="16"/>
  <c r="MJ63" i="16"/>
  <c r="MH63" i="16"/>
  <c r="MF63" i="16"/>
  <c r="MD63" i="16"/>
  <c r="MB63" i="16"/>
  <c r="LZ63" i="16"/>
  <c r="LX63" i="16"/>
  <c r="LV63" i="16"/>
  <c r="LT63" i="16"/>
  <c r="LR63" i="16"/>
  <c r="LP63" i="16"/>
  <c r="LN63" i="16"/>
  <c r="LL63" i="16"/>
  <c r="LJ63" i="16"/>
  <c r="LH63" i="16"/>
  <c r="LF63" i="16"/>
  <c r="LD63" i="16"/>
  <c r="LB63" i="16"/>
  <c r="KZ63" i="16"/>
  <c r="KX63" i="16"/>
  <c r="KV63" i="16"/>
  <c r="KT63" i="16"/>
  <c r="KR63" i="16"/>
  <c r="KP63" i="16"/>
  <c r="KN63" i="16"/>
  <c r="KL63" i="16"/>
  <c r="KJ63" i="16"/>
  <c r="KH63" i="16"/>
  <c r="KF63" i="16"/>
  <c r="KD63" i="16"/>
  <c r="KB63" i="16"/>
  <c r="JZ63" i="16"/>
  <c r="JX63" i="16"/>
  <c r="JV63" i="16"/>
  <c r="JT63" i="16"/>
  <c r="JR63" i="16"/>
  <c r="JP63" i="16"/>
  <c r="JN63" i="16"/>
  <c r="JL63" i="16"/>
  <c r="JJ63" i="16"/>
  <c r="JH63" i="16"/>
  <c r="JF63" i="16"/>
  <c r="JD63" i="16"/>
  <c r="JB63" i="16"/>
  <c r="IZ63" i="16"/>
  <c r="IX63" i="16"/>
  <c r="IV63" i="16"/>
  <c r="IT63" i="16"/>
  <c r="IR63" i="16"/>
  <c r="IP63" i="16"/>
  <c r="IN63" i="16"/>
  <c r="IL63" i="16"/>
  <c r="IJ63" i="16"/>
  <c r="IH63" i="16"/>
  <c r="IF63" i="16"/>
  <c r="ID63" i="16"/>
  <c r="IB63" i="16"/>
  <c r="HZ63" i="16"/>
  <c r="HX63" i="16"/>
  <c r="HV63" i="16"/>
  <c r="HT63" i="16"/>
  <c r="HR63" i="16"/>
  <c r="HP63" i="16"/>
  <c r="HN63" i="16"/>
  <c r="HL63" i="16"/>
  <c r="HJ63" i="16"/>
  <c r="HH63" i="16"/>
  <c r="HF63" i="16"/>
  <c r="HD63" i="16"/>
  <c r="HB63" i="16"/>
  <c r="GZ63" i="16"/>
  <c r="GX63" i="16"/>
  <c r="GV63" i="16"/>
  <c r="GT63" i="16"/>
  <c r="GR63" i="16"/>
  <c r="GP63" i="16"/>
  <c r="GN63" i="16"/>
  <c r="GL63" i="16"/>
  <c r="GJ63" i="16"/>
  <c r="GH63" i="16"/>
  <c r="GF63" i="16"/>
  <c r="GD63" i="16"/>
  <c r="GB63" i="16"/>
  <c r="FZ63" i="16"/>
  <c r="FX63" i="16"/>
  <c r="FV63" i="16"/>
  <c r="FT63" i="16"/>
  <c r="FR63" i="16"/>
  <c r="FP63" i="16"/>
  <c r="FN63" i="16"/>
  <c r="FL63" i="16"/>
  <c r="FJ63" i="16"/>
  <c r="FH63" i="16"/>
  <c r="FF63" i="16"/>
  <c r="FD63" i="16"/>
  <c r="FB63" i="16"/>
  <c r="EZ63" i="16"/>
  <c r="EX63" i="16"/>
  <c r="EV63" i="16"/>
  <c r="ET63" i="16"/>
  <c r="ER63" i="16"/>
  <c r="EP63" i="16"/>
  <c r="EN63" i="16"/>
  <c r="EL63" i="16"/>
  <c r="EJ63" i="16"/>
  <c r="EH63" i="16"/>
  <c r="EF63" i="16"/>
  <c r="ED63" i="16"/>
  <c r="EB63" i="16"/>
  <c r="DZ63" i="16"/>
  <c r="DX63" i="16"/>
  <c r="DV63" i="16"/>
  <c r="DT63" i="16"/>
  <c r="DR63" i="16"/>
  <c r="DP63" i="16"/>
  <c r="DN63" i="16"/>
  <c r="DL63" i="16"/>
  <c r="DJ63" i="16"/>
  <c r="DH63" i="16"/>
  <c r="DF63" i="16"/>
  <c r="DD63" i="16"/>
  <c r="DB63" i="16"/>
  <c r="CZ63" i="16"/>
  <c r="CX63" i="16"/>
  <c r="CV63" i="16"/>
  <c r="CT63" i="16"/>
  <c r="CR63" i="16"/>
  <c r="CP63" i="16"/>
  <c r="CN63" i="16"/>
  <c r="CL63" i="16"/>
  <c r="CJ63" i="16"/>
  <c r="CH63" i="16"/>
  <c r="CF63" i="16"/>
  <c r="CD63" i="16"/>
  <c r="CB63" i="16"/>
  <c r="BZ63" i="16"/>
  <c r="BX63" i="16"/>
  <c r="BV63" i="16"/>
  <c r="BT63" i="16"/>
  <c r="BR63" i="16"/>
  <c r="BP63" i="16"/>
  <c r="BN63" i="16"/>
  <c r="BL63" i="16"/>
  <c r="BJ63" i="16"/>
  <c r="BH63" i="16"/>
  <c r="BF63" i="16"/>
  <c r="BD63" i="16"/>
  <c r="BB63" i="16"/>
  <c r="AZ63" i="16"/>
  <c r="AX63" i="16"/>
  <c r="AV63" i="16"/>
  <c r="AT63" i="16"/>
  <c r="AR63" i="16"/>
  <c r="AP63" i="16"/>
  <c r="AN63" i="16"/>
  <c r="AL63" i="16"/>
  <c r="AJ63" i="16"/>
  <c r="AH63" i="16"/>
  <c r="AF63" i="16"/>
  <c r="AD63" i="16"/>
  <c r="AB63" i="16"/>
  <c r="Z63" i="16"/>
  <c r="X63" i="16"/>
  <c r="V63" i="16"/>
  <c r="T63" i="16"/>
  <c r="R63" i="16"/>
  <c r="P63" i="16"/>
  <c r="N63" i="16"/>
  <c r="L63" i="16"/>
  <c r="J63" i="16"/>
  <c r="H63" i="16"/>
  <c r="F63" i="16"/>
  <c r="D62" i="16"/>
  <c r="E62" i="16" s="1"/>
  <c r="C62" i="16"/>
  <c r="D61" i="16"/>
  <c r="E61" i="16" s="1"/>
  <c r="C61" i="16"/>
  <c r="D60" i="16"/>
  <c r="E60" i="16" s="1"/>
  <c r="C60" i="16"/>
  <c r="D59" i="16"/>
  <c r="E59" i="16" s="1"/>
  <c r="C59" i="16"/>
  <c r="D58" i="16"/>
  <c r="E58" i="16" s="1"/>
  <c r="C58" i="16"/>
  <c r="D57" i="16"/>
  <c r="E57" i="16" s="1"/>
  <c r="C57" i="16"/>
  <c r="D56" i="16"/>
  <c r="C56" i="16"/>
  <c r="D55" i="16"/>
  <c r="E55" i="16" s="1"/>
  <c r="C55" i="16"/>
  <c r="D54" i="16"/>
  <c r="E54" i="16" s="1"/>
  <c r="C54" i="16"/>
  <c r="D53" i="16"/>
  <c r="E53" i="16" s="1"/>
  <c r="C53" i="16"/>
  <c r="D52" i="16"/>
  <c r="E52" i="16" s="1"/>
  <c r="C52" i="16"/>
  <c r="D51" i="16"/>
  <c r="E51" i="16" s="1"/>
  <c r="C51" i="16"/>
  <c r="D50" i="16"/>
  <c r="E50" i="16" s="1"/>
  <c r="C50" i="16"/>
  <c r="D49" i="16"/>
  <c r="E49" i="16" s="1"/>
  <c r="C49" i="16"/>
  <c r="D48" i="16"/>
  <c r="E48" i="16" s="1"/>
  <c r="C48" i="16"/>
  <c r="D47" i="16"/>
  <c r="LF31" i="16"/>
  <c r="LP31" i="16"/>
  <c r="LL31" i="16"/>
  <c r="LH31" i="16"/>
  <c r="LB31" i="16"/>
  <c r="KX31" i="16"/>
  <c r="KT31" i="16"/>
  <c r="JX31" i="16"/>
  <c r="IZ31" i="16"/>
  <c r="QN31" i="16"/>
  <c r="QL31" i="16"/>
  <c r="QJ31" i="16"/>
  <c r="QH31" i="16"/>
  <c r="QF31" i="16"/>
  <c r="QD31" i="16"/>
  <c r="QB31" i="16"/>
  <c r="PZ31" i="16"/>
  <c r="PX31" i="16"/>
  <c r="PV31" i="16"/>
  <c r="PT31" i="16"/>
  <c r="PR31" i="16"/>
  <c r="PP31" i="16"/>
  <c r="PN31" i="16"/>
  <c r="PL31" i="16"/>
  <c r="PJ31" i="16"/>
  <c r="PH31" i="16"/>
  <c r="PF31" i="16"/>
  <c r="PD31" i="16"/>
  <c r="PB31" i="16"/>
  <c r="OZ31" i="16"/>
  <c r="OX31" i="16"/>
  <c r="OV31" i="16"/>
  <c r="OT31" i="16"/>
  <c r="OR31" i="16"/>
  <c r="OP31" i="16"/>
  <c r="ON31" i="16"/>
  <c r="OL31" i="16"/>
  <c r="OJ31" i="16"/>
  <c r="OH31" i="16"/>
  <c r="OF31" i="16"/>
  <c r="OD31" i="16"/>
  <c r="OB31" i="16"/>
  <c r="NZ31" i="16"/>
  <c r="NX31" i="16"/>
  <c r="NV31" i="16"/>
  <c r="NT31" i="16"/>
  <c r="NR31" i="16"/>
  <c r="NP31" i="16"/>
  <c r="NN31" i="16"/>
  <c r="NL31" i="16"/>
  <c r="NJ31" i="16"/>
  <c r="NH31" i="16"/>
  <c r="NF31" i="16"/>
  <c r="ND31" i="16"/>
  <c r="NB31" i="16"/>
  <c r="MZ31" i="16"/>
  <c r="MX31" i="16"/>
  <c r="MV31" i="16"/>
  <c r="MT31" i="16"/>
  <c r="MR31" i="16"/>
  <c r="MP31" i="16"/>
  <c r="MN31" i="16"/>
  <c r="ML31" i="16"/>
  <c r="MJ31" i="16"/>
  <c r="MH31" i="16"/>
  <c r="MF31" i="16"/>
  <c r="MD31" i="16"/>
  <c r="MB31" i="16"/>
  <c r="LZ31" i="16"/>
  <c r="LX31" i="16"/>
  <c r="LT31" i="16"/>
  <c r="KZ31" i="16"/>
  <c r="KV31" i="16"/>
  <c r="KR31" i="16"/>
  <c r="KP31" i="16"/>
  <c r="KN31" i="16"/>
  <c r="KL31" i="16"/>
  <c r="KJ31" i="16"/>
  <c r="KH31" i="16"/>
  <c r="KF31" i="16"/>
  <c r="KD31" i="16"/>
  <c r="KB31" i="16"/>
  <c r="JZ31" i="16"/>
  <c r="JV31" i="16"/>
  <c r="JT31" i="16"/>
  <c r="JR31" i="16"/>
  <c r="JP31" i="16"/>
  <c r="JN31" i="16"/>
  <c r="JL31" i="16"/>
  <c r="JJ31" i="16"/>
  <c r="JH31" i="16"/>
  <c r="JF31" i="16"/>
  <c r="JD31" i="16"/>
  <c r="JB31" i="16"/>
  <c r="IX31" i="16"/>
  <c r="IV31" i="16"/>
  <c r="IT31" i="16"/>
  <c r="IR31" i="16"/>
  <c r="IP31" i="16"/>
  <c r="IN31" i="16"/>
  <c r="IL31" i="16"/>
  <c r="IJ31" i="16"/>
  <c r="IH31" i="16"/>
  <c r="IF31" i="16"/>
  <c r="ID31" i="16"/>
  <c r="IB31" i="16"/>
  <c r="HZ31" i="16"/>
  <c r="HX31" i="16"/>
  <c r="HV31" i="16"/>
  <c r="HT31" i="16"/>
  <c r="HR31" i="16"/>
  <c r="HP31" i="16"/>
  <c r="HN31" i="16"/>
  <c r="HL31" i="16"/>
  <c r="HJ31" i="16"/>
  <c r="HH31" i="16"/>
  <c r="HF31" i="16"/>
  <c r="HD31" i="16"/>
  <c r="HB31" i="16"/>
  <c r="GZ31" i="16"/>
  <c r="GX31" i="16"/>
  <c r="GV31" i="16"/>
  <c r="GT31" i="16"/>
  <c r="GR31" i="16"/>
  <c r="GP31" i="16"/>
  <c r="GN31" i="16"/>
  <c r="GL31" i="16"/>
  <c r="GJ31" i="16"/>
  <c r="GH31" i="16"/>
  <c r="GF31" i="16"/>
  <c r="GD31" i="16"/>
  <c r="GB31" i="16"/>
  <c r="FZ31" i="16"/>
  <c r="FX31" i="16"/>
  <c r="FV31" i="16"/>
  <c r="FT31" i="16"/>
  <c r="FR31" i="16"/>
  <c r="FP31" i="16"/>
  <c r="FN31" i="16"/>
  <c r="FL31" i="16"/>
  <c r="FJ31" i="16"/>
  <c r="FH31" i="16"/>
  <c r="FF31" i="16"/>
  <c r="FD31" i="16"/>
  <c r="FB31" i="16"/>
  <c r="EZ31" i="16"/>
  <c r="EX31" i="16"/>
  <c r="EV31" i="16"/>
  <c r="ET31" i="16"/>
  <c r="ER31" i="16"/>
  <c r="EP31" i="16"/>
  <c r="EN31" i="16"/>
  <c r="EL31" i="16"/>
  <c r="EJ31" i="16"/>
  <c r="EH31" i="16"/>
  <c r="EF31" i="16"/>
  <c r="ED31" i="16"/>
  <c r="EB31" i="16"/>
  <c r="DZ31" i="16"/>
  <c r="DX31" i="16"/>
  <c r="DV31" i="16"/>
  <c r="DT31" i="16"/>
  <c r="DR31" i="16"/>
  <c r="DP31" i="16"/>
  <c r="DN31" i="16"/>
  <c r="DL31" i="16"/>
  <c r="DJ31" i="16"/>
  <c r="DH31" i="16"/>
  <c r="DF31" i="16"/>
  <c r="DD31" i="16"/>
  <c r="DB31" i="16"/>
  <c r="CZ31" i="16"/>
  <c r="CX31" i="16"/>
  <c r="CV31" i="16"/>
  <c r="CT31" i="16"/>
  <c r="CR31" i="16"/>
  <c r="CP31" i="16"/>
  <c r="CN31" i="16"/>
  <c r="CL31" i="16"/>
  <c r="CJ31" i="16"/>
  <c r="CH31" i="16"/>
  <c r="CF31" i="16"/>
  <c r="CD31" i="16"/>
  <c r="CB31" i="16"/>
  <c r="BZ31" i="16"/>
  <c r="BX31" i="16"/>
  <c r="BV31" i="16"/>
  <c r="BT31" i="16"/>
  <c r="BR31" i="16"/>
  <c r="BP31" i="16"/>
  <c r="BN31" i="16"/>
  <c r="BL31" i="16"/>
  <c r="BJ31" i="16"/>
  <c r="BH31" i="16"/>
  <c r="BF31" i="16"/>
  <c r="BD31" i="16"/>
  <c r="BB31" i="16"/>
  <c r="AZ31" i="16"/>
  <c r="AX31" i="16"/>
  <c r="AV31" i="16"/>
  <c r="AT31" i="16"/>
  <c r="AR31" i="16"/>
  <c r="AP31" i="16"/>
  <c r="AN31" i="16"/>
  <c r="AL31" i="16"/>
  <c r="AJ31" i="16"/>
  <c r="AH31" i="16"/>
  <c r="AF31" i="16"/>
  <c r="AD31" i="16"/>
  <c r="AB31" i="16"/>
  <c r="Z31" i="16"/>
  <c r="X31" i="16"/>
  <c r="V31" i="16"/>
  <c r="T31" i="16"/>
  <c r="R31" i="16"/>
  <c r="P31" i="16"/>
  <c r="N31" i="16"/>
  <c r="L31" i="16"/>
  <c r="J31" i="16"/>
  <c r="H31" i="16"/>
  <c r="F31" i="16"/>
  <c r="QO18" i="16"/>
  <c r="QN18" i="16"/>
  <c r="QM18" i="16"/>
  <c r="QL18" i="16"/>
  <c r="QK18" i="16"/>
  <c r="QJ18" i="16"/>
  <c r="QI18" i="16"/>
  <c r="QH18" i="16"/>
  <c r="QG18" i="16"/>
  <c r="QF18" i="16"/>
  <c r="QE18" i="16"/>
  <c r="QD18" i="16"/>
  <c r="QC18" i="16"/>
  <c r="QB18" i="16"/>
  <c r="QA18" i="16"/>
  <c r="PZ18" i="16"/>
  <c r="PY18" i="16"/>
  <c r="PX18" i="16"/>
  <c r="PW18" i="16"/>
  <c r="PV18" i="16"/>
  <c r="PU18" i="16"/>
  <c r="PT18" i="16"/>
  <c r="PS18" i="16"/>
  <c r="PR18" i="16"/>
  <c r="PQ18" i="16"/>
  <c r="PP18" i="16"/>
  <c r="PO18" i="16"/>
  <c r="PN18" i="16"/>
  <c r="PM18" i="16"/>
  <c r="PL18" i="16"/>
  <c r="PK18" i="16"/>
  <c r="PJ18" i="16"/>
  <c r="PI18" i="16"/>
  <c r="PH18" i="16"/>
  <c r="PG18" i="16"/>
  <c r="PF18" i="16"/>
  <c r="PE18" i="16"/>
  <c r="PD18" i="16"/>
  <c r="PC18" i="16"/>
  <c r="PB18" i="16"/>
  <c r="PA18" i="16"/>
  <c r="OZ18" i="16"/>
  <c r="OY18" i="16"/>
  <c r="OX18" i="16"/>
  <c r="OW18" i="16"/>
  <c r="OV18" i="16"/>
  <c r="OU18" i="16"/>
  <c r="OT18" i="16"/>
  <c r="OS18" i="16"/>
  <c r="OR18" i="16"/>
  <c r="OQ18" i="16"/>
  <c r="OP18" i="16"/>
  <c r="OO18" i="16"/>
  <c r="ON18" i="16"/>
  <c r="OM18" i="16"/>
  <c r="OL18" i="16"/>
  <c r="OK18" i="16"/>
  <c r="OJ18" i="16"/>
  <c r="OI18" i="16"/>
  <c r="OH18" i="16"/>
  <c r="OG18" i="16"/>
  <c r="OF18" i="16"/>
  <c r="OE18" i="16"/>
  <c r="OD18" i="16"/>
  <c r="OC18" i="16"/>
  <c r="OB18" i="16"/>
  <c r="OA18" i="16"/>
  <c r="NZ18" i="16"/>
  <c r="NY18" i="16"/>
  <c r="NX18" i="16"/>
  <c r="NW18" i="16"/>
  <c r="NV18" i="16"/>
  <c r="NU18" i="16"/>
  <c r="NT18" i="16"/>
  <c r="NS18" i="16"/>
  <c r="NR18" i="16"/>
  <c r="NQ18" i="16"/>
  <c r="NP18" i="16"/>
  <c r="NO18" i="16"/>
  <c r="NN18" i="16"/>
  <c r="NM18" i="16"/>
  <c r="NL18" i="16"/>
  <c r="NK18" i="16"/>
  <c r="NJ18" i="16"/>
  <c r="NI18" i="16"/>
  <c r="NH18" i="16"/>
  <c r="NG18" i="16"/>
  <c r="NF18" i="16"/>
  <c r="NE18" i="16"/>
  <c r="ND18" i="16"/>
  <c r="NC18" i="16"/>
  <c r="NB18" i="16"/>
  <c r="NA18" i="16"/>
  <c r="MZ18" i="16"/>
  <c r="MY18" i="16"/>
  <c r="MX18" i="16"/>
  <c r="MW18" i="16"/>
  <c r="MV18" i="16"/>
  <c r="MU18" i="16"/>
  <c r="MT18" i="16"/>
  <c r="MS18" i="16"/>
  <c r="MR18" i="16"/>
  <c r="MQ18" i="16"/>
  <c r="MP18" i="16"/>
  <c r="MO18" i="16"/>
  <c r="MN18" i="16"/>
  <c r="MM18" i="16"/>
  <c r="ML18" i="16"/>
  <c r="MK18" i="16"/>
  <c r="MJ18" i="16"/>
  <c r="MI18" i="16"/>
  <c r="MH18" i="16"/>
  <c r="MG18" i="16"/>
  <c r="MF18" i="16"/>
  <c r="ME18" i="16"/>
  <c r="MD18" i="16"/>
  <c r="MC18" i="16"/>
  <c r="MB18" i="16"/>
  <c r="MA18" i="16"/>
  <c r="LZ18" i="16"/>
  <c r="LY18" i="16"/>
  <c r="LX18" i="16"/>
  <c r="LW18" i="16"/>
  <c r="LV18" i="16"/>
  <c r="LU18" i="16"/>
  <c r="LT18" i="16"/>
  <c r="LS18" i="16"/>
  <c r="LR18" i="16"/>
  <c r="LQ18" i="16"/>
  <c r="LP18" i="16"/>
  <c r="LO18" i="16"/>
  <c r="LN18" i="16"/>
  <c r="LM18" i="16"/>
  <c r="LL18" i="16"/>
  <c r="LK18" i="16"/>
  <c r="LJ18" i="16"/>
  <c r="LI18" i="16"/>
  <c r="LH18" i="16"/>
  <c r="LG18" i="16"/>
  <c r="LF18" i="16"/>
  <c r="LE18" i="16"/>
  <c r="LD18" i="16"/>
  <c r="LC18" i="16"/>
  <c r="LB18" i="16"/>
  <c r="LA18" i="16"/>
  <c r="KZ18" i="16"/>
  <c r="KY18" i="16"/>
  <c r="KX18" i="16"/>
  <c r="KW18" i="16"/>
  <c r="KV18" i="16"/>
  <c r="KU18" i="16"/>
  <c r="KT18" i="16"/>
  <c r="KS18" i="16"/>
  <c r="KR18" i="16"/>
  <c r="KQ18" i="16"/>
  <c r="KP18" i="16"/>
  <c r="KO18" i="16"/>
  <c r="KN18" i="16"/>
  <c r="KM18" i="16"/>
  <c r="KL18" i="16"/>
  <c r="KK18" i="16"/>
  <c r="KJ18" i="16"/>
  <c r="KI18" i="16"/>
  <c r="KH18" i="16"/>
  <c r="KG18" i="16"/>
  <c r="KF18" i="16"/>
  <c r="KE18" i="16"/>
  <c r="KD18" i="16"/>
  <c r="KC18" i="16"/>
  <c r="KB18" i="16"/>
  <c r="KA18" i="16"/>
  <c r="JZ18" i="16"/>
  <c r="JY18" i="16"/>
  <c r="JX18" i="16"/>
  <c r="JW18" i="16"/>
  <c r="JV18" i="16"/>
  <c r="JU18" i="16"/>
  <c r="JT18" i="16"/>
  <c r="JS18" i="16"/>
  <c r="JR18" i="16"/>
  <c r="JQ18" i="16"/>
  <c r="JP18" i="16"/>
  <c r="JO18" i="16"/>
  <c r="JN18" i="16"/>
  <c r="JM18" i="16"/>
  <c r="JL18" i="16"/>
  <c r="JK18" i="16"/>
  <c r="JJ18" i="16"/>
  <c r="JI18" i="16"/>
  <c r="JH18" i="16"/>
  <c r="JG18" i="16"/>
  <c r="JF18" i="16"/>
  <c r="JE18" i="16"/>
  <c r="JD18" i="16"/>
  <c r="JC18" i="16"/>
  <c r="JB18" i="16"/>
  <c r="JA18" i="16"/>
  <c r="IZ18" i="16"/>
  <c r="IY18" i="16"/>
  <c r="IX18" i="16"/>
  <c r="IW18" i="16"/>
  <c r="IV18" i="16"/>
  <c r="IU18" i="16"/>
  <c r="IT18" i="16"/>
  <c r="IS18" i="16"/>
  <c r="IR18" i="16"/>
  <c r="IQ18" i="16"/>
  <c r="IP18" i="16"/>
  <c r="IO18" i="16"/>
  <c r="IN18" i="16"/>
  <c r="IM18" i="16"/>
  <c r="IL18" i="16"/>
  <c r="IK18" i="16"/>
  <c r="IJ18" i="16"/>
  <c r="II18" i="16"/>
  <c r="IH18" i="16"/>
  <c r="IG18" i="16"/>
  <c r="IF18" i="16"/>
  <c r="IE18" i="16"/>
  <c r="ID18" i="16"/>
  <c r="IC18" i="16"/>
  <c r="IB18" i="16"/>
  <c r="IA18" i="16"/>
  <c r="HZ18" i="16"/>
  <c r="HY18" i="16"/>
  <c r="HX18" i="16"/>
  <c r="HW18" i="16"/>
  <c r="HV18" i="16"/>
  <c r="HU18" i="16"/>
  <c r="HT18" i="16"/>
  <c r="HS18" i="16"/>
  <c r="HR18" i="16"/>
  <c r="HQ18" i="16"/>
  <c r="HP18" i="16"/>
  <c r="HO18" i="16"/>
  <c r="HN18" i="16"/>
  <c r="HM18" i="16"/>
  <c r="HL18" i="16"/>
  <c r="HK18" i="16"/>
  <c r="HJ18" i="16"/>
  <c r="HI18" i="16"/>
  <c r="HH18" i="16"/>
  <c r="HG18" i="16"/>
  <c r="HF18" i="16"/>
  <c r="HE18" i="16"/>
  <c r="HD18" i="16"/>
  <c r="HC18" i="16"/>
  <c r="HB18" i="16"/>
  <c r="HA18" i="16"/>
  <c r="GZ18" i="16"/>
  <c r="GY18" i="16"/>
  <c r="GX18" i="16"/>
  <c r="GW18" i="16"/>
  <c r="GV18" i="16"/>
  <c r="GU18" i="16"/>
  <c r="GT18" i="16"/>
  <c r="GS18" i="16"/>
  <c r="GR18" i="16"/>
  <c r="GQ18" i="16"/>
  <c r="GP18" i="16"/>
  <c r="GO18" i="16"/>
  <c r="GN18" i="16"/>
  <c r="GM18" i="16"/>
  <c r="GL18" i="16"/>
  <c r="GK18" i="16"/>
  <c r="GJ18" i="16"/>
  <c r="GI18" i="16"/>
  <c r="GH18" i="16"/>
  <c r="GG18" i="16"/>
  <c r="GF18" i="16"/>
  <c r="GE18" i="16"/>
  <c r="GD18" i="16"/>
  <c r="GC18" i="16"/>
  <c r="GB18" i="16"/>
  <c r="GA18" i="16"/>
  <c r="FZ18" i="16"/>
  <c r="FY18" i="16"/>
  <c r="FX18" i="16"/>
  <c r="FW18" i="16"/>
  <c r="FV18" i="16"/>
  <c r="FU18" i="16"/>
  <c r="FT18" i="16"/>
  <c r="FS18" i="16"/>
  <c r="FR18" i="16"/>
  <c r="FQ18" i="16"/>
  <c r="FP18" i="16"/>
  <c r="FO18" i="16"/>
  <c r="FN18" i="16"/>
  <c r="FM18" i="16"/>
  <c r="FL18" i="16"/>
  <c r="FK18" i="16"/>
  <c r="FJ18" i="16"/>
  <c r="FI18" i="16"/>
  <c r="FH18" i="16"/>
  <c r="FG18" i="16"/>
  <c r="FF18" i="16"/>
  <c r="FE18" i="16"/>
  <c r="FD18" i="16"/>
  <c r="FC18" i="16"/>
  <c r="FB18" i="16"/>
  <c r="FA18" i="16"/>
  <c r="EZ18" i="16"/>
  <c r="EY18" i="16"/>
  <c r="EX18" i="16"/>
  <c r="EW18" i="16"/>
  <c r="EV18" i="16"/>
  <c r="EU18" i="16"/>
  <c r="ET18" i="16"/>
  <c r="ES18" i="16"/>
  <c r="ER18" i="16"/>
  <c r="EQ18" i="16"/>
  <c r="EP18" i="16"/>
  <c r="EO18" i="16"/>
  <c r="EN18" i="16"/>
  <c r="EM18" i="16"/>
  <c r="EL18" i="16"/>
  <c r="EK18" i="16"/>
  <c r="EJ18" i="16"/>
  <c r="EI18" i="16"/>
  <c r="EH18" i="16"/>
  <c r="EG18" i="16"/>
  <c r="EF18" i="16"/>
  <c r="EE18" i="16"/>
  <c r="ED18" i="16"/>
  <c r="EC18" i="16"/>
  <c r="EB18" i="16"/>
  <c r="EA18" i="16"/>
  <c r="DZ18" i="16"/>
  <c r="DY18" i="16"/>
  <c r="DX18" i="16"/>
  <c r="DW18" i="16"/>
  <c r="DV18" i="16"/>
  <c r="DU18" i="16"/>
  <c r="DT18" i="16"/>
  <c r="DS18" i="16"/>
  <c r="DR18" i="16"/>
  <c r="DQ18" i="16"/>
  <c r="DP18" i="16"/>
  <c r="DO18" i="16"/>
  <c r="DN18" i="16"/>
  <c r="DM18" i="16"/>
  <c r="DL18" i="16"/>
  <c r="DK18" i="16"/>
  <c r="DJ18" i="16"/>
  <c r="DI18" i="16"/>
  <c r="DH18" i="16"/>
  <c r="DG18" i="16"/>
  <c r="DF18" i="16"/>
  <c r="DE18" i="16"/>
  <c r="DD18" i="16"/>
  <c r="DC18" i="16"/>
  <c r="DB18" i="16"/>
  <c r="DA18" i="16"/>
  <c r="CZ18" i="16"/>
  <c r="CY18" i="16"/>
  <c r="CX18" i="16"/>
  <c r="CW18" i="16"/>
  <c r="CV18" i="16"/>
  <c r="CU18" i="16"/>
  <c r="CT18" i="16"/>
  <c r="CS18" i="16"/>
  <c r="CR18" i="16"/>
  <c r="CQ18" i="16"/>
  <c r="CP18" i="16"/>
  <c r="CO18" i="16"/>
  <c r="CN18" i="16"/>
  <c r="CM18" i="16"/>
  <c r="CL18" i="16"/>
  <c r="CK18" i="16"/>
  <c r="CJ18" i="16"/>
  <c r="CI18" i="16"/>
  <c r="CH18" i="16"/>
  <c r="CG18" i="16"/>
  <c r="CF18" i="16"/>
  <c r="CE18" i="16"/>
  <c r="CD18" i="16"/>
  <c r="CC18" i="16"/>
  <c r="CB18" i="16"/>
  <c r="CA18" i="16"/>
  <c r="BZ18" i="16"/>
  <c r="BY18" i="16"/>
  <c r="BX18" i="16"/>
  <c r="BW18" i="16"/>
  <c r="BV18" i="16"/>
  <c r="BU18" i="16"/>
  <c r="BT18" i="16"/>
  <c r="BS18" i="16"/>
  <c r="BR18" i="16"/>
  <c r="BQ18" i="16"/>
  <c r="BP18" i="16"/>
  <c r="BO18" i="16"/>
  <c r="BN18" i="16"/>
  <c r="BM18" i="16"/>
  <c r="BL18" i="16"/>
  <c r="BK18" i="16"/>
  <c r="BJ18" i="16"/>
  <c r="BI18" i="16"/>
  <c r="BH18" i="16"/>
  <c r="BG18" i="16"/>
  <c r="BF18" i="16"/>
  <c r="BE18" i="16"/>
  <c r="BD18" i="16"/>
  <c r="BC18" i="16"/>
  <c r="BB18" i="16"/>
  <c r="BA18" i="16"/>
  <c r="AZ18" i="16"/>
  <c r="AY18" i="16"/>
  <c r="AX18" i="16"/>
  <c r="AW18" i="16"/>
  <c r="AV18" i="16"/>
  <c r="AU18" i="16"/>
  <c r="AT18" i="16"/>
  <c r="AS18" i="16"/>
  <c r="AR18" i="16"/>
  <c r="AQ18" i="16"/>
  <c r="AP18" i="16"/>
  <c r="AO18" i="16"/>
  <c r="AN18" i="16"/>
  <c r="AM18" i="16"/>
  <c r="AL18" i="16"/>
  <c r="AK18" i="16"/>
  <c r="AJ18" i="16"/>
  <c r="AI18" i="16"/>
  <c r="AH18" i="16"/>
  <c r="AG18" i="16"/>
  <c r="AF18" i="16"/>
  <c r="AE18" i="16"/>
  <c r="AD18" i="16"/>
  <c r="AC18" i="16"/>
  <c r="AB18" i="16"/>
  <c r="AA18" i="16"/>
  <c r="Z18" i="16"/>
  <c r="Y18" i="16"/>
  <c r="X18" i="16"/>
  <c r="W18" i="16"/>
  <c r="V18" i="16"/>
  <c r="U18" i="16"/>
  <c r="T18" i="16"/>
  <c r="S18" i="16"/>
  <c r="R18" i="16"/>
  <c r="Q18" i="16"/>
  <c r="P18" i="16"/>
  <c r="O18" i="16"/>
  <c r="N18" i="16"/>
  <c r="M18" i="16"/>
  <c r="L18" i="16"/>
  <c r="K18" i="16"/>
  <c r="J18" i="16"/>
  <c r="I18" i="16"/>
  <c r="H18" i="16"/>
  <c r="G18" i="16"/>
  <c r="F18" i="16"/>
  <c r="QN3" i="16"/>
  <c r="QL3" i="16"/>
  <c r="QJ3" i="16"/>
  <c r="QH3" i="16"/>
  <c r="QF3" i="16"/>
  <c r="QD3" i="16"/>
  <c r="QB3" i="16"/>
  <c r="PZ3" i="16"/>
  <c r="PX3" i="16"/>
  <c r="PV3" i="16"/>
  <c r="PT3" i="16"/>
  <c r="PR3" i="16"/>
  <c r="PP3" i="16"/>
  <c r="PN3" i="16"/>
  <c r="PL3" i="16"/>
  <c r="PJ3" i="16"/>
  <c r="PH3" i="16"/>
  <c r="PF3" i="16"/>
  <c r="PD3" i="16"/>
  <c r="PB3" i="16"/>
  <c r="OZ3" i="16"/>
  <c r="OX3" i="16"/>
  <c r="OV3" i="16"/>
  <c r="OT3" i="16"/>
  <c r="OR3" i="16"/>
  <c r="OP3" i="16"/>
  <c r="ON3" i="16"/>
  <c r="OL3" i="16"/>
  <c r="OJ3" i="16"/>
  <c r="OH3" i="16"/>
  <c r="OF3" i="16"/>
  <c r="OD3" i="16"/>
  <c r="OB3" i="16"/>
  <c r="NZ3" i="16"/>
  <c r="NX3" i="16"/>
  <c r="NV3" i="16"/>
  <c r="NT3" i="16"/>
  <c r="NR3" i="16"/>
  <c r="NP3" i="16"/>
  <c r="NN3" i="16"/>
  <c r="NL3" i="16"/>
  <c r="NJ3" i="16"/>
  <c r="NH3" i="16"/>
  <c r="NF3" i="16"/>
  <c r="ND3" i="16"/>
  <c r="NB3" i="16"/>
  <c r="MZ3" i="16"/>
  <c r="MX3" i="16"/>
  <c r="MV3" i="16"/>
  <c r="MT3" i="16"/>
  <c r="MR3" i="16"/>
  <c r="MP3" i="16"/>
  <c r="MN3" i="16"/>
  <c r="ML3" i="16"/>
  <c r="MJ3" i="16"/>
  <c r="MH3" i="16"/>
  <c r="MF3" i="16"/>
  <c r="MD3" i="16"/>
  <c r="MB3" i="16"/>
  <c r="LZ3" i="16"/>
  <c r="LX3" i="16"/>
  <c r="LV3" i="16"/>
  <c r="LT3" i="16"/>
  <c r="LR3" i="16"/>
  <c r="LP3" i="16"/>
  <c r="LN3" i="16"/>
  <c r="LL3" i="16"/>
  <c r="LJ3" i="16"/>
  <c r="LH3" i="16"/>
  <c r="LF3" i="16"/>
  <c r="LD3" i="16"/>
  <c r="LB3" i="16"/>
  <c r="KZ3" i="16"/>
  <c r="KX3" i="16"/>
  <c r="KV3" i="16"/>
  <c r="KT3" i="16"/>
  <c r="KR3" i="16"/>
  <c r="KP3" i="16"/>
  <c r="KN3" i="16"/>
  <c r="KL3" i="16"/>
  <c r="KJ3" i="16"/>
  <c r="KH3" i="16"/>
  <c r="KF3" i="16"/>
  <c r="KD3" i="16"/>
  <c r="KB3" i="16"/>
  <c r="JZ3" i="16"/>
  <c r="JX3" i="16"/>
  <c r="JV3" i="16"/>
  <c r="JT3" i="16"/>
  <c r="JR3" i="16"/>
  <c r="JP3" i="16"/>
  <c r="JN3" i="16"/>
  <c r="JL3" i="16"/>
  <c r="JJ3" i="16"/>
  <c r="JH3" i="16"/>
  <c r="JF3" i="16"/>
  <c r="JD3" i="16"/>
  <c r="JB3" i="16"/>
  <c r="IZ3" i="16"/>
  <c r="IX3" i="16"/>
  <c r="IV3" i="16"/>
  <c r="IT3" i="16"/>
  <c r="IR3" i="16"/>
  <c r="IP3" i="16"/>
  <c r="IN3" i="16"/>
  <c r="IL3" i="16"/>
  <c r="IJ3" i="16"/>
  <c r="IH3" i="16"/>
  <c r="IF3" i="16"/>
  <c r="ID3" i="16"/>
  <c r="IB3" i="16"/>
  <c r="HZ3" i="16"/>
  <c r="HX3" i="16"/>
  <c r="HV3" i="16"/>
  <c r="HT3" i="16"/>
  <c r="HR3" i="16"/>
  <c r="HP3" i="16"/>
  <c r="HN3" i="16"/>
  <c r="HL3" i="16"/>
  <c r="HJ3" i="16"/>
  <c r="HH3" i="16"/>
  <c r="HF3" i="16"/>
  <c r="HD3" i="16"/>
  <c r="HB3" i="16"/>
  <c r="GZ3" i="16"/>
  <c r="GX3" i="16"/>
  <c r="GV3" i="16"/>
  <c r="GT3" i="16"/>
  <c r="GR3" i="16"/>
  <c r="GP3" i="16"/>
  <c r="GN3" i="16"/>
  <c r="GL3" i="16"/>
  <c r="GJ3" i="16"/>
  <c r="GH3" i="16"/>
  <c r="GF3" i="16"/>
  <c r="GD3" i="16"/>
  <c r="GB3" i="16"/>
  <c r="FZ3" i="16"/>
  <c r="FX3" i="16"/>
  <c r="FV3" i="16"/>
  <c r="FT3" i="16"/>
  <c r="FR3" i="16"/>
  <c r="FP3" i="16"/>
  <c r="FN3" i="16"/>
  <c r="FL3" i="16"/>
  <c r="FJ3" i="16"/>
  <c r="FH3" i="16"/>
  <c r="FF3" i="16"/>
  <c r="FD3" i="16"/>
  <c r="FB3" i="16"/>
  <c r="EZ3" i="16"/>
  <c r="EX3" i="16"/>
  <c r="EV3" i="16"/>
  <c r="ET3" i="16"/>
  <c r="ER3" i="16"/>
  <c r="EP3" i="16"/>
  <c r="EN3" i="16"/>
  <c r="EL3" i="16"/>
  <c r="EJ3" i="16"/>
  <c r="EH3" i="16"/>
  <c r="EF3" i="16"/>
  <c r="ED3" i="16"/>
  <c r="EB3" i="16"/>
  <c r="DZ3" i="16"/>
  <c r="DX3" i="16"/>
  <c r="DV3" i="16"/>
  <c r="DT3" i="16"/>
  <c r="DR3" i="16"/>
  <c r="DP3" i="16"/>
  <c r="DN3" i="16"/>
  <c r="DL3" i="16"/>
  <c r="DJ3" i="16"/>
  <c r="DH3" i="16"/>
  <c r="DF3" i="16"/>
  <c r="DD3" i="16"/>
  <c r="DB3" i="16"/>
  <c r="CZ3" i="16"/>
  <c r="CX3" i="16"/>
  <c r="CV3" i="16"/>
  <c r="CT3" i="16"/>
  <c r="CR3" i="16"/>
  <c r="CP3" i="16"/>
  <c r="CN3" i="16"/>
  <c r="CL3" i="16"/>
  <c r="CJ3" i="16"/>
  <c r="CH3" i="16"/>
  <c r="CF3" i="16"/>
  <c r="CD3" i="16"/>
  <c r="CB3" i="16"/>
  <c r="BZ3" i="16"/>
  <c r="BX3" i="16"/>
  <c r="BV3" i="16"/>
  <c r="BT3" i="16"/>
  <c r="BR3" i="16"/>
  <c r="BP3" i="16"/>
  <c r="BN3" i="16"/>
  <c r="BL3" i="16"/>
  <c r="BJ3" i="16"/>
  <c r="BH3" i="16"/>
  <c r="BF3" i="16"/>
  <c r="BD3" i="16"/>
  <c r="BB3" i="16"/>
  <c r="AZ3" i="16"/>
  <c r="AX3" i="16"/>
  <c r="AV3" i="16"/>
  <c r="AT3" i="16"/>
  <c r="AR3" i="16"/>
  <c r="AP3" i="16"/>
  <c r="AN3" i="16"/>
  <c r="AL3" i="16"/>
  <c r="AJ3" i="16"/>
  <c r="AH3" i="16"/>
  <c r="AF3" i="16"/>
  <c r="AD3" i="16"/>
  <c r="AB3" i="16"/>
  <c r="Z3" i="16"/>
  <c r="X3" i="16"/>
  <c r="V3" i="16"/>
  <c r="T3" i="16"/>
  <c r="R3" i="16"/>
  <c r="P3" i="16"/>
  <c r="N3" i="16"/>
  <c r="L3" i="16"/>
  <c r="J3" i="16"/>
  <c r="H3" i="16"/>
  <c r="F3" i="16"/>
  <c r="A5" i="14"/>
  <c r="L2" i="14"/>
  <c r="L1" i="14"/>
  <c r="A1" i="14"/>
  <c r="M15" i="13"/>
  <c r="A5" i="13"/>
  <c r="N2" i="13"/>
  <c r="N1" i="13"/>
  <c r="A1" i="13"/>
  <c r="N15" i="15"/>
  <c r="N14" i="15"/>
  <c r="A5" i="15"/>
  <c r="A3" i="15"/>
  <c r="M2" i="15"/>
  <c r="M1" i="15"/>
  <c r="A5" i="6"/>
  <c r="K2" i="6"/>
  <c r="K1" i="6"/>
  <c r="A1" i="6"/>
  <c r="B393" i="5"/>
  <c r="A393" i="5"/>
  <c r="B291" i="5"/>
  <c r="A291" i="5"/>
  <c r="H280" i="31"/>
  <c r="H272" i="31"/>
  <c r="H263" i="31"/>
  <c r="B243" i="5"/>
  <c r="A243" i="5"/>
  <c r="H231" i="31"/>
  <c r="H229" i="31"/>
  <c r="H222" i="31"/>
  <c r="H219" i="31"/>
  <c r="H212" i="31"/>
  <c r="H211" i="31"/>
  <c r="H209" i="31"/>
  <c r="H207" i="31"/>
  <c r="H206" i="31"/>
  <c r="H205" i="31"/>
  <c r="H202" i="31"/>
  <c r="H194" i="31"/>
  <c r="H184" i="31"/>
  <c r="H178" i="31"/>
  <c r="H161" i="31"/>
  <c r="H160" i="31"/>
  <c r="H150" i="31"/>
  <c r="H149" i="31"/>
  <c r="H147" i="31"/>
  <c r="H145" i="31"/>
  <c r="H143" i="31"/>
  <c r="H140" i="31"/>
  <c r="H131" i="31"/>
  <c r="H125" i="31"/>
  <c r="H118" i="31"/>
  <c r="H117" i="31"/>
  <c r="H115" i="31"/>
  <c r="H111" i="31"/>
  <c r="H105" i="31"/>
  <c r="H103" i="31"/>
  <c r="H96" i="31"/>
  <c r="H95" i="31"/>
  <c r="H94" i="31"/>
  <c r="H91" i="31"/>
  <c r="H87" i="31"/>
  <c r="H85" i="31"/>
  <c r="H82" i="31"/>
  <c r="H79" i="31"/>
  <c r="H78" i="31"/>
  <c r="H69" i="31"/>
  <c r="H68" i="31"/>
  <c r="H67" i="31"/>
  <c r="H64" i="31"/>
  <c r="H62" i="31"/>
  <c r="H61" i="31"/>
  <c r="H52" i="31"/>
  <c r="H27" i="31"/>
  <c r="B9" i="5"/>
  <c r="A9" i="5"/>
  <c r="A5" i="5"/>
  <c r="A3" i="5"/>
  <c r="K2" i="5"/>
  <c r="K1" i="5"/>
  <c r="A1" i="5"/>
  <c r="B14" i="4"/>
  <c r="B12" i="4"/>
  <c r="B10" i="4"/>
  <c r="B8" i="4"/>
  <c r="A5" i="4"/>
  <c r="A3" i="4"/>
  <c r="A3" i="14" s="1"/>
  <c r="L2" i="4"/>
  <c r="A2" i="4"/>
  <c r="A2" i="5" s="1"/>
  <c r="L1" i="4"/>
  <c r="A1" i="4"/>
  <c r="A1" i="15" s="1"/>
  <c r="K286" i="31"/>
  <c r="G286" i="31"/>
  <c r="I286" i="31" s="1"/>
  <c r="E286" i="31"/>
  <c r="B286" i="31"/>
  <c r="K284" i="31"/>
  <c r="G284" i="31"/>
  <c r="E284" i="31"/>
  <c r="B284" i="31"/>
  <c r="K282" i="31"/>
  <c r="G282" i="31"/>
  <c r="E282" i="31"/>
  <c r="B282" i="31"/>
  <c r="K280" i="31"/>
  <c r="G280" i="31"/>
  <c r="M280" i="31" s="1"/>
  <c r="E280" i="31"/>
  <c r="B280" i="31"/>
  <c r="K278" i="31"/>
  <c r="G278" i="31"/>
  <c r="E278" i="31"/>
  <c r="B278" i="31"/>
  <c r="K276" i="31"/>
  <c r="G276" i="31"/>
  <c r="G277" i="31" s="1"/>
  <c r="E276" i="31"/>
  <c r="B276" i="31"/>
  <c r="K274" i="31"/>
  <c r="G274" i="31"/>
  <c r="G275" i="31" s="1"/>
  <c r="E274" i="31"/>
  <c r="B274" i="31"/>
  <c r="K272" i="31"/>
  <c r="G272" i="31"/>
  <c r="G273" i="31" s="1"/>
  <c r="E272" i="31"/>
  <c r="B272" i="31"/>
  <c r="H271" i="31"/>
  <c r="K270" i="31"/>
  <c r="H270" i="31"/>
  <c r="G270" i="31"/>
  <c r="G271" i="31" s="1"/>
  <c r="E270" i="31"/>
  <c r="B270" i="31"/>
  <c r="K268" i="31"/>
  <c r="G268" i="31"/>
  <c r="M268" i="31" s="1"/>
  <c r="E268" i="31"/>
  <c r="B268" i="31"/>
  <c r="H267" i="31"/>
  <c r="K266" i="31"/>
  <c r="H266" i="31"/>
  <c r="G266" i="31"/>
  <c r="E266" i="31"/>
  <c r="B266" i="31"/>
  <c r="H265" i="31"/>
  <c r="K264" i="31"/>
  <c r="H264" i="31"/>
  <c r="G264" i="31"/>
  <c r="E264" i="31"/>
  <c r="B264" i="31"/>
  <c r="K262" i="31"/>
  <c r="G262" i="31"/>
  <c r="E262" i="31"/>
  <c r="B262" i="31"/>
  <c r="H261" i="31"/>
  <c r="K260" i="31"/>
  <c r="H260" i="31"/>
  <c r="G260" i="31"/>
  <c r="E260" i="31"/>
  <c r="B260" i="31"/>
  <c r="H259" i="31"/>
  <c r="K258" i="31"/>
  <c r="H258" i="31"/>
  <c r="G258" i="31"/>
  <c r="G259" i="31" s="1"/>
  <c r="E258" i="31"/>
  <c r="B258" i="31"/>
  <c r="K256" i="31"/>
  <c r="G256" i="31"/>
  <c r="M256" i="31" s="1"/>
  <c r="E256" i="31"/>
  <c r="B256" i="31"/>
  <c r="K254" i="31"/>
  <c r="G254" i="31"/>
  <c r="G255" i="31" s="1"/>
  <c r="M255" i="31" s="1"/>
  <c r="E254" i="31"/>
  <c r="B254" i="31"/>
  <c r="K252" i="31"/>
  <c r="G252" i="31"/>
  <c r="M252" i="31" s="1"/>
  <c r="E252" i="31"/>
  <c r="B252" i="31"/>
  <c r="K250" i="31"/>
  <c r="G250" i="31"/>
  <c r="E250" i="31"/>
  <c r="B250" i="31"/>
  <c r="K248" i="31"/>
  <c r="G248" i="31"/>
  <c r="G249" i="31" s="1"/>
  <c r="E248" i="31"/>
  <c r="B248" i="31"/>
  <c r="H247" i="31"/>
  <c r="K246" i="31"/>
  <c r="H246" i="31"/>
  <c r="G246" i="31"/>
  <c r="E246" i="31"/>
  <c r="B246" i="31"/>
  <c r="K244" i="31"/>
  <c r="G244" i="31"/>
  <c r="E244" i="31"/>
  <c r="B244" i="31"/>
  <c r="B243" i="31"/>
  <c r="A243" i="31"/>
  <c r="K238" i="31"/>
  <c r="G238" i="31"/>
  <c r="G239" i="31" s="1"/>
  <c r="M239" i="31" s="1"/>
  <c r="E238" i="31"/>
  <c r="B238" i="31"/>
  <c r="K236" i="31"/>
  <c r="G236" i="31"/>
  <c r="G237" i="31" s="1"/>
  <c r="M237" i="31" s="1"/>
  <c r="E236" i="31"/>
  <c r="B236" i="31"/>
  <c r="K234" i="31"/>
  <c r="G234" i="31"/>
  <c r="G235" i="31" s="1"/>
  <c r="M235" i="31" s="1"/>
  <c r="E234" i="31"/>
  <c r="B234" i="31"/>
  <c r="K232" i="31"/>
  <c r="G232" i="31"/>
  <c r="G233" i="31" s="1"/>
  <c r="M233" i="31" s="1"/>
  <c r="E232" i="31"/>
  <c r="B232" i="31"/>
  <c r="K230" i="31"/>
  <c r="G230" i="31"/>
  <c r="G231" i="31" s="1"/>
  <c r="E230" i="31"/>
  <c r="B230" i="31"/>
  <c r="K228" i="31"/>
  <c r="G228" i="31"/>
  <c r="E228" i="31"/>
  <c r="B228" i="31"/>
  <c r="K226" i="31"/>
  <c r="G226" i="31"/>
  <c r="G227" i="31" s="1"/>
  <c r="E226" i="31"/>
  <c r="B226" i="31"/>
  <c r="K224" i="31"/>
  <c r="G224" i="31"/>
  <c r="E224" i="31"/>
  <c r="B224" i="31"/>
  <c r="K222" i="31"/>
  <c r="G222" i="31"/>
  <c r="G223" i="31" s="1"/>
  <c r="E222" i="31"/>
  <c r="B222" i="31"/>
  <c r="K220" i="31"/>
  <c r="G220" i="31"/>
  <c r="G221" i="31" s="1"/>
  <c r="E220" i="31"/>
  <c r="B220" i="31"/>
  <c r="K218" i="31"/>
  <c r="G218" i="31"/>
  <c r="G219" i="31" s="1"/>
  <c r="E218" i="31"/>
  <c r="B218" i="31"/>
  <c r="K216" i="31"/>
  <c r="G216" i="31"/>
  <c r="G217" i="31" s="1"/>
  <c r="E216" i="31"/>
  <c r="B216" i="31"/>
  <c r="K214" i="31"/>
  <c r="G214" i="31"/>
  <c r="E214" i="31"/>
  <c r="B214" i="31"/>
  <c r="K212" i="31"/>
  <c r="G212" i="31"/>
  <c r="G213" i="31" s="1"/>
  <c r="E212" i="31"/>
  <c r="B212" i="31"/>
  <c r="K210" i="31"/>
  <c r="G210" i="31"/>
  <c r="M210" i="31" s="1"/>
  <c r="E210" i="31"/>
  <c r="B210" i="31"/>
  <c r="K208" i="31"/>
  <c r="G208" i="31"/>
  <c r="E208" i="31"/>
  <c r="B208" i="31"/>
  <c r="K206" i="31"/>
  <c r="G206" i="31"/>
  <c r="M206" i="31" s="1"/>
  <c r="E206" i="31"/>
  <c r="B206" i="31"/>
  <c r="K204" i="31"/>
  <c r="G204" i="31"/>
  <c r="E204" i="31"/>
  <c r="B204" i="31"/>
  <c r="K202" i="31"/>
  <c r="G202" i="31"/>
  <c r="E202" i="31"/>
  <c r="B202" i="31"/>
  <c r="K200" i="31"/>
  <c r="G200" i="31"/>
  <c r="E200" i="31"/>
  <c r="B200" i="31"/>
  <c r="K198" i="31"/>
  <c r="G198" i="31"/>
  <c r="E198" i="31"/>
  <c r="B198" i="31"/>
  <c r="K196" i="31"/>
  <c r="G196" i="31"/>
  <c r="G197" i="31" s="1"/>
  <c r="E196" i="31"/>
  <c r="B196" i="31"/>
  <c r="K194" i="31"/>
  <c r="G194" i="31"/>
  <c r="G195" i="31" s="1"/>
  <c r="E194" i="31"/>
  <c r="B194" i="31"/>
  <c r="K192" i="31"/>
  <c r="G192" i="31"/>
  <c r="G193" i="31" s="1"/>
  <c r="M193" i="31" s="1"/>
  <c r="E192" i="31"/>
  <c r="B192" i="31"/>
  <c r="K190" i="31"/>
  <c r="G190" i="31"/>
  <c r="G191" i="31" s="1"/>
  <c r="E190" i="31"/>
  <c r="B190" i="31"/>
  <c r="K188" i="31"/>
  <c r="G188" i="31"/>
  <c r="E188" i="31"/>
  <c r="B188" i="31"/>
  <c r="K186" i="31"/>
  <c r="G186" i="31"/>
  <c r="M186" i="31" s="1"/>
  <c r="E186" i="31"/>
  <c r="B186" i="31"/>
  <c r="K184" i="31"/>
  <c r="G184" i="31"/>
  <c r="M184" i="31" s="1"/>
  <c r="E184" i="31"/>
  <c r="B184" i="31"/>
  <c r="K182" i="31"/>
  <c r="G182" i="31"/>
  <c r="E182" i="31"/>
  <c r="B182" i="31"/>
  <c r="K180" i="31"/>
  <c r="G180" i="31"/>
  <c r="G181" i="31" s="1"/>
  <c r="M181" i="31" s="1"/>
  <c r="E180" i="31"/>
  <c r="B180" i="31"/>
  <c r="K178" i="31"/>
  <c r="G178" i="31"/>
  <c r="E178" i="31"/>
  <c r="B178" i="31"/>
  <c r="K176" i="31"/>
  <c r="G176" i="31"/>
  <c r="E176" i="31"/>
  <c r="B176" i="31"/>
  <c r="K174" i="31"/>
  <c r="G174" i="31"/>
  <c r="E174" i="31"/>
  <c r="B174" i="31"/>
  <c r="K172" i="31"/>
  <c r="G172" i="31"/>
  <c r="G173" i="31" s="1"/>
  <c r="M173" i="31" s="1"/>
  <c r="E172" i="31"/>
  <c r="B172" i="31"/>
  <c r="K170" i="31"/>
  <c r="G170" i="31"/>
  <c r="G171" i="31" s="1"/>
  <c r="M171" i="31" s="1"/>
  <c r="E170" i="31"/>
  <c r="B170" i="31"/>
  <c r="K168" i="31"/>
  <c r="G168" i="31"/>
  <c r="E168" i="31"/>
  <c r="B168" i="31"/>
  <c r="K166" i="31"/>
  <c r="G166" i="31"/>
  <c r="E166" i="31"/>
  <c r="B166" i="31"/>
  <c r="K164" i="31"/>
  <c r="G164" i="31"/>
  <c r="G165" i="31" s="1"/>
  <c r="M165" i="31" s="1"/>
  <c r="E164" i="31"/>
  <c r="B164" i="31"/>
  <c r="K162" i="31"/>
  <c r="G162" i="31"/>
  <c r="E162" i="31"/>
  <c r="B162" i="31"/>
  <c r="K160" i="31"/>
  <c r="G160" i="31"/>
  <c r="M160" i="31" s="1"/>
  <c r="E160" i="31"/>
  <c r="B160" i="31"/>
  <c r="K158" i="31"/>
  <c r="G158" i="31"/>
  <c r="E158" i="31"/>
  <c r="B158" i="31"/>
  <c r="K156" i="31"/>
  <c r="G156" i="31"/>
  <c r="E156" i="31"/>
  <c r="B156" i="31"/>
  <c r="K154" i="31"/>
  <c r="G154" i="31"/>
  <c r="E154" i="31"/>
  <c r="B154" i="31"/>
  <c r="K152" i="31"/>
  <c r="G152" i="31"/>
  <c r="E152" i="31"/>
  <c r="B152" i="31"/>
  <c r="K150" i="31"/>
  <c r="G150" i="31"/>
  <c r="G151" i="31" s="1"/>
  <c r="E150" i="31"/>
  <c r="B150" i="31"/>
  <c r="K148" i="31"/>
  <c r="H148" i="31"/>
  <c r="G148" i="31"/>
  <c r="G149" i="31" s="1"/>
  <c r="E148" i="31"/>
  <c r="B148" i="31"/>
  <c r="K146" i="31"/>
  <c r="G146" i="31"/>
  <c r="E146" i="31"/>
  <c r="B146" i="31"/>
  <c r="K144" i="31"/>
  <c r="G144" i="31"/>
  <c r="E144" i="31"/>
  <c r="B144" i="31"/>
  <c r="K142" i="31"/>
  <c r="G142" i="31"/>
  <c r="E142" i="31"/>
  <c r="B142" i="31"/>
  <c r="K140" i="31"/>
  <c r="G140" i="31"/>
  <c r="G141" i="31" s="1"/>
  <c r="M141" i="31" s="1"/>
  <c r="E140" i="31"/>
  <c r="B140" i="31"/>
  <c r="K138" i="31"/>
  <c r="G138" i="31"/>
  <c r="E138" i="31"/>
  <c r="B138" i="31"/>
  <c r="K136" i="31"/>
  <c r="G136" i="31"/>
  <c r="E136" i="31"/>
  <c r="B136" i="31"/>
  <c r="K134" i="31"/>
  <c r="H134" i="31"/>
  <c r="G134" i="31"/>
  <c r="G135" i="31" s="1"/>
  <c r="E134" i="31"/>
  <c r="B134" i="31"/>
  <c r="K132" i="31"/>
  <c r="G132" i="31"/>
  <c r="E132" i="31"/>
  <c r="B132" i="31"/>
  <c r="K130" i="31"/>
  <c r="G130" i="31"/>
  <c r="E130" i="31"/>
  <c r="B130" i="31"/>
  <c r="K128" i="31"/>
  <c r="G128" i="31"/>
  <c r="E128" i="31"/>
  <c r="B128" i="31"/>
  <c r="K126" i="31"/>
  <c r="G126" i="31"/>
  <c r="E126" i="31"/>
  <c r="B126" i="31"/>
  <c r="K124" i="31"/>
  <c r="G124" i="31"/>
  <c r="M124" i="31" s="1"/>
  <c r="E124" i="31"/>
  <c r="B124" i="31"/>
  <c r="K122" i="31"/>
  <c r="G122" i="31"/>
  <c r="G123" i="31" s="1"/>
  <c r="E122" i="31"/>
  <c r="B122" i="31"/>
  <c r="K120" i="31"/>
  <c r="G120" i="31"/>
  <c r="E120" i="31"/>
  <c r="B120" i="31"/>
  <c r="K118" i="31"/>
  <c r="G118" i="31"/>
  <c r="M118" i="31" s="1"/>
  <c r="E118" i="31"/>
  <c r="B118" i="31"/>
  <c r="K116" i="31"/>
  <c r="G116" i="31"/>
  <c r="M116" i="31" s="1"/>
  <c r="E116" i="31"/>
  <c r="B116" i="31"/>
  <c r="K114" i="31"/>
  <c r="G114" i="31"/>
  <c r="E114" i="31"/>
  <c r="B114" i="31"/>
  <c r="K112" i="31"/>
  <c r="G112" i="31"/>
  <c r="E112" i="31"/>
  <c r="B112" i="31"/>
  <c r="K110" i="31"/>
  <c r="G110" i="31"/>
  <c r="G111" i="31" s="1"/>
  <c r="E110" i="31"/>
  <c r="B110" i="31"/>
  <c r="K108" i="31"/>
  <c r="G108" i="31"/>
  <c r="E108" i="31"/>
  <c r="B108" i="31"/>
  <c r="K106" i="31"/>
  <c r="G106" i="31"/>
  <c r="E106" i="31"/>
  <c r="B106" i="31"/>
  <c r="K104" i="31"/>
  <c r="G104" i="31"/>
  <c r="M104" i="31" s="1"/>
  <c r="E104" i="31"/>
  <c r="B104" i="31"/>
  <c r="K102" i="31"/>
  <c r="G102" i="31"/>
  <c r="E102" i="31"/>
  <c r="B102" i="31"/>
  <c r="H101" i="31"/>
  <c r="K100" i="31"/>
  <c r="H100" i="31"/>
  <c r="G100" i="31"/>
  <c r="G101" i="31" s="1"/>
  <c r="E100" i="31"/>
  <c r="B100" i="31"/>
  <c r="K98" i="31"/>
  <c r="G98" i="31"/>
  <c r="G99" i="31" s="1"/>
  <c r="M99" i="31" s="1"/>
  <c r="E98" i="31"/>
  <c r="B98" i="31"/>
  <c r="K96" i="31"/>
  <c r="G96" i="31"/>
  <c r="E96" i="31"/>
  <c r="B96" i="31"/>
  <c r="K94" i="31"/>
  <c r="G94" i="31"/>
  <c r="G95" i="31" s="1"/>
  <c r="E94" i="31"/>
  <c r="B94" i="31"/>
  <c r="K92" i="31"/>
  <c r="G92" i="31"/>
  <c r="M92" i="31" s="1"/>
  <c r="E92" i="31"/>
  <c r="B92" i="31"/>
  <c r="K90" i="31"/>
  <c r="G90" i="31"/>
  <c r="G91" i="31" s="1"/>
  <c r="M91" i="31" s="1"/>
  <c r="E90" i="31"/>
  <c r="B90" i="31"/>
  <c r="K88" i="31"/>
  <c r="G88" i="31"/>
  <c r="G89" i="31" s="1"/>
  <c r="M89" i="31" s="1"/>
  <c r="E88" i="31"/>
  <c r="B88" i="31"/>
  <c r="K86" i="31"/>
  <c r="G86" i="31"/>
  <c r="E86" i="31"/>
  <c r="B86" i="31"/>
  <c r="K84" i="31"/>
  <c r="G84" i="31"/>
  <c r="E84" i="31"/>
  <c r="B84" i="31"/>
  <c r="K82" i="31"/>
  <c r="G82" i="31"/>
  <c r="M82" i="31" s="1"/>
  <c r="E82" i="31"/>
  <c r="B82" i="31"/>
  <c r="K80" i="31"/>
  <c r="G80" i="31"/>
  <c r="G81" i="31" s="1"/>
  <c r="M81" i="31" s="1"/>
  <c r="E80" i="31"/>
  <c r="B80" i="31"/>
  <c r="K78" i="31"/>
  <c r="G78" i="31"/>
  <c r="E78" i="31"/>
  <c r="B78" i="31"/>
  <c r="K76" i="31"/>
  <c r="H76" i="31"/>
  <c r="G76" i="31"/>
  <c r="M76" i="31" s="1"/>
  <c r="E76" i="31"/>
  <c r="B76" i="31"/>
  <c r="K74" i="31"/>
  <c r="G74" i="31"/>
  <c r="E74" i="31"/>
  <c r="B74" i="31"/>
  <c r="H73" i="31"/>
  <c r="K72" i="31"/>
  <c r="H72" i="31"/>
  <c r="G72" i="31"/>
  <c r="E72" i="31"/>
  <c r="B72" i="31"/>
  <c r="K70" i="31"/>
  <c r="G70" i="31"/>
  <c r="E70" i="31"/>
  <c r="B70" i="31"/>
  <c r="K68" i="31"/>
  <c r="G68" i="31"/>
  <c r="E68" i="31"/>
  <c r="B68" i="31"/>
  <c r="K66" i="31"/>
  <c r="G66" i="31"/>
  <c r="G67" i="31" s="1"/>
  <c r="E66" i="31"/>
  <c r="B66" i="31"/>
  <c r="K64" i="31"/>
  <c r="G64" i="31"/>
  <c r="E64" i="31"/>
  <c r="B64" i="31"/>
  <c r="H63" i="31"/>
  <c r="K62" i="31"/>
  <c r="G62" i="31"/>
  <c r="E62" i="31"/>
  <c r="B62" i="31"/>
  <c r="K60" i="31"/>
  <c r="G60" i="31"/>
  <c r="G61" i="31" s="1"/>
  <c r="M61" i="31" s="1"/>
  <c r="E60" i="31"/>
  <c r="B60" i="31"/>
  <c r="H59" i="31"/>
  <c r="K58" i="31"/>
  <c r="H58" i="31"/>
  <c r="G58" i="31"/>
  <c r="G59" i="31" s="1"/>
  <c r="E58" i="31"/>
  <c r="B58" i="31"/>
  <c r="H57" i="31"/>
  <c r="K56" i="31"/>
  <c r="H56" i="31"/>
  <c r="G56" i="31"/>
  <c r="G57" i="31" s="1"/>
  <c r="E56" i="31"/>
  <c r="B56" i="31"/>
  <c r="K54" i="31"/>
  <c r="G54" i="31"/>
  <c r="M54" i="31" s="1"/>
  <c r="E54" i="31"/>
  <c r="B54" i="31"/>
  <c r="K52" i="31"/>
  <c r="G52" i="31"/>
  <c r="M52" i="31" s="1"/>
  <c r="E52" i="31"/>
  <c r="B52" i="31"/>
  <c r="K50" i="31"/>
  <c r="G50" i="31"/>
  <c r="M50" i="31" s="1"/>
  <c r="E50" i="31"/>
  <c r="B50" i="31"/>
  <c r="H49" i="31"/>
  <c r="K48" i="31"/>
  <c r="H48" i="31"/>
  <c r="G48" i="31"/>
  <c r="G49" i="31" s="1"/>
  <c r="E48" i="31"/>
  <c r="B48" i="31"/>
  <c r="H47" i="31"/>
  <c r="K46" i="31"/>
  <c r="H46" i="31"/>
  <c r="G46" i="31"/>
  <c r="E46" i="31"/>
  <c r="B46" i="31"/>
  <c r="H45" i="31"/>
  <c r="K44" i="31"/>
  <c r="H44" i="31"/>
  <c r="G44" i="31"/>
  <c r="E44" i="31"/>
  <c r="B44" i="31"/>
  <c r="K42" i="31"/>
  <c r="G42" i="31"/>
  <c r="G43" i="31" s="1"/>
  <c r="M43" i="31" s="1"/>
  <c r="E42" i="31"/>
  <c r="B42" i="31"/>
  <c r="H41" i="31"/>
  <c r="H40" i="31"/>
  <c r="G40" i="31"/>
  <c r="E40" i="31"/>
  <c r="B40" i="31"/>
  <c r="H39" i="31"/>
  <c r="K38" i="31"/>
  <c r="H38" i="31"/>
  <c r="G38" i="31"/>
  <c r="G39" i="31" s="1"/>
  <c r="E38" i="31"/>
  <c r="B38" i="31"/>
  <c r="H37" i="31"/>
  <c r="H36" i="31"/>
  <c r="G36" i="31"/>
  <c r="E36" i="31"/>
  <c r="B36" i="31"/>
  <c r="H35" i="31"/>
  <c r="K34" i="31"/>
  <c r="H34" i="31"/>
  <c r="G34" i="31"/>
  <c r="E34" i="31"/>
  <c r="B34" i="31"/>
  <c r="K32" i="31"/>
  <c r="G32" i="31"/>
  <c r="E32" i="31"/>
  <c r="B32" i="31"/>
  <c r="H31" i="31"/>
  <c r="K30" i="31"/>
  <c r="H30" i="31"/>
  <c r="G30" i="31"/>
  <c r="G31" i="31" s="1"/>
  <c r="E30" i="31"/>
  <c r="B30" i="31"/>
  <c r="H29" i="31"/>
  <c r="K28" i="31"/>
  <c r="H28" i="31"/>
  <c r="G28" i="31"/>
  <c r="E28" i="31"/>
  <c r="B28" i="31"/>
  <c r="K26" i="31"/>
  <c r="G26" i="31"/>
  <c r="E26" i="31"/>
  <c r="B26" i="31"/>
  <c r="K24" i="31"/>
  <c r="G24" i="31"/>
  <c r="M24" i="31" s="1"/>
  <c r="E24" i="31"/>
  <c r="B24" i="31"/>
  <c r="K22" i="31"/>
  <c r="G22" i="31"/>
  <c r="E22" i="31"/>
  <c r="B22" i="31"/>
  <c r="K20" i="31"/>
  <c r="G20" i="31"/>
  <c r="G21" i="31" s="1"/>
  <c r="E20" i="31"/>
  <c r="B20" i="31"/>
  <c r="K18" i="31"/>
  <c r="G18" i="31"/>
  <c r="G19" i="31" s="1"/>
  <c r="M19" i="31" s="1"/>
  <c r="E18" i="31"/>
  <c r="B18" i="31"/>
  <c r="K16" i="31"/>
  <c r="G16" i="31"/>
  <c r="G17" i="31" s="1"/>
  <c r="M17" i="31" s="1"/>
  <c r="E16" i="31"/>
  <c r="B16" i="31"/>
  <c r="K14" i="31"/>
  <c r="G14" i="31"/>
  <c r="M14" i="31" s="1"/>
  <c r="E14" i="31"/>
  <c r="B14" i="31"/>
  <c r="H13" i="31"/>
  <c r="K12" i="31"/>
  <c r="H12" i="31"/>
  <c r="G12" i="31"/>
  <c r="E12" i="31"/>
  <c r="B12" i="31"/>
  <c r="H11" i="31"/>
  <c r="K10" i="31"/>
  <c r="H10" i="31"/>
  <c r="G10" i="31"/>
  <c r="E10" i="31"/>
  <c r="B10" i="31"/>
  <c r="B9" i="31"/>
  <c r="A9" i="31"/>
  <c r="A5" i="31"/>
  <c r="A3" i="31"/>
  <c r="L2" i="31"/>
  <c r="L1" i="31"/>
  <c r="B14" i="32"/>
  <c r="B12" i="32"/>
  <c r="B10" i="32"/>
  <c r="B8" i="32"/>
  <c r="A5" i="32"/>
  <c r="A3" i="32"/>
  <c r="O2" i="32"/>
  <c r="A2" i="32"/>
  <c r="O1" i="32"/>
  <c r="A1" i="32"/>
  <c r="A2" i="13" l="1"/>
  <c r="A2" i="31"/>
  <c r="A3" i="13"/>
  <c r="A2" i="6"/>
  <c r="A3" i="6"/>
  <c r="A1" i="31"/>
  <c r="A2" i="14"/>
  <c r="A2" i="15"/>
  <c r="J31" i="31"/>
  <c r="J62" i="31"/>
  <c r="J10" i="31"/>
  <c r="J57" i="31"/>
  <c r="I12" i="31"/>
  <c r="J44" i="31"/>
  <c r="I72" i="31"/>
  <c r="OQ135" i="16"/>
  <c r="H153" i="31"/>
  <c r="H51" i="31"/>
  <c r="H120" i="31"/>
  <c r="H254" i="31"/>
  <c r="J254" i="31" s="1"/>
  <c r="H197" i="31"/>
  <c r="L197" i="31" s="1"/>
  <c r="H225" i="31"/>
  <c r="H179" i="31"/>
  <c r="H192" i="31"/>
  <c r="H127" i="31"/>
  <c r="H66" i="31"/>
  <c r="L66" i="31" s="1"/>
  <c r="H130" i="31"/>
  <c r="J130" i="31" s="1"/>
  <c r="H210" i="31"/>
  <c r="I210" i="31" s="1"/>
  <c r="H109" i="31"/>
  <c r="H122" i="31"/>
  <c r="H200" i="31"/>
  <c r="J200" i="31" s="1"/>
  <c r="H84" i="31"/>
  <c r="L84" i="31" s="1"/>
  <c r="H189" i="31"/>
  <c r="H276" i="31"/>
  <c r="I276" i="31" s="1"/>
  <c r="H136" i="31"/>
  <c r="I136" i="31" s="1"/>
  <c r="H65" i="31"/>
  <c r="H97" i="31"/>
  <c r="H278" i="31"/>
  <c r="J278" i="31" s="1"/>
  <c r="H188" i="31"/>
  <c r="H60" i="31"/>
  <c r="I60" i="31" s="1"/>
  <c r="H123" i="31"/>
  <c r="H151" i="31"/>
  <c r="H193" i="31"/>
  <c r="H152" i="31"/>
  <c r="I152" i="31" s="1"/>
  <c r="H55" i="31"/>
  <c r="H249" i="31"/>
  <c r="H284" i="31"/>
  <c r="L284" i="31" s="1"/>
  <c r="H80" i="31"/>
  <c r="H81" i="31"/>
  <c r="H108" i="31"/>
  <c r="L108" i="31" s="1"/>
  <c r="H144" i="31"/>
  <c r="L144" i="31" s="1"/>
  <c r="H285" i="31"/>
  <c r="H93" i="31"/>
  <c r="H187" i="31"/>
  <c r="H159" i="31"/>
  <c r="H139" i="31"/>
  <c r="H201" i="31"/>
  <c r="H92" i="31"/>
  <c r="I92" i="31" s="1"/>
  <c r="H119" i="31"/>
  <c r="H154" i="31"/>
  <c r="H283" i="31"/>
  <c r="H213" i="31"/>
  <c r="I213" i="31" s="1"/>
  <c r="H138" i="31"/>
  <c r="I138" i="31" s="1"/>
  <c r="H182" i="31"/>
  <c r="H224" i="31"/>
  <c r="I224" i="31" s="1"/>
  <c r="H128" i="31"/>
  <c r="J128" i="31" s="1"/>
  <c r="M128" i="31" s="1"/>
  <c r="H155" i="31"/>
  <c r="H102" i="31"/>
  <c r="J102" i="31" s="1"/>
  <c r="H204" i="31"/>
  <c r="H203" i="31"/>
  <c r="H230" i="31"/>
  <c r="L230" i="31" s="1"/>
  <c r="H281" i="31"/>
  <c r="H180" i="31"/>
  <c r="J180" i="31" s="1"/>
  <c r="H158" i="31"/>
  <c r="I158" i="31" s="1"/>
  <c r="H191" i="31"/>
  <c r="H116" i="31"/>
  <c r="J116" i="31" s="1"/>
  <c r="H176" i="31"/>
  <c r="H262" i="31"/>
  <c r="J262" i="31" s="1"/>
  <c r="M262" i="31" s="1"/>
  <c r="H220" i="31"/>
  <c r="J220" i="31" s="1"/>
  <c r="H124" i="31"/>
  <c r="J124" i="31" s="1"/>
  <c r="H221" i="31"/>
  <c r="I221" i="31" s="1"/>
  <c r="H217" i="31"/>
  <c r="J217" i="31" s="1"/>
  <c r="H250" i="31"/>
  <c r="J250" i="31" s="1"/>
  <c r="H251" i="31"/>
  <c r="H137" i="31"/>
  <c r="H186" i="31"/>
  <c r="J186" i="31" s="1"/>
  <c r="H185" i="31"/>
  <c r="H273" i="31"/>
  <c r="H279" i="31"/>
  <c r="H86" i="31"/>
  <c r="J86" i="31" s="1"/>
  <c r="H216" i="31"/>
  <c r="I216" i="31" s="1"/>
  <c r="H112" i="31"/>
  <c r="I112" i="31" s="1"/>
  <c r="H132" i="31"/>
  <c r="I132" i="31" s="1"/>
  <c r="H195" i="31"/>
  <c r="I231" i="31"/>
  <c r="H113" i="31"/>
  <c r="H135" i="31"/>
  <c r="L135" i="31" s="1"/>
  <c r="L202" i="31"/>
  <c r="I96" i="31"/>
  <c r="H228" i="31"/>
  <c r="L228" i="31" s="1"/>
  <c r="H174" i="31"/>
  <c r="I174" i="31" s="1"/>
  <c r="K36" i="31"/>
  <c r="K40" i="31"/>
  <c r="G45" i="31"/>
  <c r="G129" i="31"/>
  <c r="G55" i="31"/>
  <c r="M55" i="31" s="1"/>
  <c r="M192" i="31"/>
  <c r="M170" i="31"/>
  <c r="G211" i="31"/>
  <c r="M211" i="31" s="1"/>
  <c r="L46" i="31"/>
  <c r="G47" i="31"/>
  <c r="I47" i="31" s="1"/>
  <c r="I95" i="31"/>
  <c r="G33" i="31"/>
  <c r="M33" i="31" s="1"/>
  <c r="M32" i="31"/>
  <c r="G119" i="31"/>
  <c r="I260" i="31"/>
  <c r="L260" i="31" s="1"/>
  <c r="L118" i="31"/>
  <c r="I62" i="31"/>
  <c r="M94" i="31"/>
  <c r="I44" i="31"/>
  <c r="L44" i="31" s="1"/>
  <c r="M140" i="31"/>
  <c r="I36" i="31"/>
  <c r="L36" i="31" s="1"/>
  <c r="G37" i="31"/>
  <c r="M37" i="31" s="1"/>
  <c r="M114" i="31"/>
  <c r="G115" i="31"/>
  <c r="M115" i="31" s="1"/>
  <c r="G29" i="31"/>
  <c r="J28" i="31"/>
  <c r="M168" i="31"/>
  <c r="G169" i="31"/>
  <c r="M169" i="31" s="1"/>
  <c r="L96" i="31"/>
  <c r="G77" i="31"/>
  <c r="M77" i="31" s="1"/>
  <c r="M96" i="31"/>
  <c r="G117" i="31"/>
  <c r="J117" i="31" s="1"/>
  <c r="M86" i="31"/>
  <c r="M232" i="31"/>
  <c r="G97" i="31"/>
  <c r="G225" i="31"/>
  <c r="M225" i="31" s="1"/>
  <c r="M224" i="31"/>
  <c r="M56" i="31"/>
  <c r="M90" i="31"/>
  <c r="M60" i="31"/>
  <c r="M130" i="31"/>
  <c r="G11" i="31"/>
  <c r="I11" i="31" s="1"/>
  <c r="G63" i="31"/>
  <c r="L63" i="31" s="1"/>
  <c r="M62" i="31"/>
  <c r="M162" i="31"/>
  <c r="G163" i="31"/>
  <c r="M163" i="31" s="1"/>
  <c r="L62" i="31"/>
  <c r="M36" i="31"/>
  <c r="G53" i="31"/>
  <c r="M53" i="31" s="1"/>
  <c r="J82" i="31"/>
  <c r="M102" i="31"/>
  <c r="J280" i="31"/>
  <c r="O167" i="20"/>
  <c r="O159" i="20"/>
  <c r="H256" i="31"/>
  <c r="H107" i="31"/>
  <c r="H53" i="31"/>
  <c r="H253" i="31"/>
  <c r="H83" i="31"/>
  <c r="H226" i="31"/>
  <c r="I226" i="31" s="1"/>
  <c r="H275" i="31"/>
  <c r="L275" i="31" s="1"/>
  <c r="H141" i="31"/>
  <c r="L141" i="31" s="1"/>
  <c r="H99" i="31"/>
  <c r="L99" i="31" s="1"/>
  <c r="I200" i="31"/>
  <c r="H245" i="31"/>
  <c r="H142" i="31"/>
  <c r="I142" i="31" s="1"/>
  <c r="I219" i="31"/>
  <c r="H110" i="31"/>
  <c r="J110" i="31" s="1"/>
  <c r="M110" i="31" s="1"/>
  <c r="H70" i="31"/>
  <c r="I70" i="31" s="1"/>
  <c r="H274" i="31"/>
  <c r="J274" i="31" s="1"/>
  <c r="M274" i="31" s="1"/>
  <c r="H183" i="31"/>
  <c r="H257" i="31"/>
  <c r="H248" i="31"/>
  <c r="I248" i="31" s="1"/>
  <c r="H214" i="31"/>
  <c r="L214" i="31" s="1"/>
  <c r="H287" i="31"/>
  <c r="H190" i="31"/>
  <c r="J190" i="31" s="1"/>
  <c r="H175" i="31"/>
  <c r="H199" i="31"/>
  <c r="H106" i="31"/>
  <c r="H129" i="31"/>
  <c r="J67" i="31"/>
  <c r="H74" i="31"/>
  <c r="I74" i="31" s="1"/>
  <c r="J197" i="31"/>
  <c r="L61" i="31"/>
  <c r="I206" i="31"/>
  <c r="J64" i="31"/>
  <c r="I78" i="31"/>
  <c r="H54" i="31"/>
  <c r="L54" i="31" s="1"/>
  <c r="H255" i="31"/>
  <c r="I255" i="31" s="1"/>
  <c r="L94" i="31"/>
  <c r="J94" i="31"/>
  <c r="I94" i="31"/>
  <c r="L140" i="31"/>
  <c r="J140" i="31"/>
  <c r="L52" i="31"/>
  <c r="J52" i="31"/>
  <c r="I52" i="31"/>
  <c r="J96" i="31"/>
  <c r="H104" i="31"/>
  <c r="H71" i="31"/>
  <c r="H277" i="31"/>
  <c r="H90" i="31"/>
  <c r="I90" i="31" s="1"/>
  <c r="H146" i="31"/>
  <c r="I146" i="31" s="1"/>
  <c r="H177" i="31"/>
  <c r="H218" i="31"/>
  <c r="L218" i="31" s="1"/>
  <c r="H50" i="31"/>
  <c r="I50" i="31" s="1"/>
  <c r="H215" i="31"/>
  <c r="H244" i="31"/>
  <c r="J244" i="31" s="1"/>
  <c r="H156" i="31"/>
  <c r="L156" i="31" s="1"/>
  <c r="I140" i="31"/>
  <c r="H282" i="31"/>
  <c r="J282" i="31" s="1"/>
  <c r="H157" i="31"/>
  <c r="H227" i="31"/>
  <c r="H181" i="31"/>
  <c r="I181" i="31" s="1"/>
  <c r="H198" i="31"/>
  <c r="J198" i="31" s="1"/>
  <c r="H98" i="31"/>
  <c r="J98" i="31" s="1"/>
  <c r="H75" i="31"/>
  <c r="H77" i="31"/>
  <c r="J191" i="31"/>
  <c r="H208" i="31"/>
  <c r="I208" i="31" s="1"/>
  <c r="H133" i="31"/>
  <c r="H196" i="31"/>
  <c r="J196" i="31" s="1"/>
  <c r="H126" i="31"/>
  <c r="J126" i="31" s="1"/>
  <c r="H121" i="31"/>
  <c r="H114" i="31"/>
  <c r="L114" i="31" s="1"/>
  <c r="H252" i="31"/>
  <c r="L252" i="31" s="1"/>
  <c r="H223" i="31"/>
  <c r="L223" i="31" s="1"/>
  <c r="J158" i="31"/>
  <c r="M158" i="31" s="1"/>
  <c r="J80" i="31"/>
  <c r="J138" i="31"/>
  <c r="L95" i="31"/>
  <c r="M135" i="31"/>
  <c r="M12" i="31"/>
  <c r="I67" i="31"/>
  <c r="L160" i="31"/>
  <c r="M231" i="31"/>
  <c r="G283" i="31"/>
  <c r="M283" i="31" s="1"/>
  <c r="G13" i="31"/>
  <c r="M13" i="31" s="1"/>
  <c r="L82" i="31"/>
  <c r="M146" i="31"/>
  <c r="G161" i="31"/>
  <c r="J161" i="31" s="1"/>
  <c r="G147" i="31"/>
  <c r="M147" i="31" s="1"/>
  <c r="M208" i="31"/>
  <c r="G209" i="31"/>
  <c r="M213" i="31"/>
  <c r="M276" i="31"/>
  <c r="G69" i="31"/>
  <c r="J69" i="31" s="1"/>
  <c r="M68" i="31"/>
  <c r="M204" i="31"/>
  <c r="L204" i="31"/>
  <c r="I214" i="31"/>
  <c r="M278" i="31"/>
  <c r="I91" i="31"/>
  <c r="G125" i="31"/>
  <c r="I148" i="31"/>
  <c r="J204" i="31"/>
  <c r="M270" i="31"/>
  <c r="J148" i="31"/>
  <c r="M58" i="31"/>
  <c r="M84" i="31"/>
  <c r="M190" i="31"/>
  <c r="M197" i="31"/>
  <c r="G205" i="31"/>
  <c r="M214" i="31"/>
  <c r="G263" i="31"/>
  <c r="L263" i="31" s="1"/>
  <c r="I58" i="31"/>
  <c r="M142" i="31"/>
  <c r="G215" i="31"/>
  <c r="M226" i="31"/>
  <c r="M234" i="31"/>
  <c r="G143" i="31"/>
  <c r="M143" i="31" s="1"/>
  <c r="G279" i="31"/>
  <c r="G199" i="31"/>
  <c r="M199" i="31" s="1"/>
  <c r="M18" i="31"/>
  <c r="I272" i="31"/>
  <c r="M144" i="31"/>
  <c r="I150" i="31"/>
  <c r="G167" i="31"/>
  <c r="M167" i="31" s="1"/>
  <c r="M166" i="31"/>
  <c r="J272" i="31"/>
  <c r="M272" i="31" s="1"/>
  <c r="G281" i="31"/>
  <c r="M281" i="31" s="1"/>
  <c r="L280" i="31"/>
  <c r="L64" i="31"/>
  <c r="M112" i="31"/>
  <c r="J150" i="31"/>
  <c r="M64" i="31"/>
  <c r="M98" i="31"/>
  <c r="G113" i="31"/>
  <c r="L206" i="31"/>
  <c r="G65" i="31"/>
  <c r="G87" i="31"/>
  <c r="I87" i="31" s="1"/>
  <c r="G127" i="31"/>
  <c r="M126" i="31"/>
  <c r="G145" i="31"/>
  <c r="L145" i="31" s="1"/>
  <c r="G207" i="31"/>
  <c r="M207" i="31" s="1"/>
  <c r="I193" i="31"/>
  <c r="M216" i="31"/>
  <c r="M238" i="31"/>
  <c r="I212" i="31"/>
  <c r="J212" i="31"/>
  <c r="L256" i="31"/>
  <c r="M120" i="31"/>
  <c r="G121" i="31"/>
  <c r="I120" i="31"/>
  <c r="L200" i="31"/>
  <c r="M100" i="31"/>
  <c r="J152" i="31"/>
  <c r="I61" i="31"/>
  <c r="I82" i="31"/>
  <c r="G83" i="31"/>
  <c r="J95" i="31"/>
  <c r="M95" i="31"/>
  <c r="I160" i="31"/>
  <c r="L212" i="31"/>
  <c r="L12" i="31"/>
  <c r="J61" i="31"/>
  <c r="L120" i="31"/>
  <c r="L152" i="31"/>
  <c r="J160" i="31"/>
  <c r="M212" i="31"/>
  <c r="M230" i="31"/>
  <c r="J202" i="31"/>
  <c r="I202" i="31"/>
  <c r="M218" i="31"/>
  <c r="G253" i="31"/>
  <c r="J72" i="31"/>
  <c r="JI275" i="16"/>
  <c r="LM31" i="16"/>
  <c r="OS3" i="16"/>
  <c r="FK161" i="16"/>
  <c r="FA3" i="16"/>
  <c r="PK3" i="16"/>
  <c r="JQ3" i="16"/>
  <c r="DO3" i="16"/>
  <c r="NQ3" i="16"/>
  <c r="DM3" i="16"/>
  <c r="BU3" i="16"/>
  <c r="QA3" i="16"/>
  <c r="QC3" i="16"/>
  <c r="IE3" i="16"/>
  <c r="EE3" i="16"/>
  <c r="EG3" i="16"/>
  <c r="E76" i="16"/>
  <c r="KM3" i="16"/>
  <c r="MO3" i="16"/>
  <c r="KO3" i="16"/>
  <c r="CC3" i="16"/>
  <c r="LC3" i="16"/>
  <c r="NU161" i="16"/>
  <c r="FU3" i="16"/>
  <c r="LE3" i="16"/>
  <c r="G31" i="16"/>
  <c r="HQ88" i="16"/>
  <c r="AK3" i="16"/>
  <c r="AM3" i="16"/>
  <c r="EC3" i="16"/>
  <c r="JO3" i="16"/>
  <c r="CN477" i="16"/>
  <c r="H20" i="31"/>
  <c r="L20" i="31" s="1"/>
  <c r="FW161" i="16"/>
  <c r="BA3" i="16"/>
  <c r="IG3" i="16"/>
  <c r="LQ31" i="16"/>
  <c r="IE161" i="16"/>
  <c r="LU3" i="16"/>
  <c r="NU3" i="16"/>
  <c r="EQ31" i="16"/>
  <c r="II3" i="16"/>
  <c r="CU3" i="16"/>
  <c r="EU3" i="16"/>
  <c r="GS3" i="16"/>
  <c r="KK3" i="16"/>
  <c r="PY3" i="16"/>
  <c r="CW31" i="16"/>
  <c r="O3" i="16"/>
  <c r="GU3" i="16"/>
  <c r="IW3" i="16"/>
  <c r="NU63" i="16"/>
  <c r="OQ3" i="16"/>
  <c r="PE31" i="16"/>
  <c r="DS3" i="16"/>
  <c r="JK88" i="16"/>
  <c r="CA3" i="16"/>
  <c r="HK3" i="16"/>
  <c r="HG161" i="16"/>
  <c r="OJ477" i="16"/>
  <c r="HL477" i="16"/>
  <c r="FG3" i="16"/>
  <c r="IK3" i="16"/>
  <c r="NE3" i="16"/>
  <c r="AS3" i="16"/>
  <c r="GW3" i="16"/>
  <c r="NO63" i="16"/>
  <c r="EC161" i="16"/>
  <c r="LO244" i="16"/>
  <c r="LO3" i="16"/>
  <c r="QK3" i="16"/>
  <c r="DY3" i="16"/>
  <c r="FI3" i="16"/>
  <c r="IM3" i="16"/>
  <c r="LQ3" i="16"/>
  <c r="PK31" i="16"/>
  <c r="OC88" i="16"/>
  <c r="IA161" i="16"/>
  <c r="JQ161" i="16"/>
  <c r="PI161" i="16"/>
  <c r="G3" i="16"/>
  <c r="CK3" i="16"/>
  <c r="FK63" i="16"/>
  <c r="LS161" i="16"/>
  <c r="NS161" i="16"/>
  <c r="OW3" i="16"/>
  <c r="PA3" i="16"/>
  <c r="LC31" i="16"/>
  <c r="AW3" i="16"/>
  <c r="EA3" i="16"/>
  <c r="KI3" i="16"/>
  <c r="LS3" i="16"/>
  <c r="AS161" i="16"/>
  <c r="BW218" i="16"/>
  <c r="DO275" i="16"/>
  <c r="LQ275" i="16"/>
  <c r="G161" i="16"/>
  <c r="CQ161" i="16"/>
  <c r="NW161" i="16"/>
  <c r="PQ161" i="16"/>
  <c r="MC63" i="16"/>
  <c r="II161" i="16"/>
  <c r="FW275" i="16"/>
  <c r="NY275" i="16"/>
  <c r="DU63" i="16"/>
  <c r="BC161" i="16"/>
  <c r="CW161" i="16"/>
  <c r="MG161" i="16"/>
  <c r="MI63" i="16"/>
  <c r="BE161" i="16"/>
  <c r="IO161" i="16"/>
  <c r="AA275" i="16"/>
  <c r="IE275" i="16"/>
  <c r="U3" i="16"/>
  <c r="NY3" i="16"/>
  <c r="JB477" i="16"/>
  <c r="PM3" i="16"/>
  <c r="GC3" i="16"/>
  <c r="MI3" i="16"/>
  <c r="S3" i="16"/>
  <c r="CW3" i="16"/>
  <c r="HM3" i="16"/>
  <c r="KS3" i="16"/>
  <c r="EO3" i="16"/>
  <c r="PS3" i="16"/>
  <c r="BI161" i="16"/>
  <c r="CI275" i="16"/>
  <c r="BI3" i="16"/>
  <c r="H22" i="31"/>
  <c r="L22" i="31" s="1"/>
  <c r="Y3" i="16"/>
  <c r="BO3" i="16"/>
  <c r="DE3" i="16"/>
  <c r="GE3" i="16"/>
  <c r="W161" i="16"/>
  <c r="KM275" i="16"/>
  <c r="JC3" i="16"/>
  <c r="MM3" i="16"/>
  <c r="BK161" i="16"/>
  <c r="IW161" i="16"/>
  <c r="ES3" i="16"/>
  <c r="GG3" i="16"/>
  <c r="HY3" i="16"/>
  <c r="JM3" i="16"/>
  <c r="LA3" i="16"/>
  <c r="KU63" i="16"/>
  <c r="Y161" i="16"/>
  <c r="E71" i="16"/>
  <c r="ES275" i="16"/>
  <c r="MU275" i="16"/>
  <c r="AM63" i="16"/>
  <c r="AC161" i="16"/>
  <c r="FM161" i="16"/>
  <c r="LC161" i="16"/>
  <c r="OY161" i="16"/>
  <c r="DP477" i="16"/>
  <c r="FQ161" i="16"/>
  <c r="JI161" i="16"/>
  <c r="HA275" i="16"/>
  <c r="PC275" i="16"/>
  <c r="AI161" i="16"/>
  <c r="DW161" i="16"/>
  <c r="PC161" i="16"/>
  <c r="CA161" i="16"/>
  <c r="JK161" i="16"/>
  <c r="AK161" i="16"/>
  <c r="PE161" i="16"/>
  <c r="DA3" i="16"/>
  <c r="HE3" i="16"/>
  <c r="MU3" i="16"/>
  <c r="OI3" i="16"/>
  <c r="CQ31" i="16"/>
  <c r="CQ480" i="16" s="1"/>
  <c r="CC63" i="16"/>
  <c r="HC63" i="16"/>
  <c r="KQ63" i="16"/>
  <c r="PE63" i="16"/>
  <c r="IO3" i="16"/>
  <c r="KC3" i="16"/>
  <c r="PU3" i="16"/>
  <c r="GG31" i="16"/>
  <c r="JS31" i="16"/>
  <c r="NM31" i="16"/>
  <c r="AO63" i="16"/>
  <c r="ME63" i="16"/>
  <c r="OK3" i="16"/>
  <c r="KS63" i="16"/>
  <c r="NS63" i="16"/>
  <c r="AI3" i="16"/>
  <c r="BS3" i="16"/>
  <c r="DC3" i="16"/>
  <c r="KD477" i="16"/>
  <c r="LM3" i="16"/>
  <c r="MW3" i="16"/>
  <c r="EO31" i="16"/>
  <c r="PI31" i="16"/>
  <c r="AJ477" i="16"/>
  <c r="PW3" i="16"/>
  <c r="JU31" i="16"/>
  <c r="LU31" i="16"/>
  <c r="AQ63" i="16"/>
  <c r="EA63" i="16"/>
  <c r="FQ63" i="16"/>
  <c r="PC88" i="16"/>
  <c r="FS88" i="16"/>
  <c r="MA88" i="16"/>
  <c r="IW88" i="16"/>
  <c r="HI88" i="16"/>
  <c r="CM88" i="16"/>
  <c r="LY88" i="16"/>
  <c r="KI88" i="16"/>
  <c r="FO88" i="16"/>
  <c r="AU88" i="16"/>
  <c r="OU88" i="16"/>
  <c r="LW88" i="16"/>
  <c r="CG88" i="16"/>
  <c r="AQ88" i="16"/>
  <c r="QI88" i="16"/>
  <c r="OS88" i="16"/>
  <c r="CC88" i="16"/>
  <c r="OQ88" i="16"/>
  <c r="II88" i="16"/>
  <c r="GU88" i="16"/>
  <c r="DO88" i="16"/>
  <c r="JU88" i="16"/>
  <c r="EY88" i="16"/>
  <c r="DK88" i="16"/>
  <c r="AG88" i="16"/>
  <c r="JQ88" i="16"/>
  <c r="DG88" i="16"/>
  <c r="OG88" i="16"/>
  <c r="MS88" i="16"/>
  <c r="BQ88" i="16"/>
  <c r="AC88" i="16"/>
  <c r="DE88" i="16"/>
  <c r="OE88" i="16"/>
  <c r="LA88" i="16"/>
  <c r="JM88" i="16"/>
  <c r="HW88" i="16"/>
  <c r="GG88" i="16"/>
  <c r="EQ88" i="16"/>
  <c r="PK88" i="16"/>
  <c r="EM88" i="16"/>
  <c r="PG88" i="16"/>
  <c r="ME88" i="16"/>
  <c r="EI88" i="16"/>
  <c r="BC88" i="16"/>
  <c r="QA63" i="16"/>
  <c r="IS63" i="16"/>
  <c r="FY63" i="16"/>
  <c r="ES63" i="16"/>
  <c r="PY63" i="16"/>
  <c r="IQ63" i="16"/>
  <c r="HG63" i="16"/>
  <c r="FW63" i="16"/>
  <c r="EQ63" i="16"/>
  <c r="FU63" i="16"/>
  <c r="EO63" i="16"/>
  <c r="AA63" i="16"/>
  <c r="LI63" i="16"/>
  <c r="GY63" i="16"/>
  <c r="EG63" i="16"/>
  <c r="BE63" i="16"/>
  <c r="OY63" i="16"/>
  <c r="GI63" i="16"/>
  <c r="OW63" i="16"/>
  <c r="JA63" i="16"/>
  <c r="HQ63" i="16"/>
  <c r="GM31" i="16"/>
  <c r="JW31" i="16"/>
  <c r="CK63" i="16"/>
  <c r="FS63" i="16"/>
  <c r="NY88" i="16"/>
  <c r="BG31" i="16"/>
  <c r="CY31" i="16"/>
  <c r="MK63" i="16"/>
  <c r="GE88" i="16"/>
  <c r="JY31" i="16"/>
  <c r="MC31" i="16"/>
  <c r="I63" i="16"/>
  <c r="HO63" i="16"/>
  <c r="PQ63" i="16"/>
  <c r="AE88" i="16"/>
  <c r="MC88" i="16"/>
  <c r="OA88" i="16"/>
  <c r="BI31" i="16"/>
  <c r="IK31" i="16"/>
  <c r="AY63" i="16"/>
  <c r="LA63" i="16"/>
  <c r="ME31" i="16"/>
  <c r="K63" i="16"/>
  <c r="JK63" i="16"/>
  <c r="Q31" i="16"/>
  <c r="GU31" i="16"/>
  <c r="PU31" i="16"/>
  <c r="PO3" i="16"/>
  <c r="OG3" i="16"/>
  <c r="I3" i="16"/>
  <c r="MS3" i="16"/>
  <c r="KA3" i="16"/>
  <c r="HI3" i="16"/>
  <c r="GA3" i="16"/>
  <c r="BY3" i="16"/>
  <c r="AQ3" i="16"/>
  <c r="JY3" i="16"/>
  <c r="HG3" i="16"/>
  <c r="BW3" i="16"/>
  <c r="OU3" i="16"/>
  <c r="JI3" i="16"/>
  <c r="CO3" i="16"/>
  <c r="W3" i="16"/>
  <c r="IO31" i="16"/>
  <c r="CU63" i="16"/>
  <c r="HU63" i="16"/>
  <c r="OG31" i="16"/>
  <c r="PW31" i="16"/>
  <c r="KO88" i="16"/>
  <c r="H23" i="31"/>
  <c r="AU3" i="16"/>
  <c r="EY3" i="16"/>
  <c r="HW3" i="16"/>
  <c r="DQ3" i="16"/>
  <c r="GK3" i="16"/>
  <c r="JG3" i="16"/>
  <c r="KQ3" i="16"/>
  <c r="NO3" i="16"/>
  <c r="OY3" i="16"/>
  <c r="BQ31" i="16"/>
  <c r="IQ31" i="16"/>
  <c r="KI31" i="16"/>
  <c r="MK31" i="16"/>
  <c r="HW63" i="16"/>
  <c r="OK63" i="16"/>
  <c r="MM88" i="16"/>
  <c r="FI31" i="16"/>
  <c r="MY63" i="16"/>
  <c r="DO31" i="16"/>
  <c r="HC31" i="16"/>
  <c r="IS31" i="16"/>
  <c r="KK31" i="16"/>
  <c r="BK63" i="16"/>
  <c r="EW63" i="16"/>
  <c r="GK63" i="16"/>
  <c r="OM63" i="16"/>
  <c r="QE63" i="16"/>
  <c r="KS88" i="16"/>
  <c r="OM31" i="16"/>
  <c r="W63" i="16"/>
  <c r="IA63" i="16"/>
  <c r="NA63" i="16"/>
  <c r="EW88" i="16"/>
  <c r="AY3" i="16"/>
  <c r="IA3" i="16"/>
  <c r="JK3" i="16"/>
  <c r="QN477" i="16"/>
  <c r="AA31" i="16"/>
  <c r="FK31" i="16"/>
  <c r="Q3" i="16"/>
  <c r="CM3" i="16"/>
  <c r="FE3" i="16"/>
  <c r="MG3" i="16"/>
  <c r="NS3" i="16"/>
  <c r="HE31" i="16"/>
  <c r="BM63" i="16"/>
  <c r="EY63" i="16"/>
  <c r="GM63" i="16"/>
  <c r="JY63" i="16"/>
  <c r="OO63" i="16"/>
  <c r="Y63" i="16"/>
  <c r="LS63" i="16"/>
  <c r="AE31" i="16"/>
  <c r="HG31" i="16"/>
  <c r="DI63" i="16"/>
  <c r="GO63" i="16"/>
  <c r="KA63" i="16"/>
  <c r="QK63" i="16"/>
  <c r="BA88" i="16"/>
  <c r="DA88" i="16"/>
  <c r="KY88" i="16"/>
  <c r="LU63" i="16"/>
  <c r="NG63" i="16"/>
  <c r="CE31" i="16"/>
  <c r="QM31" i="16"/>
  <c r="FE63" i="16"/>
  <c r="OU63" i="16"/>
  <c r="QM63" i="16"/>
  <c r="EA31" i="16"/>
  <c r="JG31" i="16"/>
  <c r="DM63" i="16"/>
  <c r="IK63" i="16"/>
  <c r="LW63" i="16"/>
  <c r="JI88" i="16"/>
  <c r="BW63" i="16"/>
  <c r="FG63" i="16"/>
  <c r="NK63" i="16"/>
  <c r="QO63" i="16"/>
  <c r="AI63" i="16"/>
  <c r="IM63" i="16"/>
  <c r="LY63" i="16"/>
  <c r="NG31" i="16"/>
  <c r="PC31" i="16"/>
  <c r="FI63" i="16"/>
  <c r="NM63" i="16"/>
  <c r="PA63" i="16"/>
  <c r="BK88" i="16"/>
  <c r="HO88" i="16"/>
  <c r="CY3" i="16"/>
  <c r="FQ3" i="16"/>
  <c r="HC3" i="16"/>
  <c r="LG3" i="16"/>
  <c r="GC31" i="16"/>
  <c r="HS31" i="16"/>
  <c r="CA63" i="16"/>
  <c r="HA63" i="16"/>
  <c r="II31" i="16"/>
  <c r="EU63" i="16"/>
  <c r="GA63" i="16"/>
  <c r="KO63" i="16"/>
  <c r="QC63" i="16"/>
  <c r="M88" i="16"/>
  <c r="HM88" i="16"/>
  <c r="U161" i="16"/>
  <c r="GQ161" i="16"/>
  <c r="KU161" i="16"/>
  <c r="NI218" i="16"/>
  <c r="JI218" i="16"/>
  <c r="BU218" i="16"/>
  <c r="AC218" i="16"/>
  <c r="FI218" i="16"/>
  <c r="BS218" i="16"/>
  <c r="KY218" i="16"/>
  <c r="BQ218" i="16"/>
  <c r="KW218" i="16"/>
  <c r="OU218" i="16"/>
  <c r="BM218" i="16"/>
  <c r="Q218" i="16"/>
  <c r="QC218" i="16"/>
  <c r="KE218" i="16"/>
  <c r="IE218" i="16"/>
  <c r="AY218" i="16"/>
  <c r="IC218" i="16"/>
  <c r="EG218" i="16"/>
  <c r="EE218" i="16"/>
  <c r="PU218" i="16"/>
  <c r="HY218" i="16"/>
  <c r="CG218" i="16"/>
  <c r="EC218" i="16"/>
  <c r="AO218" i="16"/>
  <c r="NS301" i="16"/>
  <c r="HS301" i="16"/>
  <c r="DU301" i="16"/>
  <c r="NM301" i="16"/>
  <c r="DO301" i="16"/>
  <c r="M301" i="16"/>
  <c r="EW301" i="16"/>
  <c r="EU301" i="16"/>
  <c r="G301" i="16"/>
  <c r="ES301" i="16"/>
  <c r="AU301" i="16"/>
  <c r="AO301" i="16"/>
  <c r="QI301" i="16"/>
  <c r="MG301" i="16"/>
  <c r="AM301" i="16"/>
  <c r="MA301" i="16"/>
  <c r="HW301" i="16"/>
  <c r="Q88" i="16"/>
  <c r="CW88" i="16"/>
  <c r="EK88" i="16"/>
  <c r="GA88" i="16"/>
  <c r="PI88" i="16"/>
  <c r="DY161" i="16"/>
  <c r="GU161" i="16"/>
  <c r="JM161" i="16"/>
  <c r="KY161" i="16"/>
  <c r="MI161" i="16"/>
  <c r="CU161" i="16"/>
  <c r="LA161" i="16"/>
  <c r="MK161" i="16"/>
  <c r="K301" i="16"/>
  <c r="BM161" i="16"/>
  <c r="HC161" i="16"/>
  <c r="MO161" i="16"/>
  <c r="CY161" i="16"/>
  <c r="EG161" i="16"/>
  <c r="IK161" i="16"/>
  <c r="LE161" i="16"/>
  <c r="AG161" i="16"/>
  <c r="BO161" i="16"/>
  <c r="FU161" i="16"/>
  <c r="HE161" i="16"/>
  <c r="MQ161" i="16"/>
  <c r="OC161" i="16"/>
  <c r="QE275" i="16"/>
  <c r="PA275" i="16"/>
  <c r="NW275" i="16"/>
  <c r="MS275" i="16"/>
  <c r="LO275" i="16"/>
  <c r="KK275" i="16"/>
  <c r="JG275" i="16"/>
  <c r="IC275" i="16"/>
  <c r="GY275" i="16"/>
  <c r="FU275" i="16"/>
  <c r="EQ275" i="16"/>
  <c r="BC275" i="16"/>
  <c r="Y275" i="16"/>
  <c r="DK275" i="16"/>
  <c r="QC275" i="16"/>
  <c r="OY275" i="16"/>
  <c r="NU275" i="16"/>
  <c r="MQ275" i="16"/>
  <c r="LM275" i="16"/>
  <c r="KI275" i="16"/>
  <c r="JE275" i="16"/>
  <c r="IA275" i="16"/>
  <c r="GW275" i="16"/>
  <c r="FS275" i="16"/>
  <c r="CE275" i="16"/>
  <c r="BA275" i="16"/>
  <c r="W275" i="16"/>
  <c r="EM275" i="16"/>
  <c r="QA275" i="16"/>
  <c r="OW275" i="16"/>
  <c r="NS275" i="16"/>
  <c r="MO275" i="16"/>
  <c r="LK275" i="16"/>
  <c r="KG275" i="16"/>
  <c r="JC275" i="16"/>
  <c r="HY275" i="16"/>
  <c r="GU275" i="16"/>
  <c r="DG275" i="16"/>
  <c r="CC275" i="16"/>
  <c r="AY275" i="16"/>
  <c r="U275" i="16"/>
  <c r="FO275" i="16"/>
  <c r="PY275" i="16"/>
  <c r="OU275" i="16"/>
  <c r="NQ275" i="16"/>
  <c r="MM275" i="16"/>
  <c r="LI275" i="16"/>
  <c r="KE275" i="16"/>
  <c r="JA275" i="16"/>
  <c r="HW275" i="16"/>
  <c r="EI275" i="16"/>
  <c r="DE275" i="16"/>
  <c r="CA275" i="16"/>
  <c r="AW275" i="16"/>
  <c r="S275" i="16"/>
  <c r="GQ275" i="16"/>
  <c r="PW275" i="16"/>
  <c r="OS275" i="16"/>
  <c r="NO275" i="16"/>
  <c r="MK275" i="16"/>
  <c r="LG275" i="16"/>
  <c r="KC275" i="16"/>
  <c r="IY275" i="16"/>
  <c r="FK275" i="16"/>
  <c r="EG275" i="16"/>
  <c r="DC275" i="16"/>
  <c r="BY275" i="16"/>
  <c r="AU275" i="16"/>
  <c r="Q275" i="16"/>
  <c r="HS275" i="16"/>
  <c r="PU275" i="16"/>
  <c r="OQ275" i="16"/>
  <c r="NM275" i="16"/>
  <c r="MI275" i="16"/>
  <c r="LE275" i="16"/>
  <c r="KA275" i="16"/>
  <c r="GM275" i="16"/>
  <c r="FI275" i="16"/>
  <c r="EE275" i="16"/>
  <c r="DA275" i="16"/>
  <c r="BW275" i="16"/>
  <c r="AS275" i="16"/>
  <c r="O275" i="16"/>
  <c r="PS275" i="16"/>
  <c r="OO275" i="16"/>
  <c r="NK275" i="16"/>
  <c r="MG275" i="16"/>
  <c r="LC275" i="16"/>
  <c r="HO275" i="16"/>
  <c r="GK275" i="16"/>
  <c r="FG275" i="16"/>
  <c r="EC275" i="16"/>
  <c r="CY275" i="16"/>
  <c r="BU275" i="16"/>
  <c r="AQ275" i="16"/>
  <c r="M275" i="16"/>
  <c r="PQ275" i="16"/>
  <c r="OM275" i="16"/>
  <c r="NI275" i="16"/>
  <c r="ME275" i="16"/>
  <c r="IQ275" i="16"/>
  <c r="HM275" i="16"/>
  <c r="GI275" i="16"/>
  <c r="FE275" i="16"/>
  <c r="EA275" i="16"/>
  <c r="CW275" i="16"/>
  <c r="BS275" i="16"/>
  <c r="AO275" i="16"/>
  <c r="K275" i="16"/>
  <c r="KY275" i="16"/>
  <c r="PO275" i="16"/>
  <c r="OK275" i="16"/>
  <c r="NG275" i="16"/>
  <c r="JS275" i="16"/>
  <c r="IO275" i="16"/>
  <c r="HK275" i="16"/>
  <c r="GG275" i="16"/>
  <c r="FC275" i="16"/>
  <c r="DY275" i="16"/>
  <c r="CU275" i="16"/>
  <c r="BQ275" i="16"/>
  <c r="AM275" i="16"/>
  <c r="I275" i="16"/>
  <c r="MA275" i="16"/>
  <c r="PM275" i="16"/>
  <c r="OI275" i="16"/>
  <c r="KU275" i="16"/>
  <c r="JQ275" i="16"/>
  <c r="IM275" i="16"/>
  <c r="HI275" i="16"/>
  <c r="GE275" i="16"/>
  <c r="FA275" i="16"/>
  <c r="DW275" i="16"/>
  <c r="CS275" i="16"/>
  <c r="BO275" i="16"/>
  <c r="AK275" i="16"/>
  <c r="G275" i="16"/>
  <c r="NC275" i="16"/>
  <c r="QO275" i="16"/>
  <c r="PK275" i="16"/>
  <c r="LW275" i="16"/>
  <c r="KS275" i="16"/>
  <c r="JO275" i="16"/>
  <c r="IK275" i="16"/>
  <c r="HG275" i="16"/>
  <c r="GC275" i="16"/>
  <c r="EY275" i="16"/>
  <c r="DU275" i="16"/>
  <c r="CQ275" i="16"/>
  <c r="BM275" i="16"/>
  <c r="AI275" i="16"/>
  <c r="OE275" i="16"/>
  <c r="QM275" i="16"/>
  <c r="MY275" i="16"/>
  <c r="LU275" i="16"/>
  <c r="KQ275" i="16"/>
  <c r="JM275" i="16"/>
  <c r="II275" i="16"/>
  <c r="HE275" i="16"/>
  <c r="GA275" i="16"/>
  <c r="EW275" i="16"/>
  <c r="DS275" i="16"/>
  <c r="CO275" i="16"/>
  <c r="BK275" i="16"/>
  <c r="PG275" i="16"/>
  <c r="AE275" i="16"/>
  <c r="OA275" i="16"/>
  <c r="MW275" i="16"/>
  <c r="LS275" i="16"/>
  <c r="KO275" i="16"/>
  <c r="JK275" i="16"/>
  <c r="IG275" i="16"/>
  <c r="HC275" i="16"/>
  <c r="FY275" i="16"/>
  <c r="EU275" i="16"/>
  <c r="DQ275" i="16"/>
  <c r="CM275" i="16"/>
  <c r="JY161" i="16"/>
  <c r="LG161" i="16"/>
  <c r="AQ31" i="16"/>
  <c r="EC31" i="16"/>
  <c r="FW31" i="16"/>
  <c r="KM31" i="16"/>
  <c r="PY31" i="16"/>
  <c r="BA63" i="16"/>
  <c r="CM63" i="16"/>
  <c r="EC63" i="16"/>
  <c r="IC63" i="16"/>
  <c r="LE63" i="16"/>
  <c r="MM63" i="16"/>
  <c r="PI63" i="16"/>
  <c r="IE88" i="16"/>
  <c r="MW88" i="16"/>
  <c r="PY88" i="16"/>
  <c r="BS161" i="16"/>
  <c r="EM161" i="16"/>
  <c r="KA161" i="16"/>
  <c r="DG161" i="16"/>
  <c r="HI161" i="16"/>
  <c r="LK161" i="16"/>
  <c r="PS161" i="16"/>
  <c r="PO161" i="16"/>
  <c r="LO161" i="16"/>
  <c r="FC161" i="16"/>
  <c r="CO161" i="16"/>
  <c r="PM161" i="16"/>
  <c r="MU161" i="16"/>
  <c r="KE161" i="16"/>
  <c r="FA161" i="16"/>
  <c r="KC161" i="16"/>
  <c r="GE161" i="16"/>
  <c r="CI161" i="16"/>
  <c r="QE161" i="16"/>
  <c r="OW161" i="16"/>
  <c r="NM161" i="16"/>
  <c r="JO161" i="16"/>
  <c r="IG161" i="16"/>
  <c r="FS161" i="16"/>
  <c r="EK161" i="16"/>
  <c r="DE161" i="16"/>
  <c r="AM161" i="16"/>
  <c r="ME161" i="16"/>
  <c r="GY161" i="16"/>
  <c r="AS31" i="16"/>
  <c r="FY31" i="16"/>
  <c r="KO31" i="16"/>
  <c r="BC63" i="16"/>
  <c r="CO63" i="16"/>
  <c r="EE63" i="16"/>
  <c r="IE63" i="16"/>
  <c r="JU63" i="16"/>
  <c r="LG63" i="16"/>
  <c r="PK63" i="16"/>
  <c r="BY88" i="16"/>
  <c r="GS88" i="16"/>
  <c r="IG88" i="16"/>
  <c r="LM88" i="16"/>
  <c r="OO88" i="16"/>
  <c r="EO161" i="16"/>
  <c r="GA161" i="16"/>
  <c r="IS161" i="16"/>
  <c r="MY161" i="16"/>
  <c r="OK161" i="16"/>
  <c r="PM244" i="16"/>
  <c r="EW244" i="16"/>
  <c r="IY244" i="16"/>
  <c r="KG244" i="16"/>
  <c r="OE244" i="16"/>
  <c r="O244" i="16"/>
  <c r="DO244" i="16"/>
  <c r="HQ244" i="16"/>
  <c r="HO31" i="16"/>
  <c r="JE31" i="16"/>
  <c r="OO31" i="16"/>
  <c r="U63" i="16"/>
  <c r="MQ63" i="16"/>
  <c r="OC63" i="16"/>
  <c r="JW88" i="16"/>
  <c r="DI161" i="16"/>
  <c r="HK161" i="16"/>
  <c r="NG88" i="16"/>
  <c r="HA88" i="16"/>
  <c r="FM88" i="16"/>
  <c r="CK88" i="16"/>
  <c r="QC88" i="16"/>
  <c r="JY88" i="16"/>
  <c r="DU88" i="16"/>
  <c r="GC161" i="16"/>
  <c r="IU161" i="16"/>
  <c r="NA161" i="16"/>
  <c r="OM161" i="16"/>
  <c r="PW161" i="16"/>
  <c r="DK161" i="16"/>
  <c r="ES161" i="16"/>
  <c r="KI161" i="16"/>
  <c r="OO161" i="16"/>
  <c r="PY161" i="16"/>
  <c r="CC161" i="16"/>
  <c r="DM161" i="16"/>
  <c r="EU161" i="16"/>
  <c r="HQ161" i="16"/>
  <c r="K161" i="16"/>
  <c r="GI161" i="16"/>
  <c r="IY161" i="16"/>
  <c r="KM161" i="16"/>
  <c r="NG161" i="16"/>
  <c r="OQ161" i="16"/>
  <c r="NM88" i="16"/>
  <c r="QM88" i="16"/>
  <c r="CE161" i="16"/>
  <c r="DO161" i="16"/>
  <c r="HS161" i="16"/>
  <c r="AY161" i="16"/>
  <c r="KO161" i="16"/>
  <c r="LY161" i="16"/>
  <c r="NI161" i="16"/>
  <c r="OS161" i="16"/>
  <c r="EA88" i="16"/>
  <c r="NO88" i="16"/>
  <c r="CG161" i="16"/>
  <c r="DQ161" i="16"/>
  <c r="GM161" i="16"/>
  <c r="HU161" i="16"/>
  <c r="QG161" i="16"/>
  <c r="FU301" i="16"/>
  <c r="PA135" i="16"/>
  <c r="Q161" i="16"/>
  <c r="BA161" i="16"/>
  <c r="KQ161" i="16"/>
  <c r="NK161" i="16"/>
  <c r="DS161" i="16"/>
  <c r="FE161" i="16"/>
  <c r="GO161" i="16"/>
  <c r="HW161" i="16"/>
  <c r="MC161" i="16"/>
  <c r="QI161" i="16"/>
  <c r="BG275" i="16"/>
  <c r="QI275" i="16"/>
  <c r="AI301" i="16"/>
  <c r="CE301" i="16"/>
  <c r="EA218" i="16"/>
  <c r="FS218" i="16"/>
  <c r="JW275" i="16"/>
  <c r="DA301" i="16"/>
  <c r="IU301" i="16"/>
  <c r="GQ218" i="16"/>
  <c r="OO218" i="16"/>
  <c r="IU275" i="16"/>
  <c r="DC218" i="16"/>
  <c r="EW218" i="16"/>
  <c r="JR477" i="16"/>
  <c r="ER477" i="16"/>
  <c r="QD477" i="16"/>
  <c r="U114" i="16"/>
  <c r="BC114" i="16"/>
  <c r="JE114" i="16"/>
  <c r="LU114" i="16"/>
  <c r="NG114" i="16"/>
  <c r="QA114" i="16"/>
  <c r="I114" i="16"/>
  <c r="CA114" i="16"/>
  <c r="MS114" i="16"/>
  <c r="PO114" i="16"/>
  <c r="CO114" i="16"/>
  <c r="HY114" i="16"/>
  <c r="OS114" i="16"/>
  <c r="W114" i="16"/>
  <c r="DY114" i="16"/>
  <c r="GQ114" i="16"/>
  <c r="JG114" i="16"/>
  <c r="KO114" i="16"/>
  <c r="LW114" i="16"/>
  <c r="GA114" i="16"/>
  <c r="LI114" i="16"/>
  <c r="JN477" i="16"/>
  <c r="BG114" i="16"/>
  <c r="CQ114" i="16"/>
  <c r="FI114" i="16"/>
  <c r="IA114" i="16"/>
  <c r="OU114" i="16"/>
  <c r="QE114" i="16"/>
  <c r="ED477" i="16"/>
  <c r="Y114" i="16"/>
  <c r="KQ114" i="16"/>
  <c r="NM114" i="16"/>
  <c r="CS114" i="16"/>
  <c r="FK114" i="16"/>
  <c r="GU114" i="16"/>
  <c r="IC114" i="16"/>
  <c r="JK114" i="16"/>
  <c r="BK114" i="16"/>
  <c r="EE114" i="16"/>
  <c r="KS114" i="16"/>
  <c r="OY114" i="16"/>
  <c r="QI114" i="16"/>
  <c r="NV477" i="16"/>
  <c r="CU114" i="16"/>
  <c r="GW114" i="16"/>
  <c r="JM114" i="16"/>
  <c r="NQ114" i="16"/>
  <c r="AE114" i="16"/>
  <c r="EG114" i="16"/>
  <c r="FO114" i="16"/>
  <c r="IG114" i="16"/>
  <c r="KU114" i="16"/>
  <c r="PA114" i="16"/>
  <c r="BO114" i="16"/>
  <c r="GY114" i="16"/>
  <c r="JO114" i="16"/>
  <c r="NS114" i="16"/>
  <c r="QM114" i="16"/>
  <c r="EI114" i="16"/>
  <c r="II114" i="16"/>
  <c r="MK114" i="16"/>
  <c r="AI114" i="16"/>
  <c r="BQ114" i="16"/>
  <c r="DA114" i="16"/>
  <c r="FS114" i="16"/>
  <c r="NU114" i="16"/>
  <c r="HC114" i="16"/>
  <c r="JS114" i="16"/>
  <c r="MM114" i="16"/>
  <c r="PG114" i="16"/>
  <c r="AK114" i="16"/>
  <c r="DC114" i="16"/>
  <c r="EM114" i="16"/>
  <c r="FU114" i="16"/>
  <c r="IM114" i="16"/>
  <c r="NW114" i="16"/>
  <c r="BZ477" i="16"/>
  <c r="HJ477" i="16"/>
  <c r="KB477" i="16"/>
  <c r="LE114" i="16"/>
  <c r="MO114" i="16"/>
  <c r="AM114" i="16"/>
  <c r="BW114" i="16"/>
  <c r="DE114" i="16"/>
  <c r="HG114" i="16"/>
  <c r="IO114" i="16"/>
  <c r="PK114" i="16"/>
  <c r="ET477" i="16"/>
  <c r="G114" i="16"/>
  <c r="EQ114" i="16"/>
  <c r="EQ481" i="16" s="1"/>
  <c r="FY114" i="16"/>
  <c r="LG114" i="16"/>
  <c r="MQ114" i="16"/>
  <c r="OA114" i="16"/>
  <c r="HI114" i="16"/>
  <c r="KA114" i="16"/>
  <c r="DK114" i="16"/>
  <c r="EU114" i="16"/>
  <c r="HK114" i="16"/>
  <c r="IU114" i="16"/>
  <c r="KC114" i="16"/>
  <c r="AU114" i="16"/>
  <c r="CC114" i="16"/>
  <c r="GC114" i="16"/>
  <c r="LK114" i="16"/>
  <c r="AX477" i="16"/>
  <c r="EW114" i="16"/>
  <c r="KE114" i="16"/>
  <c r="OI114" i="16"/>
  <c r="O114" i="16"/>
  <c r="AW114" i="16"/>
  <c r="CE114" i="16"/>
  <c r="GE114" i="16"/>
  <c r="IY114" i="16"/>
  <c r="LM114" i="16"/>
  <c r="MY114" i="16"/>
  <c r="PU114" i="16"/>
  <c r="DQ114" i="16"/>
  <c r="EY114" i="16"/>
  <c r="KG114" i="16"/>
  <c r="OK114" i="16"/>
  <c r="Q114" i="16"/>
  <c r="AY114" i="16"/>
  <c r="GG114" i="16"/>
  <c r="HS114" i="16"/>
  <c r="JA114" i="16"/>
  <c r="LO114" i="16"/>
  <c r="PW114" i="16"/>
  <c r="V477" i="16"/>
  <c r="DS114" i="16"/>
  <c r="FA114" i="16"/>
  <c r="KI114" i="16"/>
  <c r="NC114" i="16"/>
  <c r="FF477" i="16"/>
  <c r="KP477" i="16"/>
  <c r="S114" i="16"/>
  <c r="BA114" i="16"/>
  <c r="JC114" i="16"/>
  <c r="PY114" i="16"/>
  <c r="CM114" i="16"/>
  <c r="DU114" i="16"/>
  <c r="FC114" i="16"/>
  <c r="HW114" i="16"/>
  <c r="KK114" i="16"/>
  <c r="OQ114" i="16"/>
  <c r="AW244" i="16"/>
  <c r="CG244" i="16"/>
  <c r="GI244" i="16"/>
  <c r="HS244" i="16"/>
  <c r="JA244" i="16"/>
  <c r="KI244" i="16"/>
  <c r="NA244" i="16"/>
  <c r="Q244" i="16"/>
  <c r="DQ244" i="16"/>
  <c r="OI244" i="16"/>
  <c r="PQ244" i="16"/>
  <c r="H477" i="16"/>
  <c r="DF477" i="16"/>
  <c r="IP477" i="16"/>
  <c r="AY244" i="16"/>
  <c r="CI244" i="16"/>
  <c r="HU244" i="16"/>
  <c r="JC244" i="16"/>
  <c r="NC244" i="16"/>
  <c r="S244" i="16"/>
  <c r="FE244" i="16"/>
  <c r="GM244" i="16"/>
  <c r="KM244" i="16"/>
  <c r="OK244" i="16"/>
  <c r="PS244" i="16"/>
  <c r="HW244" i="16"/>
  <c r="JE244" i="16"/>
  <c r="NE244" i="16"/>
  <c r="U244" i="16"/>
  <c r="BC244" i="16"/>
  <c r="CM244" i="16"/>
  <c r="FG244" i="16"/>
  <c r="GO244" i="16"/>
  <c r="LY244" i="16"/>
  <c r="OM244" i="16"/>
  <c r="PU244" i="16"/>
  <c r="DY244" i="16"/>
  <c r="HY244" i="16"/>
  <c r="JG244" i="16"/>
  <c r="KQ244" i="16"/>
  <c r="NG244" i="16"/>
  <c r="CD477" i="16"/>
  <c r="MX477" i="16"/>
  <c r="W244" i="16"/>
  <c r="MA244" i="16"/>
  <c r="OO244" i="16"/>
  <c r="PW244" i="16"/>
  <c r="BG244" i="16"/>
  <c r="CQ244" i="16"/>
  <c r="EA244" i="16"/>
  <c r="FK244" i="16"/>
  <c r="GS244" i="16"/>
  <c r="IA244" i="16"/>
  <c r="GH477" i="16"/>
  <c r="KU244" i="16"/>
  <c r="MC244" i="16"/>
  <c r="NK244" i="16"/>
  <c r="OQ244" i="16"/>
  <c r="PY244" i="16"/>
  <c r="AA244" i="16"/>
  <c r="EC244" i="16"/>
  <c r="FM244" i="16"/>
  <c r="BK244" i="16"/>
  <c r="GW244" i="16"/>
  <c r="JO244" i="16"/>
  <c r="KW244" i="16"/>
  <c r="ME244" i="16"/>
  <c r="NM244" i="16"/>
  <c r="OS244" i="16"/>
  <c r="AC244" i="16"/>
  <c r="CW244" i="16"/>
  <c r="EE244" i="16"/>
  <c r="IG244" i="16"/>
  <c r="FQ244" i="16"/>
  <c r="GY244" i="16"/>
  <c r="KY244" i="16"/>
  <c r="MG244" i="16"/>
  <c r="NO244" i="16"/>
  <c r="BO244" i="16"/>
  <c r="CY244" i="16"/>
  <c r="JS244" i="16"/>
  <c r="QG244" i="16"/>
  <c r="AG244" i="16"/>
  <c r="FS244" i="16"/>
  <c r="HA244" i="16"/>
  <c r="IK244" i="16"/>
  <c r="LA244" i="16"/>
  <c r="MI244" i="16"/>
  <c r="OY244" i="16"/>
  <c r="DA244" i="16"/>
  <c r="NS244" i="16"/>
  <c r="QI244" i="16"/>
  <c r="AI244" i="16"/>
  <c r="BS244" i="16"/>
  <c r="FU244" i="16"/>
  <c r="HC244" i="16"/>
  <c r="IM244" i="16"/>
  <c r="JW244" i="16"/>
  <c r="EO244" i="16"/>
  <c r="MM244" i="16"/>
  <c r="NU244" i="16"/>
  <c r="QK244" i="16"/>
  <c r="AK244" i="16"/>
  <c r="BU244" i="16"/>
  <c r="FW244" i="16"/>
  <c r="LG244" i="16"/>
  <c r="PE244" i="16"/>
  <c r="EQ244" i="16"/>
  <c r="IQ244" i="16"/>
  <c r="KA244" i="16"/>
  <c r="MO244" i="16"/>
  <c r="QM244" i="16"/>
  <c r="DI244" i="16"/>
  <c r="LI244" i="16"/>
  <c r="PG244" i="16"/>
  <c r="BY244" i="16"/>
  <c r="ES244" i="16"/>
  <c r="GA244" i="16"/>
  <c r="HK244" i="16"/>
  <c r="KC244" i="16"/>
  <c r="OA244" i="16"/>
  <c r="QO244" i="16"/>
  <c r="I244" i="16"/>
  <c r="AQ244" i="16"/>
  <c r="DK244" i="16"/>
  <c r="IU244" i="16"/>
  <c r="LK244" i="16"/>
  <c r="MS244" i="16"/>
  <c r="CA244" i="16"/>
  <c r="EU244" i="16"/>
  <c r="KE244" i="16"/>
  <c r="OC244" i="16"/>
  <c r="PK244" i="16"/>
  <c r="AS244" i="16"/>
  <c r="DM244" i="16"/>
  <c r="GE244" i="16"/>
  <c r="LM244" i="16"/>
  <c r="CB477" i="16"/>
  <c r="MV477" i="16"/>
  <c r="GL477" i="16"/>
  <c r="EF477" i="16"/>
  <c r="EH477" i="16"/>
  <c r="FT477" i="16"/>
  <c r="S135" i="16"/>
  <c r="DB477" i="16"/>
  <c r="IL477" i="16"/>
  <c r="LK135" i="16"/>
  <c r="U135" i="16"/>
  <c r="HS135" i="16"/>
  <c r="LO135" i="16"/>
  <c r="PI135" i="16"/>
  <c r="Y135" i="16"/>
  <c r="GC135" i="16"/>
  <c r="LQ135" i="16"/>
  <c r="NU135" i="16"/>
  <c r="NW135" i="16"/>
  <c r="CO135" i="16"/>
  <c r="KI135" i="16"/>
  <c r="OE135" i="16"/>
  <c r="CQ135" i="16"/>
  <c r="KK135" i="16"/>
  <c r="BB477" i="16"/>
  <c r="HX477" i="16"/>
  <c r="NH477" i="16"/>
  <c r="PZ477" i="16"/>
  <c r="EW135" i="16"/>
  <c r="IU135" i="16"/>
  <c r="IW135" i="16"/>
  <c r="JA135" i="16"/>
  <c r="BG135" i="16"/>
  <c r="HK135" i="16"/>
  <c r="JC135" i="16"/>
  <c r="HM135" i="16"/>
  <c r="MT477" i="16"/>
  <c r="J477" i="16"/>
  <c r="HN477" i="16"/>
  <c r="IZ477" i="16"/>
  <c r="H268" i="31" s="1"/>
  <c r="J268" i="31" s="1"/>
  <c r="OL477" i="16"/>
  <c r="GJ477" i="16"/>
  <c r="AZ477" i="16"/>
  <c r="DR477" i="16"/>
  <c r="LT477" i="16"/>
  <c r="NJ477" i="16"/>
  <c r="HZ477" i="16"/>
  <c r="QB477" i="16"/>
  <c r="X477" i="16"/>
  <c r="CP477" i="16"/>
  <c r="Z477" i="16"/>
  <c r="H42" i="31" s="1"/>
  <c r="OX477" i="16"/>
  <c r="FH477" i="16"/>
  <c r="KR477" i="16"/>
  <c r="BL477" i="16"/>
  <c r="FJ477" i="16"/>
  <c r="GV477" i="16"/>
  <c r="KT477" i="16"/>
  <c r="MF477" i="16"/>
  <c r="BN477" i="16"/>
  <c r="OZ477" i="16"/>
  <c r="GX477" i="16"/>
  <c r="MH477" i="16"/>
  <c r="JP477" i="16"/>
  <c r="PB477" i="16"/>
  <c r="NX477" i="16"/>
  <c r="AL477" i="16"/>
  <c r="FV477" i="16"/>
  <c r="DD477" i="16"/>
  <c r="IN477" i="16"/>
  <c r="PL477" i="16"/>
  <c r="PN477" i="16"/>
  <c r="QE187" i="16"/>
  <c r="PA187" i="16"/>
  <c r="NW187" i="16"/>
  <c r="MS187" i="16"/>
  <c r="MU187" i="16"/>
  <c r="CU187" i="16"/>
  <c r="AG187" i="16"/>
  <c r="PG187" i="16"/>
  <c r="OA187" i="16"/>
  <c r="LM187" i="16"/>
  <c r="KG187" i="16"/>
  <c r="IY187" i="16"/>
  <c r="HS187" i="16"/>
  <c r="GM187" i="16"/>
  <c r="FG187" i="16"/>
  <c r="QM187" i="16"/>
  <c r="DY187" i="16"/>
  <c r="BK187" i="16"/>
  <c r="AE187" i="16"/>
  <c r="PE187" i="16"/>
  <c r="NY187" i="16"/>
  <c r="MQ187" i="16"/>
  <c r="LK187" i="16"/>
  <c r="IW187" i="16"/>
  <c r="HQ187" i="16"/>
  <c r="GK187" i="16"/>
  <c r="QK187" i="16"/>
  <c r="FC187" i="16"/>
  <c r="BI187" i="16"/>
  <c r="AC187" i="16"/>
  <c r="PC187" i="16"/>
  <c r="MO187" i="16"/>
  <c r="LI187" i="16"/>
  <c r="KA187" i="16"/>
  <c r="IU187" i="16"/>
  <c r="HO187" i="16"/>
  <c r="DU187" i="16"/>
  <c r="CM187" i="16"/>
  <c r="QI187" i="16"/>
  <c r="NU187" i="16"/>
  <c r="GG187" i="16"/>
  <c r="BG187" i="16"/>
  <c r="AA187" i="16"/>
  <c r="MM187" i="16"/>
  <c r="JY187" i="16"/>
  <c r="IS187" i="16"/>
  <c r="EY187" i="16"/>
  <c r="CK187" i="16"/>
  <c r="QG187" i="16"/>
  <c r="OY187" i="16"/>
  <c r="NS187" i="16"/>
  <c r="HK187" i="16"/>
  <c r="BE187" i="16"/>
  <c r="Y187" i="16"/>
  <c r="MK187" i="16"/>
  <c r="LC187" i="16"/>
  <c r="JW187" i="16"/>
  <c r="GC187" i="16"/>
  <c r="EW187" i="16"/>
  <c r="DO187" i="16"/>
  <c r="CI187" i="16"/>
  <c r="OW187" i="16"/>
  <c r="NQ187" i="16"/>
  <c r="IO187" i="16"/>
  <c r="BC187" i="16"/>
  <c r="W187" i="16"/>
  <c r="QC187" i="16"/>
  <c r="LA187" i="16"/>
  <c r="HG187" i="16"/>
  <c r="GA187" i="16"/>
  <c r="DM187" i="16"/>
  <c r="CG187" i="16"/>
  <c r="OU187" i="16"/>
  <c r="NO187" i="16"/>
  <c r="JS187" i="16"/>
  <c r="BA187" i="16"/>
  <c r="U187" i="16"/>
  <c r="QA187" i="16"/>
  <c r="ME187" i="16"/>
  <c r="IK187" i="16"/>
  <c r="HE187" i="16"/>
  <c r="FY187" i="16"/>
  <c r="EQ187" i="16"/>
  <c r="DK187" i="16"/>
  <c r="CE187" i="16"/>
  <c r="OS187" i="16"/>
  <c r="NM187" i="16"/>
  <c r="KW187" i="16"/>
  <c r="AY187" i="16"/>
  <c r="S187" i="16"/>
  <c r="PY187" i="16"/>
  <c r="JO187" i="16"/>
  <c r="II187" i="16"/>
  <c r="HC187" i="16"/>
  <c r="EO187" i="16"/>
  <c r="DI187" i="16"/>
  <c r="CC187" i="16"/>
  <c r="OQ187" i="16"/>
  <c r="MA187" i="16"/>
  <c r="AW187" i="16"/>
  <c r="Q187" i="16"/>
  <c r="PW187" i="16"/>
  <c r="KS187" i="16"/>
  <c r="JM187" i="16"/>
  <c r="IG187" i="16"/>
  <c r="HA187" i="16"/>
  <c r="FS187" i="16"/>
  <c r="EM187" i="16"/>
  <c r="DG187" i="16"/>
  <c r="CA187" i="16"/>
  <c r="OO187" i="16"/>
  <c r="AU187" i="16"/>
  <c r="O187" i="16"/>
  <c r="PU187" i="16"/>
  <c r="NE187" i="16"/>
  <c r="LW187" i="16"/>
  <c r="KQ187" i="16"/>
  <c r="JK187" i="16"/>
  <c r="IE187" i="16"/>
  <c r="FQ187" i="16"/>
  <c r="EK187" i="16"/>
  <c r="DE187" i="16"/>
  <c r="BY187" i="16"/>
  <c r="PS187" i="16"/>
  <c r="LU187" i="16"/>
  <c r="KO187" i="16"/>
  <c r="JI187" i="16"/>
  <c r="IC187" i="16"/>
  <c r="GU187" i="16"/>
  <c r="FO187" i="16"/>
  <c r="EI187" i="16"/>
  <c r="DC187" i="16"/>
  <c r="BW187" i="16"/>
  <c r="LS187" i="16"/>
  <c r="KM187" i="16"/>
  <c r="JG187" i="16"/>
  <c r="MY187" i="16"/>
  <c r="G187" i="16"/>
  <c r="OE187" i="16"/>
  <c r="LQ187" i="16"/>
  <c r="KK187" i="16"/>
  <c r="JE187" i="16"/>
  <c r="HW187" i="16"/>
  <c r="GQ187" i="16"/>
  <c r="FK187" i="16"/>
  <c r="EE187" i="16"/>
  <c r="CY187" i="16"/>
  <c r="GO187" i="16"/>
  <c r="AS187" i="16"/>
  <c r="AQ187" i="16"/>
  <c r="OI187" i="16"/>
  <c r="KI187" i="16"/>
  <c r="EG187" i="16"/>
  <c r="OC187" i="16"/>
  <c r="EC187" i="16"/>
  <c r="HU187" i="16"/>
  <c r="BU187" i="16"/>
  <c r="LO187" i="16"/>
  <c r="FM187" i="16"/>
  <c r="BQ187" i="16"/>
  <c r="PI187" i="16"/>
  <c r="FI187" i="16"/>
  <c r="M187" i="16"/>
  <c r="NA187" i="16"/>
  <c r="DA187" i="16"/>
  <c r="MW187" i="16"/>
  <c r="GS187" i="16"/>
  <c r="DW3" i="16"/>
  <c r="FC3" i="16"/>
  <c r="GI3" i="16"/>
  <c r="LK3" i="16"/>
  <c r="MQ3" i="16"/>
  <c r="NW3" i="16"/>
  <c r="H26" i="31"/>
  <c r="J26" i="31" s="1"/>
  <c r="BK3" i="16"/>
  <c r="CQ3" i="16"/>
  <c r="IY3" i="16"/>
  <c r="KE3" i="16"/>
  <c r="QM3" i="16"/>
  <c r="AG3" i="16"/>
  <c r="BM3" i="16"/>
  <c r="HU3" i="16"/>
  <c r="JA3" i="16"/>
  <c r="NZ477" i="16"/>
  <c r="PI3" i="16"/>
  <c r="QO3" i="16"/>
  <c r="PG3" i="16"/>
  <c r="OE3" i="16"/>
  <c r="MA3" i="16"/>
  <c r="KY3" i="16"/>
  <c r="JW3" i="16"/>
  <c r="HS3" i="16"/>
  <c r="GQ3" i="16"/>
  <c r="FO3" i="16"/>
  <c r="DK3" i="16"/>
  <c r="CI3" i="16"/>
  <c r="AE3" i="16"/>
  <c r="QI3" i="16"/>
  <c r="NC3" i="16"/>
  <c r="IU3" i="16"/>
  <c r="EM3" i="16"/>
  <c r="BG3" i="16"/>
  <c r="PE3" i="16"/>
  <c r="OC3" i="16"/>
  <c r="LY3" i="16"/>
  <c r="KW3" i="16"/>
  <c r="JU3" i="16"/>
  <c r="HQ3" i="16"/>
  <c r="GO3" i="16"/>
  <c r="FM3" i="16"/>
  <c r="DI3" i="16"/>
  <c r="CG3" i="16"/>
  <c r="AC3" i="16"/>
  <c r="QG3" i="16"/>
  <c r="NA3" i="16"/>
  <c r="IS3" i="16"/>
  <c r="EK3" i="16"/>
  <c r="BE3" i="16"/>
  <c r="QE3" i="16"/>
  <c r="PC3" i="16"/>
  <c r="MY3" i="16"/>
  <c r="LW3" i="16"/>
  <c r="KU3" i="16"/>
  <c r="IQ3" i="16"/>
  <c r="HO3" i="16"/>
  <c r="GM3" i="16"/>
  <c r="EI3" i="16"/>
  <c r="DG3" i="16"/>
  <c r="BC3" i="16"/>
  <c r="AA3" i="16"/>
  <c r="OA3" i="16"/>
  <c r="JS3" i="16"/>
  <c r="FK3" i="16"/>
  <c r="CE3" i="16"/>
  <c r="PQ3" i="16"/>
  <c r="NM3" i="16"/>
  <c r="MK3" i="16"/>
  <c r="LI3" i="16"/>
  <c r="JE3" i="16"/>
  <c r="IC3" i="16"/>
  <c r="HA3" i="16"/>
  <c r="EW3" i="16"/>
  <c r="DU3" i="16"/>
  <c r="CS3" i="16"/>
  <c r="AO3" i="16"/>
  <c r="M3" i="16"/>
  <c r="OO3" i="16"/>
  <c r="KG3" i="16"/>
  <c r="FY3" i="16"/>
  <c r="BQ3" i="16"/>
  <c r="H25" i="31"/>
  <c r="K3" i="16"/>
  <c r="FS3" i="16"/>
  <c r="GY3" i="16"/>
  <c r="NG3" i="16"/>
  <c r="OM3" i="16"/>
  <c r="H21" i="31"/>
  <c r="I21" i="31" s="1"/>
  <c r="MC3" i="16"/>
  <c r="NI3" i="16"/>
  <c r="M14" i="13"/>
  <c r="EQ3" i="16"/>
  <c r="FW3" i="16"/>
  <c r="ME3" i="16"/>
  <c r="NK3" i="16"/>
  <c r="H24" i="31"/>
  <c r="I24" i="31" s="1"/>
  <c r="LF477" i="16"/>
  <c r="DI31" i="16"/>
  <c r="EU31" i="16"/>
  <c r="LD31" i="16"/>
  <c r="LD477" i="16" s="1"/>
  <c r="OQ31" i="16"/>
  <c r="CE63" i="16"/>
  <c r="DO63" i="16"/>
  <c r="KC63" i="16"/>
  <c r="LK63" i="16"/>
  <c r="P477" i="16"/>
  <c r="AR477" i="16"/>
  <c r="H170" i="31" s="1"/>
  <c r="I170" i="31" s="1"/>
  <c r="BT477" i="16"/>
  <c r="CV477" i="16"/>
  <c r="DX477" i="16"/>
  <c r="EZ477" i="16"/>
  <c r="GB477" i="16"/>
  <c r="HD477" i="16"/>
  <c r="IF477" i="16"/>
  <c r="JH477" i="16"/>
  <c r="KJ477" i="16"/>
  <c r="LL477" i="16"/>
  <c r="MN477" i="16"/>
  <c r="NP477" i="16"/>
  <c r="OR477" i="16"/>
  <c r="PT477" i="16"/>
  <c r="BW31" i="16"/>
  <c r="BW480" i="16" s="1"/>
  <c r="DK31" i="16"/>
  <c r="EW31" i="16"/>
  <c r="LG31" i="16"/>
  <c r="OS31" i="16"/>
  <c r="CG63" i="16"/>
  <c r="DQ63" i="16"/>
  <c r="GE63" i="16"/>
  <c r="IW63" i="16"/>
  <c r="KE63" i="16"/>
  <c r="MU63" i="16"/>
  <c r="R477" i="16"/>
  <c r="AT477" i="16"/>
  <c r="BV477" i="16"/>
  <c r="CX477" i="16"/>
  <c r="DZ477" i="16"/>
  <c r="FB477" i="16"/>
  <c r="GD477" i="16"/>
  <c r="HF477" i="16"/>
  <c r="IH477" i="16"/>
  <c r="JJ477" i="16"/>
  <c r="KL477" i="16"/>
  <c r="MP477" i="16"/>
  <c r="NR477" i="16"/>
  <c r="OT477" i="16"/>
  <c r="PV477" i="16"/>
  <c r="BY31" i="16"/>
  <c r="DM31" i="16"/>
  <c r="EY31" i="16"/>
  <c r="QK31" i="16"/>
  <c r="S63" i="16"/>
  <c r="IY63" i="16"/>
  <c r="KG63" i="16"/>
  <c r="LQ63" i="16"/>
  <c r="MW63" i="16"/>
  <c r="OG63" i="16"/>
  <c r="PO63" i="16"/>
  <c r="PU63" i="16"/>
  <c r="OS63" i="16"/>
  <c r="NQ63" i="16"/>
  <c r="MO63" i="16"/>
  <c r="LM63" i="16"/>
  <c r="KK63" i="16"/>
  <c r="JI63" i="16"/>
  <c r="IG63" i="16"/>
  <c r="HE63" i="16"/>
  <c r="GC63" i="16"/>
  <c r="FA63" i="16"/>
  <c r="DY63" i="16"/>
  <c r="CW63" i="16"/>
  <c r="BU63" i="16"/>
  <c r="AS63" i="16"/>
  <c r="Q63" i="16"/>
  <c r="QI63" i="16"/>
  <c r="PG63" i="16"/>
  <c r="OE63" i="16"/>
  <c r="NC63" i="16"/>
  <c r="MA63" i="16"/>
  <c r="KY63" i="16"/>
  <c r="JW63" i="16"/>
  <c r="IU63" i="16"/>
  <c r="HS63" i="16"/>
  <c r="GQ63" i="16"/>
  <c r="FO63" i="16"/>
  <c r="EM63" i="16"/>
  <c r="DK63" i="16"/>
  <c r="CI63" i="16"/>
  <c r="BG63" i="16"/>
  <c r="AE63" i="16"/>
  <c r="KW63" i="16"/>
  <c r="JS63" i="16"/>
  <c r="IO63" i="16"/>
  <c r="HK63" i="16"/>
  <c r="GG63" i="16"/>
  <c r="FC63" i="16"/>
  <c r="PM63" i="16"/>
  <c r="OI63" i="16"/>
  <c r="NE63" i="16"/>
  <c r="DW63" i="16"/>
  <c r="CS63" i="16"/>
  <c r="BO63" i="16"/>
  <c r="AK63" i="16"/>
  <c r="G63" i="16"/>
  <c r="OA63" i="16"/>
  <c r="KM63" i="16"/>
  <c r="JG63" i="16"/>
  <c r="GW63" i="16"/>
  <c r="DG63" i="16"/>
  <c r="AW63" i="16"/>
  <c r="NY63" i="16"/>
  <c r="JE63" i="16"/>
  <c r="GU63" i="16"/>
  <c r="DE63" i="16"/>
  <c r="AU63" i="16"/>
  <c r="O63" i="16"/>
  <c r="PC63" i="16"/>
  <c r="MS63" i="16"/>
  <c r="LO63" i="16"/>
  <c r="KI63" i="16"/>
  <c r="HY63" i="16"/>
  <c r="EI63" i="16"/>
  <c r="BY63" i="16"/>
  <c r="QG63" i="16"/>
  <c r="NW63" i="16"/>
  <c r="JC63" i="16"/>
  <c r="GS63" i="16"/>
  <c r="FM63" i="16"/>
  <c r="DC63" i="16"/>
  <c r="M63" i="16"/>
  <c r="PW63" i="16"/>
  <c r="OQ63" i="16"/>
  <c r="MG63" i="16"/>
  <c r="LC63" i="16"/>
  <c r="HM63" i="16"/>
  <c r="CQ63" i="16"/>
  <c r="AG63" i="16"/>
  <c r="PS63" i="16"/>
  <c r="NI63" i="16"/>
  <c r="HI63" i="16"/>
  <c r="DS63" i="16"/>
  <c r="BI63" i="16"/>
  <c r="AC63" i="16"/>
  <c r="NY31" i="16"/>
  <c r="JM63" i="16"/>
  <c r="AD477" i="16"/>
  <c r="BF477" i="16"/>
  <c r="CH477" i="16"/>
  <c r="DJ477" i="16"/>
  <c r="EL477" i="16"/>
  <c r="FN477" i="16"/>
  <c r="GP477" i="16"/>
  <c r="HR477" i="16"/>
  <c r="IT477" i="16"/>
  <c r="JV477" i="16"/>
  <c r="KX477" i="16"/>
  <c r="LZ477" i="16"/>
  <c r="NB477" i="16"/>
  <c r="OD477" i="16"/>
  <c r="PF477" i="16"/>
  <c r="QH477" i="16"/>
  <c r="M31" i="16"/>
  <c r="BC31" i="16"/>
  <c r="OA31" i="16"/>
  <c r="BQ63" i="16"/>
  <c r="CY63" i="16"/>
  <c r="JO63" i="16"/>
  <c r="AF477" i="16"/>
  <c r="BH477" i="16"/>
  <c r="CJ477" i="16"/>
  <c r="DL477" i="16"/>
  <c r="EN477" i="16"/>
  <c r="FP477" i="16"/>
  <c r="GR477" i="16"/>
  <c r="HT477" i="16"/>
  <c r="IV477" i="16"/>
  <c r="JX477" i="16"/>
  <c r="KZ477" i="16"/>
  <c r="MB477" i="16"/>
  <c r="ND477" i="16"/>
  <c r="OF477" i="16"/>
  <c r="PH477" i="16"/>
  <c r="QJ477" i="16"/>
  <c r="O31" i="16"/>
  <c r="CU31" i="16"/>
  <c r="EG31" i="16"/>
  <c r="BS63" i="16"/>
  <c r="DA63" i="16"/>
  <c r="EK63" i="16"/>
  <c r="II63" i="16"/>
  <c r="JQ63" i="16"/>
  <c r="MS31" i="16"/>
  <c r="LA31" i="16"/>
  <c r="IE31" i="16"/>
  <c r="DY31" i="16"/>
  <c r="BA31" i="16"/>
  <c r="PO31" i="16"/>
  <c r="MQ31" i="16"/>
  <c r="JK31" i="16"/>
  <c r="IC31" i="16"/>
  <c r="FE31" i="16"/>
  <c r="GO31" i="16"/>
  <c r="CG31" i="16"/>
  <c r="K31" i="16"/>
  <c r="OC31" i="16"/>
  <c r="JI31" i="16"/>
  <c r="IA31" i="16"/>
  <c r="AU31" i="16"/>
  <c r="IU31" i="16"/>
  <c r="HM31" i="16"/>
  <c r="GA31" i="16"/>
  <c r="BS31" i="16"/>
  <c r="OU31" i="16"/>
  <c r="NK31" i="16"/>
  <c r="EM31" i="16"/>
  <c r="AC31" i="16"/>
  <c r="KW88" i="16"/>
  <c r="NS88" i="16"/>
  <c r="QK88" i="16"/>
  <c r="FA88" i="16"/>
  <c r="IC88" i="16"/>
  <c r="PE88" i="16"/>
  <c r="S88" i="16"/>
  <c r="BE88" i="16"/>
  <c r="KA88" i="16"/>
  <c r="LO88" i="16"/>
  <c r="MY88" i="16"/>
  <c r="E98" i="16"/>
  <c r="EG88" i="16"/>
  <c r="FQ88" i="16"/>
  <c r="IQ88" i="16"/>
  <c r="OI88" i="16"/>
  <c r="U88" i="16"/>
  <c r="BG88" i="16"/>
  <c r="LQ88" i="16"/>
  <c r="NA88" i="16"/>
  <c r="PU88" i="16"/>
  <c r="PW88" i="16"/>
  <c r="PO88" i="16"/>
  <c r="OM88" i="16"/>
  <c r="NK88" i="16"/>
  <c r="MI88" i="16"/>
  <c r="LG88" i="16"/>
  <c r="KE88" i="16"/>
  <c r="JC88" i="16"/>
  <c r="IA88" i="16"/>
  <c r="GY88" i="16"/>
  <c r="FW88" i="16"/>
  <c r="EU88" i="16"/>
  <c r="DS88" i="16"/>
  <c r="CQ88" i="16"/>
  <c r="BO88" i="16"/>
  <c r="AM88" i="16"/>
  <c r="K88" i="16"/>
  <c r="QO88" i="16"/>
  <c r="PM88" i="16"/>
  <c r="OK88" i="16"/>
  <c r="NI88" i="16"/>
  <c r="MG88" i="16"/>
  <c r="LE88" i="16"/>
  <c r="KC88" i="16"/>
  <c r="JA88" i="16"/>
  <c r="HY88" i="16"/>
  <c r="GW88" i="16"/>
  <c r="FU88" i="16"/>
  <c r="ES88" i="16"/>
  <c r="DQ88" i="16"/>
  <c r="CO88" i="16"/>
  <c r="BM88" i="16"/>
  <c r="AK88" i="16"/>
  <c r="I88" i="16"/>
  <c r="QA88" i="16"/>
  <c r="OY88" i="16"/>
  <c r="NW88" i="16"/>
  <c r="MU88" i="16"/>
  <c r="LS88" i="16"/>
  <c r="KQ88" i="16"/>
  <c r="JO88" i="16"/>
  <c r="IM88" i="16"/>
  <c r="HK88" i="16"/>
  <c r="GI88" i="16"/>
  <c r="FG88" i="16"/>
  <c r="EE88" i="16"/>
  <c r="DC88" i="16"/>
  <c r="CA88" i="16"/>
  <c r="AY88" i="16"/>
  <c r="W88" i="16"/>
  <c r="QG88" i="16"/>
  <c r="MQ88" i="16"/>
  <c r="KG88" i="16"/>
  <c r="HU88" i="16"/>
  <c r="FK88" i="16"/>
  <c r="BU88" i="16"/>
  <c r="PA88" i="16"/>
  <c r="NU88" i="16"/>
  <c r="LK88" i="16"/>
  <c r="IY88" i="16"/>
  <c r="GO88" i="16"/>
  <c r="CY88" i="16"/>
  <c r="AO88" i="16"/>
  <c r="QE88" i="16"/>
  <c r="MO88" i="16"/>
  <c r="HS88" i="16"/>
  <c r="FI88" i="16"/>
  <c r="EC88" i="16"/>
  <c r="BS88" i="16"/>
  <c r="G88" i="16"/>
  <c r="NQ88" i="16"/>
  <c r="IU88" i="16"/>
  <c r="GK88" i="16"/>
  <c r="FE88" i="16"/>
  <c r="CU88" i="16"/>
  <c r="AI88" i="16"/>
  <c r="PQ88" i="16"/>
  <c r="NE88" i="16"/>
  <c r="KU88" i="16"/>
  <c r="HE88" i="16"/>
  <c r="CI88" i="16"/>
  <c r="Y88" i="16"/>
  <c r="LI88" i="16"/>
  <c r="IS88" i="16"/>
  <c r="GC88" i="16"/>
  <c r="DM88" i="16"/>
  <c r="CE88" i="16"/>
  <c r="AW88" i="16"/>
  <c r="O88" i="16"/>
  <c r="MK88" i="16"/>
  <c r="LC88" i="16"/>
  <c r="IO88" i="16"/>
  <c r="HG88" i="16"/>
  <c r="FY88" i="16"/>
  <c r="EO88" i="16"/>
  <c r="DI88" i="16"/>
  <c r="AS88" i="16"/>
  <c r="OW88" i="16"/>
  <c r="JS88" i="16"/>
  <c r="IK88" i="16"/>
  <c r="HC88" i="16"/>
  <c r="BW88" i="16"/>
  <c r="NC88" i="16"/>
  <c r="GQ88" i="16"/>
  <c r="CS88" i="16"/>
  <c r="BI88" i="16"/>
  <c r="PS88" i="16"/>
  <c r="LU88" i="16"/>
  <c r="KM88" i="16"/>
  <c r="JG88" i="16"/>
  <c r="DY88" i="16"/>
  <c r="AA88" i="16"/>
  <c r="KK88" i="16"/>
  <c r="JE88" i="16"/>
  <c r="GM88" i="16"/>
  <c r="FC88" i="16"/>
  <c r="DW88" i="16"/>
  <c r="QO114" i="16"/>
  <c r="AS114" i="16"/>
  <c r="BY114" i="16"/>
  <c r="IK114" i="16"/>
  <c r="JQ114" i="16"/>
  <c r="NO114" i="16"/>
  <c r="QC114" i="16"/>
  <c r="DG114" i="16"/>
  <c r="HE114" i="16"/>
  <c r="KY114" i="16"/>
  <c r="MI114" i="16"/>
  <c r="OW114" i="16"/>
  <c r="DW114" i="16"/>
  <c r="GM114" i="16"/>
  <c r="MW114" i="16"/>
  <c r="OE114" i="16"/>
  <c r="PM114" i="16"/>
  <c r="BM114" i="16"/>
  <c r="LS114" i="16"/>
  <c r="BA135" i="16"/>
  <c r="DM135" i="16"/>
  <c r="KC135" i="16"/>
  <c r="MO135" i="16"/>
  <c r="QM135" i="16"/>
  <c r="BC135" i="16"/>
  <c r="CK135" i="16"/>
  <c r="GG135" i="16"/>
  <c r="MQ135" i="16"/>
  <c r="QO135" i="16"/>
  <c r="CI114" i="16"/>
  <c r="W135" i="16"/>
  <c r="EY135" i="16"/>
  <c r="IY135" i="16"/>
  <c r="KG135" i="16"/>
  <c r="LM135" i="16"/>
  <c r="NY135" i="16"/>
  <c r="PG135" i="16"/>
  <c r="AA114" i="16"/>
  <c r="DO114" i="16"/>
  <c r="ES114" i="16"/>
  <c r="FW114" i="16"/>
  <c r="HA114" i="16"/>
  <c r="IE114" i="16"/>
  <c r="JI114" i="16"/>
  <c r="KM114" i="16"/>
  <c r="LQ114" i="16"/>
  <c r="MU114" i="16"/>
  <c r="NY114" i="16"/>
  <c r="PC114" i="16"/>
  <c r="DS135" i="16"/>
  <c r="GI135" i="16"/>
  <c r="MS135" i="16"/>
  <c r="DU135" i="16"/>
  <c r="FC135" i="16"/>
  <c r="GK135" i="16"/>
  <c r="MU135" i="16"/>
  <c r="BK135" i="16"/>
  <c r="FE135" i="16"/>
  <c r="HW135" i="16"/>
  <c r="MW135" i="16"/>
  <c r="CS135" i="16"/>
  <c r="DY135" i="16"/>
  <c r="JE135" i="16"/>
  <c r="KM135" i="16"/>
  <c r="LS135" i="16"/>
  <c r="OG135" i="16"/>
  <c r="BM135" i="16"/>
  <c r="FG135" i="16"/>
  <c r="GQ135" i="16"/>
  <c r="HY135" i="16"/>
  <c r="AI135" i="16"/>
  <c r="CU135" i="16"/>
  <c r="EA135" i="16"/>
  <c r="JG135" i="16"/>
  <c r="KO135" i="16"/>
  <c r="LU135" i="16"/>
  <c r="PS135" i="16"/>
  <c r="BO135" i="16"/>
  <c r="GS135" i="16"/>
  <c r="IA135" i="16"/>
  <c r="NC135" i="16"/>
  <c r="MA114" i="16"/>
  <c r="AK135" i="16"/>
  <c r="CW135" i="16"/>
  <c r="EC135" i="16"/>
  <c r="JI135" i="16"/>
  <c r="KQ135" i="16"/>
  <c r="OM135" i="16"/>
  <c r="PU135" i="16"/>
  <c r="GU135" i="16"/>
  <c r="IC135" i="16"/>
  <c r="AM135" i="16"/>
  <c r="BS135" i="16"/>
  <c r="CY135" i="16"/>
  <c r="EE135" i="16"/>
  <c r="FO135" i="16"/>
  <c r="OO135" i="16"/>
  <c r="PW135" i="16"/>
  <c r="K114" i="16"/>
  <c r="AO114" i="16"/>
  <c r="BS114" i="16"/>
  <c r="CW114" i="16"/>
  <c r="EA114" i="16"/>
  <c r="FE114" i="16"/>
  <c r="GI114" i="16"/>
  <c r="HM114" i="16"/>
  <c r="IQ114" i="16"/>
  <c r="ME114" i="16"/>
  <c r="NI114" i="16"/>
  <c r="OM114" i="16"/>
  <c r="PQ114" i="16"/>
  <c r="G135" i="16"/>
  <c r="GW135" i="16"/>
  <c r="IE135" i="16"/>
  <c r="JM135" i="16"/>
  <c r="MC135" i="16"/>
  <c r="NI135" i="16"/>
  <c r="JW114" i="16"/>
  <c r="AO135" i="16"/>
  <c r="BU135" i="16"/>
  <c r="DA135" i="16"/>
  <c r="EG135" i="16"/>
  <c r="FQ135" i="16"/>
  <c r="PY135" i="16"/>
  <c r="M114" i="16"/>
  <c r="AQ114" i="16"/>
  <c r="BU114" i="16"/>
  <c r="CY114" i="16"/>
  <c r="EC114" i="16"/>
  <c r="FG114" i="16"/>
  <c r="GK114" i="16"/>
  <c r="HO114" i="16"/>
  <c r="LC114" i="16"/>
  <c r="MG114" i="16"/>
  <c r="NK114" i="16"/>
  <c r="OO114" i="16"/>
  <c r="PS114" i="16"/>
  <c r="I135" i="16"/>
  <c r="GY135" i="16"/>
  <c r="IG135" i="16"/>
  <c r="KY135" i="16"/>
  <c r="ME135" i="16"/>
  <c r="NK135" i="16"/>
  <c r="AQ135" i="16"/>
  <c r="DC135" i="16"/>
  <c r="FS135" i="16"/>
  <c r="OS135" i="16"/>
  <c r="QA135" i="16"/>
  <c r="BY135" i="16"/>
  <c r="LA135" i="16"/>
  <c r="MG135" i="16"/>
  <c r="NM135" i="16"/>
  <c r="M135" i="16"/>
  <c r="DE135" i="16"/>
  <c r="EM135" i="16"/>
  <c r="FU135" i="16"/>
  <c r="HC135" i="16"/>
  <c r="OU135" i="16"/>
  <c r="AU135" i="16"/>
  <c r="CA135" i="16"/>
  <c r="JW135" i="16"/>
  <c r="LC135" i="16"/>
  <c r="MI135" i="16"/>
  <c r="NO135" i="16"/>
  <c r="QK114" i="16"/>
  <c r="PI114" i="16"/>
  <c r="OG114" i="16"/>
  <c r="NE114" i="16"/>
  <c r="MC114" i="16"/>
  <c r="LA114" i="16"/>
  <c r="JY114" i="16"/>
  <c r="IW114" i="16"/>
  <c r="HU114" i="16"/>
  <c r="GS114" i="16"/>
  <c r="FQ114" i="16"/>
  <c r="EO114" i="16"/>
  <c r="DM114" i="16"/>
  <c r="CK114" i="16"/>
  <c r="BI114" i="16"/>
  <c r="AG114" i="16"/>
  <c r="QG114" i="16"/>
  <c r="PE114" i="16"/>
  <c r="OC114" i="16"/>
  <c r="NA114" i="16"/>
  <c r="LY114" i="16"/>
  <c r="KW114" i="16"/>
  <c r="JU114" i="16"/>
  <c r="IS114" i="16"/>
  <c r="HQ114" i="16"/>
  <c r="GO114" i="16"/>
  <c r="FM114" i="16"/>
  <c r="EK114" i="16"/>
  <c r="DI114" i="16"/>
  <c r="CG114" i="16"/>
  <c r="BE114" i="16"/>
  <c r="AC114" i="16"/>
  <c r="O135" i="16"/>
  <c r="DG135" i="16"/>
  <c r="EO135" i="16"/>
  <c r="FW135" i="16"/>
  <c r="IO135" i="16"/>
  <c r="OW135" i="16"/>
  <c r="AW135" i="16"/>
  <c r="CC135" i="16"/>
  <c r="HG135" i="16"/>
  <c r="JY135" i="16"/>
  <c r="LE135" i="16"/>
  <c r="MK135" i="16"/>
  <c r="NQ135" i="16"/>
  <c r="QI135" i="16"/>
  <c r="Q135" i="16"/>
  <c r="OY135" i="16"/>
  <c r="AY135" i="16"/>
  <c r="CE135" i="16"/>
  <c r="DK135" i="16"/>
  <c r="ES135" i="16"/>
  <c r="KA135" i="16"/>
  <c r="LG135" i="16"/>
  <c r="MM135" i="16"/>
  <c r="QK135" i="16"/>
  <c r="AS135" i="16"/>
  <c r="BW135" i="16"/>
  <c r="FI135" i="16"/>
  <c r="HU135" i="16"/>
  <c r="KE135" i="16"/>
  <c r="LI135" i="16"/>
  <c r="NS135" i="16"/>
  <c r="QC135" i="16"/>
  <c r="AA135" i="16"/>
  <c r="CI135" i="16"/>
  <c r="EQ135" i="16"/>
  <c r="HA135" i="16"/>
  <c r="JK135" i="16"/>
  <c r="PK135" i="16"/>
  <c r="AE135" i="16"/>
  <c r="DO135" i="16"/>
  <c r="FY135" i="16"/>
  <c r="II135" i="16"/>
  <c r="KS135" i="16"/>
  <c r="PO135" i="16"/>
  <c r="BI135" i="16"/>
  <c r="CM135" i="16"/>
  <c r="EU135" i="16"/>
  <c r="HE135" i="16"/>
  <c r="JO135" i="16"/>
  <c r="OK135" i="16"/>
  <c r="AG135" i="16"/>
  <c r="DQ135" i="16"/>
  <c r="GA135" i="16"/>
  <c r="IK135" i="16"/>
  <c r="NG135" i="16"/>
  <c r="PQ135" i="16"/>
  <c r="QG135" i="16"/>
  <c r="PE135" i="16"/>
  <c r="OC135" i="16"/>
  <c r="NA135" i="16"/>
  <c r="LY135" i="16"/>
  <c r="KW135" i="16"/>
  <c r="JU135" i="16"/>
  <c r="IS135" i="16"/>
  <c r="HQ135" i="16"/>
  <c r="GO135" i="16"/>
  <c r="FM135" i="16"/>
  <c r="EK135" i="16"/>
  <c r="DI135" i="16"/>
  <c r="CG135" i="16"/>
  <c r="BE135" i="16"/>
  <c r="AC135" i="16"/>
  <c r="QE135" i="16"/>
  <c r="PC135" i="16"/>
  <c r="OA135" i="16"/>
  <c r="MY135" i="16"/>
  <c r="LW135" i="16"/>
  <c r="KU135" i="16"/>
  <c r="JS135" i="16"/>
  <c r="IQ135" i="16"/>
  <c r="HO135" i="16"/>
  <c r="GM135" i="16"/>
  <c r="FK135" i="16"/>
  <c r="EI135" i="16"/>
  <c r="PM135" i="16"/>
  <c r="OI135" i="16"/>
  <c r="NE135" i="16"/>
  <c r="MA135" i="16"/>
  <c r="JQ135" i="16"/>
  <c r="IM135" i="16"/>
  <c r="HI135" i="16"/>
  <c r="GE135" i="16"/>
  <c r="FA135" i="16"/>
  <c r="DW135" i="16"/>
  <c r="BQ135" i="16"/>
  <c r="K135" i="16"/>
  <c r="AA161" i="16"/>
  <c r="BG161" i="16"/>
  <c r="CM161" i="16"/>
  <c r="EY161" i="16"/>
  <c r="JW161" i="16"/>
  <c r="OU161" i="16"/>
  <c r="QA161" i="16"/>
  <c r="JA161" i="16"/>
  <c r="LM161" i="16"/>
  <c r="MS161" i="16"/>
  <c r="OA161" i="16"/>
  <c r="QM161" i="16"/>
  <c r="I161" i="16"/>
  <c r="GS161" i="16"/>
  <c r="HY161" i="16"/>
  <c r="KK161" i="16"/>
  <c r="AQ161" i="16"/>
  <c r="BW161" i="16"/>
  <c r="EI161" i="16"/>
  <c r="FO161" i="16"/>
  <c r="JG161" i="16"/>
  <c r="LQ161" i="16"/>
  <c r="OE161" i="16"/>
  <c r="AE161" i="16"/>
  <c r="CK161" i="16"/>
  <c r="EQ161" i="16"/>
  <c r="GW161" i="16"/>
  <c r="JC161" i="16"/>
  <c r="MM161" i="16"/>
  <c r="NQ161" i="16"/>
  <c r="QC161" i="16"/>
  <c r="PA161" i="16"/>
  <c r="NY161" i="16"/>
  <c r="MW161" i="16"/>
  <c r="LU161" i="16"/>
  <c r="PU161" i="16"/>
  <c r="NO161" i="16"/>
  <c r="LI161" i="16"/>
  <c r="KG161" i="16"/>
  <c r="JE161" i="16"/>
  <c r="IC161" i="16"/>
  <c r="HA161" i="16"/>
  <c r="FY161" i="16"/>
  <c r="EW161" i="16"/>
  <c r="DU161" i="16"/>
  <c r="CS161" i="16"/>
  <c r="BQ161" i="16"/>
  <c r="AO161" i="16"/>
  <c r="M161" i="16"/>
  <c r="O161" i="16"/>
  <c r="BU161" i="16"/>
  <c r="EA161" i="16"/>
  <c r="GG161" i="16"/>
  <c r="IM161" i="16"/>
  <c r="KS161" i="16"/>
  <c r="LW161" i="16"/>
  <c r="PG161" i="16"/>
  <c r="QK161" i="16"/>
  <c r="AU161" i="16"/>
  <c r="DA161" i="16"/>
  <c r="FG161" i="16"/>
  <c r="HM161" i="16"/>
  <c r="JS161" i="16"/>
  <c r="NC161" i="16"/>
  <c r="OG161" i="16"/>
  <c r="S161" i="16"/>
  <c r="BY161" i="16"/>
  <c r="EE161" i="16"/>
  <c r="GK161" i="16"/>
  <c r="IQ161" i="16"/>
  <c r="KW161" i="16"/>
  <c r="MA161" i="16"/>
  <c r="PK161" i="16"/>
  <c r="QO161" i="16"/>
  <c r="AW161" i="16"/>
  <c r="DC161" i="16"/>
  <c r="FI161" i="16"/>
  <c r="HO161" i="16"/>
  <c r="JU161" i="16"/>
  <c r="NE161" i="16"/>
  <c r="OI161" i="16"/>
  <c r="PO187" i="16"/>
  <c r="OM187" i="16"/>
  <c r="NK187" i="16"/>
  <c r="MI187" i="16"/>
  <c r="LG187" i="16"/>
  <c r="KE187" i="16"/>
  <c r="JC187" i="16"/>
  <c r="IA187" i="16"/>
  <c r="GY187" i="16"/>
  <c r="FW187" i="16"/>
  <c r="EU187" i="16"/>
  <c r="DS187" i="16"/>
  <c r="CQ187" i="16"/>
  <c r="BO187" i="16"/>
  <c r="AM187" i="16"/>
  <c r="K187" i="16"/>
  <c r="QO187" i="16"/>
  <c r="PM187" i="16"/>
  <c r="OK187" i="16"/>
  <c r="NI187" i="16"/>
  <c r="MG187" i="16"/>
  <c r="LE187" i="16"/>
  <c r="KC187" i="16"/>
  <c r="JA187" i="16"/>
  <c r="HY187" i="16"/>
  <c r="GW187" i="16"/>
  <c r="FU187" i="16"/>
  <c r="ES187" i="16"/>
  <c r="DQ187" i="16"/>
  <c r="CO187" i="16"/>
  <c r="BM187" i="16"/>
  <c r="AK187" i="16"/>
  <c r="I187" i="16"/>
  <c r="AI187" i="16"/>
  <c r="CS187" i="16"/>
  <c r="DW187" i="16"/>
  <c r="FA187" i="16"/>
  <c r="GE187" i="16"/>
  <c r="HI187" i="16"/>
  <c r="IM187" i="16"/>
  <c r="JQ187" i="16"/>
  <c r="KU187" i="16"/>
  <c r="LY187" i="16"/>
  <c r="NC187" i="16"/>
  <c r="OG187" i="16"/>
  <c r="PK187" i="16"/>
  <c r="AO187" i="16"/>
  <c r="BS187" i="16"/>
  <c r="CW187" i="16"/>
  <c r="EA187" i="16"/>
  <c r="FE187" i="16"/>
  <c r="GI187" i="16"/>
  <c r="HM187" i="16"/>
  <c r="IQ187" i="16"/>
  <c r="JU187" i="16"/>
  <c r="KY187" i="16"/>
  <c r="MC187" i="16"/>
  <c r="NG187" i="16"/>
  <c r="PQ187" i="16"/>
  <c r="CU218" i="16"/>
  <c r="FK218" i="16"/>
  <c r="MA218" i="16"/>
  <c r="NK218" i="16"/>
  <c r="OQ218" i="16"/>
  <c r="PW218" i="16"/>
  <c r="AI218" i="16"/>
  <c r="CW218" i="16"/>
  <c r="FM218" i="16"/>
  <c r="GU218" i="16"/>
  <c r="NM218" i="16"/>
  <c r="PY218" i="16"/>
  <c r="AK218" i="16"/>
  <c r="CY218" i="16"/>
  <c r="FO218" i="16"/>
  <c r="GW218" i="16"/>
  <c r="JQ218" i="16"/>
  <c r="MG218" i="16"/>
  <c r="NO218" i="16"/>
  <c r="QK218" i="16"/>
  <c r="PI218" i="16"/>
  <c r="OG218" i="16"/>
  <c r="NE218" i="16"/>
  <c r="MC218" i="16"/>
  <c r="LA218" i="16"/>
  <c r="JY218" i="16"/>
  <c r="IW218" i="16"/>
  <c r="HU218" i="16"/>
  <c r="GS218" i="16"/>
  <c r="FQ218" i="16"/>
  <c r="EO218" i="16"/>
  <c r="DM218" i="16"/>
  <c r="CK218" i="16"/>
  <c r="BI218" i="16"/>
  <c r="AG218" i="16"/>
  <c r="OY218" i="16"/>
  <c r="MS218" i="16"/>
  <c r="KM218" i="16"/>
  <c r="IG218" i="16"/>
  <c r="GA218" i="16"/>
  <c r="DU218" i="16"/>
  <c r="BO218" i="16"/>
  <c r="I218" i="16"/>
  <c r="OS218" i="16"/>
  <c r="MM218" i="16"/>
  <c r="KG218" i="16"/>
  <c r="IA218" i="16"/>
  <c r="FU218" i="16"/>
  <c r="DO218" i="16"/>
  <c r="AE218" i="16"/>
  <c r="OK218" i="16"/>
  <c r="ME218" i="16"/>
  <c r="IU218" i="16"/>
  <c r="GO218" i="16"/>
  <c r="EI218" i="16"/>
  <c r="CC218" i="16"/>
  <c r="W218" i="16"/>
  <c r="OE218" i="16"/>
  <c r="LY218" i="16"/>
  <c r="JS218" i="16"/>
  <c r="HM218" i="16"/>
  <c r="FG218" i="16"/>
  <c r="DA218" i="16"/>
  <c r="AU218" i="16"/>
  <c r="QA218" i="16"/>
  <c r="OW218" i="16"/>
  <c r="NQ218" i="16"/>
  <c r="LG218" i="16"/>
  <c r="HQ218" i="16"/>
  <c r="AM218" i="16"/>
  <c r="G218" i="16"/>
  <c r="MI218" i="16"/>
  <c r="IS218" i="16"/>
  <c r="GI218" i="16"/>
  <c r="FC218" i="16"/>
  <c r="DY218" i="16"/>
  <c r="CS218" i="16"/>
  <c r="KU218" i="16"/>
  <c r="JO218" i="16"/>
  <c r="IK218" i="16"/>
  <c r="HE218" i="16"/>
  <c r="EU218" i="16"/>
  <c r="BE218" i="16"/>
  <c r="NC218" i="16"/>
  <c r="KS218" i="16"/>
  <c r="JM218" i="16"/>
  <c r="II218" i="16"/>
  <c r="HC218" i="16"/>
  <c r="ES218" i="16"/>
  <c r="BC218" i="16"/>
  <c r="QO218" i="16"/>
  <c r="NA218" i="16"/>
  <c r="KQ218" i="16"/>
  <c r="JK218" i="16"/>
  <c r="HA218" i="16"/>
  <c r="EQ218" i="16"/>
  <c r="BA218" i="16"/>
  <c r="U218" i="16"/>
  <c r="GY218" i="16"/>
  <c r="LC218" i="16"/>
  <c r="JU218" i="16"/>
  <c r="MK218" i="16"/>
  <c r="NS218" i="16"/>
  <c r="PA218" i="16"/>
  <c r="QE218" i="16"/>
  <c r="EK218" i="16"/>
  <c r="IM218" i="16"/>
  <c r="LE218" i="16"/>
  <c r="AQ218" i="16"/>
  <c r="BY218" i="16"/>
  <c r="DE218" i="16"/>
  <c r="JW218" i="16"/>
  <c r="NU218" i="16"/>
  <c r="PC218" i="16"/>
  <c r="QG218" i="16"/>
  <c r="K218" i="16"/>
  <c r="EM218" i="16"/>
  <c r="FW218" i="16"/>
  <c r="IO218" i="16"/>
  <c r="MO218" i="16"/>
  <c r="AS218" i="16"/>
  <c r="CA218" i="16"/>
  <c r="DG218" i="16"/>
  <c r="HG218" i="16"/>
  <c r="LI218" i="16"/>
  <c r="NW218" i="16"/>
  <c r="PE218" i="16"/>
  <c r="QI218" i="16"/>
  <c r="M218" i="16"/>
  <c r="FY218" i="16"/>
  <c r="IQ218" i="16"/>
  <c r="KA218" i="16"/>
  <c r="MQ218" i="16"/>
  <c r="DI218" i="16"/>
  <c r="HI218" i="16"/>
  <c r="LK218" i="16"/>
  <c r="NY218" i="16"/>
  <c r="PG218" i="16"/>
  <c r="O218" i="16"/>
  <c r="AW218" i="16"/>
  <c r="CE218" i="16"/>
  <c r="KC218" i="16"/>
  <c r="QM218" i="16"/>
  <c r="DK218" i="16"/>
  <c r="GC218" i="16"/>
  <c r="HK218" i="16"/>
  <c r="LM218" i="16"/>
  <c r="MU218" i="16"/>
  <c r="OA218" i="16"/>
  <c r="PK218" i="16"/>
  <c r="GE218" i="16"/>
  <c r="IY218" i="16"/>
  <c r="LO218" i="16"/>
  <c r="MW218" i="16"/>
  <c r="OC218" i="16"/>
  <c r="S218" i="16"/>
  <c r="CI218" i="16"/>
  <c r="EY218" i="16"/>
  <c r="HO218" i="16"/>
  <c r="PM218" i="16"/>
  <c r="DQ218" i="16"/>
  <c r="GG218" i="16"/>
  <c r="JA218" i="16"/>
  <c r="KI218" i="16"/>
  <c r="LQ218" i="16"/>
  <c r="MY218" i="16"/>
  <c r="FA218" i="16"/>
  <c r="PO218" i="16"/>
  <c r="BG218" i="16"/>
  <c r="CM218" i="16"/>
  <c r="DS218" i="16"/>
  <c r="HS218" i="16"/>
  <c r="JC218" i="16"/>
  <c r="KK218" i="16"/>
  <c r="LS218" i="16"/>
  <c r="OI218" i="16"/>
  <c r="Y218" i="16"/>
  <c r="GK218" i="16"/>
  <c r="PQ218" i="16"/>
  <c r="CO218" i="16"/>
  <c r="FE218" i="16"/>
  <c r="JE218" i="16"/>
  <c r="LU218" i="16"/>
  <c r="AA218" i="16"/>
  <c r="BK218" i="16"/>
  <c r="DW218" i="16"/>
  <c r="GM218" i="16"/>
  <c r="HW218" i="16"/>
  <c r="KO218" i="16"/>
  <c r="NG218" i="16"/>
  <c r="OM218" i="16"/>
  <c r="PS218" i="16"/>
  <c r="CQ218" i="16"/>
  <c r="JG218" i="16"/>
  <c r="LW218" i="16"/>
  <c r="M244" i="16"/>
  <c r="BW244" i="16"/>
  <c r="DC244" i="16"/>
  <c r="EI244" i="16"/>
  <c r="FO244" i="16"/>
  <c r="GU244" i="16"/>
  <c r="MY244" i="16"/>
  <c r="PI244" i="16"/>
  <c r="AU244" i="16"/>
  <c r="DG244" i="16"/>
  <c r="EM244" i="16"/>
  <c r="IC244" i="16"/>
  <c r="JI244" i="16"/>
  <c r="LW244" i="16"/>
  <c r="OG244" i="16"/>
  <c r="FA244" i="16"/>
  <c r="CU244" i="16"/>
  <c r="AO244" i="16"/>
  <c r="EY244" i="16"/>
  <c r="CS244" i="16"/>
  <c r="AM244" i="16"/>
  <c r="OW244" i="16"/>
  <c r="MQ244" i="16"/>
  <c r="KK244" i="16"/>
  <c r="IE244" i="16"/>
  <c r="FY244" i="16"/>
  <c r="DS244" i="16"/>
  <c r="BM244" i="16"/>
  <c r="G244" i="16"/>
  <c r="PO244" i="16"/>
  <c r="NI244" i="16"/>
  <c r="LC244" i="16"/>
  <c r="IW244" i="16"/>
  <c r="GQ244" i="16"/>
  <c r="EK244" i="16"/>
  <c r="CE244" i="16"/>
  <c r="BE244" i="16"/>
  <c r="CK244" i="16"/>
  <c r="HI244" i="16"/>
  <c r="JU244" i="16"/>
  <c r="BI244" i="16"/>
  <c r="CO244" i="16"/>
  <c r="DU244" i="16"/>
  <c r="GG244" i="16"/>
  <c r="IS244" i="16"/>
  <c r="JY244" i="16"/>
  <c r="LE244" i="16"/>
  <c r="AE244" i="16"/>
  <c r="FC244" i="16"/>
  <c r="HO244" i="16"/>
  <c r="MK244" i="16"/>
  <c r="NQ244" i="16"/>
  <c r="OU244" i="16"/>
  <c r="QA244" i="16"/>
  <c r="QC244" i="16"/>
  <c r="PA244" i="16"/>
  <c r="NY244" i="16"/>
  <c r="MW244" i="16"/>
  <c r="LU244" i="16"/>
  <c r="KS244" i="16"/>
  <c r="JQ244" i="16"/>
  <c r="IO244" i="16"/>
  <c r="HM244" i="16"/>
  <c r="GK244" i="16"/>
  <c r="FI244" i="16"/>
  <c r="EG244" i="16"/>
  <c r="DE244" i="16"/>
  <c r="CC244" i="16"/>
  <c r="BA244" i="16"/>
  <c r="Y244" i="16"/>
  <c r="HE244" i="16"/>
  <c r="JK244" i="16"/>
  <c r="LQ244" i="16"/>
  <c r="NW244" i="16"/>
  <c r="K244" i="16"/>
  <c r="BQ244" i="16"/>
  <c r="DW244" i="16"/>
  <c r="GC244" i="16"/>
  <c r="II244" i="16"/>
  <c r="KO244" i="16"/>
  <c r="MU244" i="16"/>
  <c r="QE244" i="16"/>
  <c r="HG244" i="16"/>
  <c r="JM244" i="16"/>
  <c r="LS244" i="16"/>
  <c r="PC244" i="16"/>
  <c r="LY275" i="16"/>
  <c r="KW275" i="16"/>
  <c r="JU275" i="16"/>
  <c r="IS275" i="16"/>
  <c r="HQ275" i="16"/>
  <c r="GO275" i="16"/>
  <c r="FM275" i="16"/>
  <c r="EK275" i="16"/>
  <c r="DI275" i="16"/>
  <c r="CG275" i="16"/>
  <c r="BE275" i="16"/>
  <c r="AC275" i="16"/>
  <c r="DK301" i="16"/>
  <c r="GE301" i="16"/>
  <c r="JC301" i="16"/>
  <c r="KO301" i="16"/>
  <c r="CC301" i="16"/>
  <c r="GG301" i="16"/>
  <c r="JE301" i="16"/>
  <c r="QG301" i="16"/>
  <c r="PE301" i="16"/>
  <c r="OC301" i="16"/>
  <c r="NA301" i="16"/>
  <c r="LY301" i="16"/>
  <c r="KW301" i="16"/>
  <c r="JU301" i="16"/>
  <c r="IS301" i="16"/>
  <c r="HQ301" i="16"/>
  <c r="GO301" i="16"/>
  <c r="FM301" i="16"/>
  <c r="EK301" i="16"/>
  <c r="DI301" i="16"/>
  <c r="CG301" i="16"/>
  <c r="BE301" i="16"/>
  <c r="AC301" i="16"/>
  <c r="QC301" i="16"/>
  <c r="PA301" i="16"/>
  <c r="NY301" i="16"/>
  <c r="MW301" i="16"/>
  <c r="LU301" i="16"/>
  <c r="KS301" i="16"/>
  <c r="JQ301" i="16"/>
  <c r="IO301" i="16"/>
  <c r="HM301" i="16"/>
  <c r="GK301" i="16"/>
  <c r="QA301" i="16"/>
  <c r="OY301" i="16"/>
  <c r="NW301" i="16"/>
  <c r="MU301" i="16"/>
  <c r="LS301" i="16"/>
  <c r="KQ301" i="16"/>
  <c r="JO301" i="16"/>
  <c r="IM301" i="16"/>
  <c r="HK301" i="16"/>
  <c r="GI301" i="16"/>
  <c r="FG301" i="16"/>
  <c r="EE301" i="16"/>
  <c r="DC301" i="16"/>
  <c r="CA301" i="16"/>
  <c r="AY301" i="16"/>
  <c r="W301" i="16"/>
  <c r="OS301" i="16"/>
  <c r="NQ301" i="16"/>
  <c r="MO301" i="16"/>
  <c r="LM301" i="16"/>
  <c r="KK301" i="16"/>
  <c r="JI301" i="16"/>
  <c r="IG301" i="16"/>
  <c r="HE301" i="16"/>
  <c r="GC301" i="16"/>
  <c r="FA301" i="16"/>
  <c r="DY301" i="16"/>
  <c r="CW301" i="16"/>
  <c r="BU301" i="16"/>
  <c r="AS301" i="16"/>
  <c r="Q301" i="16"/>
  <c r="PS301" i="16"/>
  <c r="OQ301" i="16"/>
  <c r="NO301" i="16"/>
  <c r="MM301" i="16"/>
  <c r="LK301" i="16"/>
  <c r="KI301" i="16"/>
  <c r="JG301" i="16"/>
  <c r="IE301" i="16"/>
  <c r="HC301" i="16"/>
  <c r="GA301" i="16"/>
  <c r="EY301" i="16"/>
  <c r="DW301" i="16"/>
  <c r="CU301" i="16"/>
  <c r="BS301" i="16"/>
  <c r="AQ301" i="16"/>
  <c r="O301" i="16"/>
  <c r="PO301" i="16"/>
  <c r="OM301" i="16"/>
  <c r="NK301" i="16"/>
  <c r="MI301" i="16"/>
  <c r="QK301" i="16"/>
  <c r="PI301" i="16"/>
  <c r="OG301" i="16"/>
  <c r="NE301" i="16"/>
  <c r="MC301" i="16"/>
  <c r="LA301" i="16"/>
  <c r="JY301" i="16"/>
  <c r="IW301" i="16"/>
  <c r="HU301" i="16"/>
  <c r="GS301" i="16"/>
  <c r="FQ301" i="16"/>
  <c r="EO301" i="16"/>
  <c r="DM301" i="16"/>
  <c r="CK301" i="16"/>
  <c r="BI301" i="16"/>
  <c r="AG301" i="16"/>
  <c r="PK301" i="16"/>
  <c r="PG301" i="16"/>
  <c r="NU301" i="16"/>
  <c r="GW301" i="16"/>
  <c r="BO301" i="16"/>
  <c r="PC301" i="16"/>
  <c r="CS301" i="16"/>
  <c r="QM301" i="16"/>
  <c r="ME301" i="16"/>
  <c r="KU301" i="16"/>
  <c r="JK301" i="16"/>
  <c r="IA301" i="16"/>
  <c r="FI301" i="16"/>
  <c r="EA301" i="16"/>
  <c r="BK301" i="16"/>
  <c r="PQ301" i="16"/>
  <c r="LI301" i="16"/>
  <c r="KA301" i="16"/>
  <c r="IQ301" i="16"/>
  <c r="HG301" i="16"/>
  <c r="FW301" i="16"/>
  <c r="DG301" i="16"/>
  <c r="BY301" i="16"/>
  <c r="I301" i="16"/>
  <c r="DQ301" i="16"/>
  <c r="GM301" i="16"/>
  <c r="HY301" i="16"/>
  <c r="KY301" i="16"/>
  <c r="MK301" i="16"/>
  <c r="PM301" i="16"/>
  <c r="AW301" i="16"/>
  <c r="CI301" i="16"/>
  <c r="DS301" i="16"/>
  <c r="FC301" i="16"/>
  <c r="JM301" i="16"/>
  <c r="OA301" i="16"/>
  <c r="FE301" i="16"/>
  <c r="GQ301" i="16"/>
  <c r="IC301" i="16"/>
  <c r="LC301" i="16"/>
  <c r="S301" i="16"/>
  <c r="BA301" i="16"/>
  <c r="CM301" i="16"/>
  <c r="MQ301" i="16"/>
  <c r="JS301" i="16"/>
  <c r="LE301" i="16"/>
  <c r="OE301" i="16"/>
  <c r="U301" i="16"/>
  <c r="BC301" i="16"/>
  <c r="CO301" i="16"/>
  <c r="GU301" i="16"/>
  <c r="MS301" i="16"/>
  <c r="PW301" i="16"/>
  <c r="NA275" i="16"/>
  <c r="OC275" i="16"/>
  <c r="PE275" i="16"/>
  <c r="QG275" i="16"/>
  <c r="FK301" i="16"/>
  <c r="II301" i="16"/>
  <c r="LG301" i="16"/>
  <c r="CQ301" i="16"/>
  <c r="EC301" i="16"/>
  <c r="JW301" i="16"/>
  <c r="OI301" i="16"/>
  <c r="PY301" i="16"/>
  <c r="Y301" i="16"/>
  <c r="BG301" i="16"/>
  <c r="GY301" i="16"/>
  <c r="IK301" i="16"/>
  <c r="FO301" i="16"/>
  <c r="MY301" i="16"/>
  <c r="OK301" i="16"/>
  <c r="AG275" i="16"/>
  <c r="BI275" i="16"/>
  <c r="CK275" i="16"/>
  <c r="DM275" i="16"/>
  <c r="EO275" i="16"/>
  <c r="FQ275" i="16"/>
  <c r="GS275" i="16"/>
  <c r="HU275" i="16"/>
  <c r="IW275" i="16"/>
  <c r="JY275" i="16"/>
  <c r="LA275" i="16"/>
  <c r="MC275" i="16"/>
  <c r="NE275" i="16"/>
  <c r="OG275" i="16"/>
  <c r="PI275" i="16"/>
  <c r="QK275" i="16"/>
  <c r="AA301" i="16"/>
  <c r="EG301" i="16"/>
  <c r="HA301" i="16"/>
  <c r="KC301" i="16"/>
  <c r="LO301" i="16"/>
  <c r="QE301" i="16"/>
  <c r="BM301" i="16"/>
  <c r="CY301" i="16"/>
  <c r="EI301" i="16"/>
  <c r="FS301" i="16"/>
  <c r="NC301" i="16"/>
  <c r="OO301" i="16"/>
  <c r="AE301" i="16"/>
  <c r="KE301" i="16"/>
  <c r="LQ301" i="16"/>
  <c r="BQ301" i="16"/>
  <c r="EM301" i="16"/>
  <c r="HI301" i="16"/>
  <c r="KG301" i="16"/>
  <c r="NG301" i="16"/>
  <c r="OU301" i="16"/>
  <c r="DE301" i="16"/>
  <c r="FY301" i="16"/>
  <c r="IY301" i="16"/>
  <c r="LW301" i="16"/>
  <c r="NI301" i="16"/>
  <c r="AK301" i="16"/>
  <c r="EQ301" i="16"/>
  <c r="OW301" i="16"/>
  <c r="QO301" i="16"/>
  <c r="BW301" i="16"/>
  <c r="HO301" i="16"/>
  <c r="JA301" i="16"/>
  <c r="KM301" i="16"/>
  <c r="PU301" i="16"/>
  <c r="J270" i="31"/>
  <c r="J246" i="31"/>
  <c r="M72" i="31"/>
  <c r="H33" i="31"/>
  <c r="L14" i="13"/>
  <c r="F477" i="16"/>
  <c r="AH477" i="16"/>
  <c r="BJ477" i="16"/>
  <c r="CL477" i="16"/>
  <c r="DN477" i="16"/>
  <c r="EP477" i="16"/>
  <c r="FR477" i="16"/>
  <c r="GT477" i="16"/>
  <c r="HV477" i="16"/>
  <c r="IX477" i="16"/>
  <c r="JZ477" i="16"/>
  <c r="LB477" i="16"/>
  <c r="MD477" i="16"/>
  <c r="NF477" i="16"/>
  <c r="OH477" i="16"/>
  <c r="PJ477" i="16"/>
  <c r="QL477" i="16"/>
  <c r="I15" i="13"/>
  <c r="I14" i="13"/>
  <c r="T477" i="16"/>
  <c r="AV477" i="16"/>
  <c r="BX477" i="16"/>
  <c r="CZ477" i="16"/>
  <c r="EB477" i="16"/>
  <c r="FD477" i="16"/>
  <c r="GF477" i="16"/>
  <c r="HH477" i="16"/>
  <c r="IJ477" i="16"/>
  <c r="JL477" i="16"/>
  <c r="KN477" i="16"/>
  <c r="LP477" i="16"/>
  <c r="MR477" i="16"/>
  <c r="NT477" i="16"/>
  <c r="OV477" i="16"/>
  <c r="PX477" i="16"/>
  <c r="I277" i="31"/>
  <c r="M277" i="31"/>
  <c r="J277" i="31"/>
  <c r="L277" i="31"/>
  <c r="M195" i="31"/>
  <c r="L195" i="31"/>
  <c r="J195" i="31"/>
  <c r="I195" i="31"/>
  <c r="J249" i="31"/>
  <c r="M249" i="31" s="1"/>
  <c r="L249" i="31"/>
  <c r="I249" i="31"/>
  <c r="M223" i="31"/>
  <c r="M149" i="31"/>
  <c r="J149" i="31"/>
  <c r="L149" i="31"/>
  <c r="I149" i="31"/>
  <c r="L273" i="31"/>
  <c r="I273" i="31"/>
  <c r="J273" i="31"/>
  <c r="M273" i="31" s="1"/>
  <c r="L151" i="31"/>
  <c r="I151" i="31"/>
  <c r="M151" i="31"/>
  <c r="J151" i="31"/>
  <c r="J259" i="31"/>
  <c r="M259" i="31" s="1"/>
  <c r="I259" i="31"/>
  <c r="L259" i="31" s="1"/>
  <c r="M221" i="31"/>
  <c r="L123" i="31"/>
  <c r="I123" i="31"/>
  <c r="J123" i="31"/>
  <c r="M123" i="31"/>
  <c r="J176" i="31"/>
  <c r="G177" i="31"/>
  <c r="M176" i="31"/>
  <c r="I68" i="31"/>
  <c r="G85" i="31"/>
  <c r="I111" i="31"/>
  <c r="M152" i="31"/>
  <c r="I194" i="31"/>
  <c r="M202" i="31"/>
  <c r="M244" i="31"/>
  <c r="I258" i="31"/>
  <c r="I282" i="31"/>
  <c r="J68" i="31"/>
  <c r="I81" i="31"/>
  <c r="L90" i="31"/>
  <c r="J90" i="31"/>
  <c r="J111" i="31"/>
  <c r="M111" i="31" s="1"/>
  <c r="L128" i="31"/>
  <c r="L136" i="31"/>
  <c r="L148" i="31"/>
  <c r="G153" i="31"/>
  <c r="I176" i="31"/>
  <c r="G203" i="31"/>
  <c r="G245" i="31"/>
  <c r="M254" i="31"/>
  <c r="L254" i="31"/>
  <c r="J258" i="31"/>
  <c r="M258" i="31" s="1"/>
  <c r="L272" i="31"/>
  <c r="L219" i="31"/>
  <c r="J219" i="31"/>
  <c r="I20" i="31"/>
  <c r="J20" i="31"/>
  <c r="M42" i="31"/>
  <c r="I54" i="31"/>
  <c r="I64" i="31"/>
  <c r="J77" i="31"/>
  <c r="J81" i="31"/>
  <c r="L111" i="31"/>
  <c r="M136" i="31"/>
  <c r="M148" i="31"/>
  <c r="M194" i="31"/>
  <c r="M219" i="31"/>
  <c r="L282" i="31"/>
  <c r="M132" i="31"/>
  <c r="G51" i="31"/>
  <c r="L68" i="31"/>
  <c r="L81" i="31"/>
  <c r="I128" i="31"/>
  <c r="G137" i="31"/>
  <c r="L176" i="31"/>
  <c r="L190" i="31"/>
  <c r="I254" i="31"/>
  <c r="M282" i="31"/>
  <c r="G133" i="31"/>
  <c r="M228" i="31"/>
  <c r="M20" i="31"/>
  <c r="J30" i="31"/>
  <c r="G159" i="31"/>
  <c r="L158" i="31"/>
  <c r="G229" i="31"/>
  <c r="G251" i="31"/>
  <c r="M250" i="31"/>
  <c r="J182" i="31"/>
  <c r="M182" i="31"/>
  <c r="G15" i="31"/>
  <c r="M15" i="31" s="1"/>
  <c r="L21" i="31"/>
  <c r="M30" i="31"/>
  <c r="J91" i="31"/>
  <c r="G155" i="31"/>
  <c r="G265" i="31"/>
  <c r="M21" i="31"/>
  <c r="J78" i="31"/>
  <c r="L91" i="31"/>
  <c r="I104" i="31"/>
  <c r="J120" i="31"/>
  <c r="I182" i="31"/>
  <c r="I246" i="31"/>
  <c r="L246" i="31" s="1"/>
  <c r="G269" i="31"/>
  <c r="M269" i="31" s="1"/>
  <c r="M26" i="31"/>
  <c r="M31" i="31"/>
  <c r="J104" i="31"/>
  <c r="M108" i="31"/>
  <c r="I154" i="31"/>
  <c r="M164" i="31"/>
  <c r="M172" i="31"/>
  <c r="L178" i="31"/>
  <c r="G179" i="31"/>
  <c r="L186" i="31"/>
  <c r="I191" i="31"/>
  <c r="M236" i="31"/>
  <c r="I264" i="31"/>
  <c r="L264" i="31" s="1"/>
  <c r="M70" i="31"/>
  <c r="L78" i="31"/>
  <c r="G109" i="31"/>
  <c r="J154" i="31"/>
  <c r="M154" i="31" s="1"/>
  <c r="L182" i="31"/>
  <c r="G187" i="31"/>
  <c r="L191" i="31"/>
  <c r="M220" i="31"/>
  <c r="G261" i="31"/>
  <c r="J264" i="31"/>
  <c r="M264" i="31" s="1"/>
  <c r="M22" i="31"/>
  <c r="M78" i="31"/>
  <c r="L104" i="31"/>
  <c r="L134" i="31"/>
  <c r="J134" i="31"/>
  <c r="I178" i="31"/>
  <c r="G183" i="31"/>
  <c r="M191" i="31"/>
  <c r="L231" i="31"/>
  <c r="J231" i="31"/>
  <c r="M246" i="31"/>
  <c r="G79" i="31"/>
  <c r="G105" i="31"/>
  <c r="L154" i="31"/>
  <c r="J178" i="31"/>
  <c r="G247" i="31"/>
  <c r="M16" i="31"/>
  <c r="L56" i="31"/>
  <c r="I56" i="31"/>
  <c r="J70" i="31"/>
  <c r="G75" i="31"/>
  <c r="G131" i="31"/>
  <c r="I134" i="31"/>
  <c r="J146" i="31"/>
  <c r="L150" i="31"/>
  <c r="M200" i="31"/>
  <c r="M217" i="31"/>
  <c r="I230" i="31"/>
  <c r="J260" i="31"/>
  <c r="I270" i="31"/>
  <c r="L270" i="31" s="1"/>
  <c r="I10" i="31"/>
  <c r="J22" i="31"/>
  <c r="G27" i="31"/>
  <c r="I39" i="31"/>
  <c r="L39" i="31" s="1"/>
  <c r="J56" i="31"/>
  <c r="L138" i="31"/>
  <c r="M150" i="31"/>
  <c r="G175" i="31"/>
  <c r="M174" i="31"/>
  <c r="M178" i="31"/>
  <c r="L192" i="31"/>
  <c r="J192" i="31"/>
  <c r="I192" i="31"/>
  <c r="L196" i="31"/>
  <c r="G201" i="31"/>
  <c r="J230" i="31"/>
  <c r="I256" i="31"/>
  <c r="G285" i="31"/>
  <c r="J39" i="31"/>
  <c r="M39" i="31" s="1"/>
  <c r="J46" i="31"/>
  <c r="M46" i="31" s="1"/>
  <c r="G71" i="31"/>
  <c r="M134" i="31"/>
  <c r="M138" i="31"/>
  <c r="M196" i="31"/>
  <c r="J256" i="31"/>
  <c r="M260" i="31"/>
  <c r="I280" i="31"/>
  <c r="G23" i="31"/>
  <c r="G139" i="31"/>
  <c r="M188" i="31"/>
  <c r="J188" i="31"/>
  <c r="M57" i="31"/>
  <c r="M66" i="31"/>
  <c r="G93" i="31"/>
  <c r="M101" i="31"/>
  <c r="G257" i="31"/>
  <c r="I271" i="31"/>
  <c r="L271" i="31" s="1"/>
  <c r="M271" i="31"/>
  <c r="J271" i="31"/>
  <c r="I122" i="31"/>
  <c r="G185" i="31"/>
  <c r="L184" i="31"/>
  <c r="I188" i="31"/>
  <c r="I222" i="31"/>
  <c r="L106" i="31"/>
  <c r="J106" i="31"/>
  <c r="I106" i="31"/>
  <c r="J122" i="31"/>
  <c r="J222" i="31"/>
  <c r="J266" i="31"/>
  <c r="M266" i="31" s="1"/>
  <c r="L67" i="31"/>
  <c r="L76" i="31"/>
  <c r="J76" i="31"/>
  <c r="G103" i="31"/>
  <c r="L102" i="31"/>
  <c r="I114" i="31"/>
  <c r="I118" i="31"/>
  <c r="M180" i="31"/>
  <c r="L180" i="31"/>
  <c r="I184" i="31"/>
  <c r="L188" i="31"/>
  <c r="J193" i="31"/>
  <c r="I218" i="31"/>
  <c r="I227" i="31"/>
  <c r="L227" i="31"/>
  <c r="J227" i="31"/>
  <c r="J276" i="31"/>
  <c r="J286" i="31"/>
  <c r="M286" i="31" s="1"/>
  <c r="G35" i="31"/>
  <c r="J35" i="31" s="1"/>
  <c r="M35" i="31" s="1"/>
  <c r="J34" i="31"/>
  <c r="M34" i="31" s="1"/>
  <c r="G41" i="31"/>
  <c r="I41" i="31" s="1"/>
  <c r="L41" i="31" s="1"/>
  <c r="M67" i="31"/>
  <c r="I80" i="31"/>
  <c r="I84" i="31"/>
  <c r="J118" i="31"/>
  <c r="L122" i="31"/>
  <c r="J156" i="31"/>
  <c r="M156" i="31" s="1"/>
  <c r="J184" i="31"/>
  <c r="G189" i="31"/>
  <c r="L193" i="31"/>
  <c r="J218" i="31"/>
  <c r="L222" i="31"/>
  <c r="I266" i="31"/>
  <c r="L266" i="31" s="1"/>
  <c r="M28" i="31"/>
  <c r="L34" i="31"/>
  <c r="G73" i="31"/>
  <c r="L72" i="31"/>
  <c r="I76" i="31"/>
  <c r="J84" i="31"/>
  <c r="M88" i="31"/>
  <c r="I102" i="31"/>
  <c r="M106" i="31"/>
  <c r="M122" i="31"/>
  <c r="M198" i="31"/>
  <c r="M222" i="31"/>
  <c r="M227" i="31"/>
  <c r="L276" i="31"/>
  <c r="L286" i="31"/>
  <c r="G25" i="31"/>
  <c r="L80" i="31"/>
  <c r="G107" i="31"/>
  <c r="M80" i="31"/>
  <c r="G157" i="31"/>
  <c r="L194" i="31"/>
  <c r="J194" i="31"/>
  <c r="L258" i="31"/>
  <c r="G267" i="31"/>
  <c r="G287" i="31"/>
  <c r="J206" i="31"/>
  <c r="M59" i="31"/>
  <c r="I204" i="31"/>
  <c r="O161" i="20"/>
  <c r="H32" i="31"/>
  <c r="L15" i="13"/>
  <c r="L477" i="16"/>
  <c r="AN477" i="16"/>
  <c r="BP477" i="16"/>
  <c r="CR477" i="16"/>
  <c r="DT477" i="16"/>
  <c r="EV477" i="16"/>
  <c r="FX477" i="16"/>
  <c r="GZ477" i="16"/>
  <c r="IB477" i="16"/>
  <c r="JD477" i="16"/>
  <c r="KF477" i="16"/>
  <c r="LH477" i="16"/>
  <c r="MJ477" i="16"/>
  <c r="NL477" i="16"/>
  <c r="ON477" i="16"/>
  <c r="PP477" i="16"/>
  <c r="AB477" i="16"/>
  <c r="BD477" i="16"/>
  <c r="CF477" i="16"/>
  <c r="DH477" i="16"/>
  <c r="EJ477" i="16"/>
  <c r="FL477" i="16"/>
  <c r="GN477" i="16"/>
  <c r="HP477" i="16"/>
  <c r="IR477" i="16"/>
  <c r="JT477" i="16"/>
  <c r="KV477" i="16"/>
  <c r="LX477" i="16"/>
  <c r="MZ477" i="16"/>
  <c r="OB477" i="16"/>
  <c r="PD477" i="16"/>
  <c r="QF477" i="16"/>
  <c r="N477" i="16"/>
  <c r="AP477" i="16"/>
  <c r="BR477" i="16"/>
  <c r="CT477" i="16"/>
  <c r="DV477" i="16"/>
  <c r="EX477" i="16"/>
  <c r="FZ477" i="16"/>
  <c r="HB477" i="16"/>
  <c r="ID477" i="16"/>
  <c r="JF477" i="16"/>
  <c r="KH477" i="16"/>
  <c r="ML477" i="16"/>
  <c r="NN477" i="16"/>
  <c r="OP477" i="16"/>
  <c r="PR477" i="16"/>
  <c r="CI31" i="16"/>
  <c r="KA31" i="16"/>
  <c r="MW31" i="16"/>
  <c r="CK31" i="16"/>
  <c r="DS31" i="16"/>
  <c r="MY31" i="16"/>
  <c r="BE31" i="16"/>
  <c r="HQ31" i="16"/>
  <c r="IW31" i="16"/>
  <c r="OI31" i="16"/>
  <c r="Y31" i="16"/>
  <c r="CM31" i="16"/>
  <c r="DU31" i="16"/>
  <c r="FC31" i="16"/>
  <c r="GK31" i="16"/>
  <c r="NA31" i="16"/>
  <c r="PS31" i="16"/>
  <c r="AM31" i="16"/>
  <c r="FQ31" i="16"/>
  <c r="GY31" i="16"/>
  <c r="NO31" i="16"/>
  <c r="QG31" i="16"/>
  <c r="BU31" i="16"/>
  <c r="DA31" i="16"/>
  <c r="IG31" i="16"/>
  <c r="JM31" i="16"/>
  <c r="KW31" i="16"/>
  <c r="AO31" i="16"/>
  <c r="FS31" i="16"/>
  <c r="HA31" i="16"/>
  <c r="MI31" i="16"/>
  <c r="NQ31" i="16"/>
  <c r="E56" i="16"/>
  <c r="LK31" i="16"/>
  <c r="LJ31" i="16"/>
  <c r="LJ477" i="16" s="1"/>
  <c r="AG31" i="16"/>
  <c r="BK31" i="16"/>
  <c r="KS31" i="16"/>
  <c r="AI31" i="16"/>
  <c r="JQ31" i="16"/>
  <c r="LY31" i="16"/>
  <c r="NE31" i="16"/>
  <c r="BO31" i="16"/>
  <c r="CS31" i="16"/>
  <c r="DW31" i="16"/>
  <c r="FA31" i="16"/>
  <c r="GE31" i="16"/>
  <c r="HI31" i="16"/>
  <c r="PQ31" i="16"/>
  <c r="QO31" i="16"/>
  <c r="PM31" i="16"/>
  <c r="OK31" i="16"/>
  <c r="NI31" i="16"/>
  <c r="MG31" i="16"/>
  <c r="LE31" i="16"/>
  <c r="KC31" i="16"/>
  <c r="HY31" i="16"/>
  <c r="GW31" i="16"/>
  <c r="FU31" i="16"/>
  <c r="ES31" i="16"/>
  <c r="DQ31" i="16"/>
  <c r="CO31" i="16"/>
  <c r="BM31" i="16"/>
  <c r="AK31" i="16"/>
  <c r="I31" i="16"/>
  <c r="QI31" i="16"/>
  <c r="PG31" i="16"/>
  <c r="OE31" i="16"/>
  <c r="NC31" i="16"/>
  <c r="MA31" i="16"/>
  <c r="QA31" i="16"/>
  <c r="OY31" i="16"/>
  <c r="NW31" i="16"/>
  <c r="MU31" i="16"/>
  <c r="KQ31" i="16"/>
  <c r="JO31" i="16"/>
  <c r="IM31" i="16"/>
  <c r="HK31" i="16"/>
  <c r="GI31" i="16"/>
  <c r="FG31" i="16"/>
  <c r="EE31" i="16"/>
  <c r="DC31" i="16"/>
  <c r="CA31" i="16"/>
  <c r="AY31" i="16"/>
  <c r="W31" i="16"/>
  <c r="JA31" i="16"/>
  <c r="KU31" i="16"/>
  <c r="KY31" i="16"/>
  <c r="DE31" i="16"/>
  <c r="EI31" i="16"/>
  <c r="FM31" i="16"/>
  <c r="GQ31" i="16"/>
  <c r="HU31" i="16"/>
  <c r="IY31" i="16"/>
  <c r="MM31" i="16"/>
  <c r="OW31" i="16"/>
  <c r="QC31" i="16"/>
  <c r="S31" i="16"/>
  <c r="AW31" i="16"/>
  <c r="KE31" i="16"/>
  <c r="LI31" i="16"/>
  <c r="NS31" i="16"/>
  <c r="CC31" i="16"/>
  <c r="DG31" i="16"/>
  <c r="EK31" i="16"/>
  <c r="FO31" i="16"/>
  <c r="GS31" i="16"/>
  <c r="HW31" i="16"/>
  <c r="MO31" i="16"/>
  <c r="QE31" i="16"/>
  <c r="U31" i="16"/>
  <c r="JC31" i="16"/>
  <c r="KG31" i="16"/>
  <c r="NU31" i="16"/>
  <c r="PA31" i="16"/>
  <c r="I101" i="31"/>
  <c r="L101" i="31" s="1"/>
  <c r="J101" i="31"/>
  <c r="I100" i="31"/>
  <c r="L100" i="31" s="1"/>
  <c r="J100" i="31"/>
  <c r="I59" i="31"/>
  <c r="L59" i="31" s="1"/>
  <c r="J59" i="31"/>
  <c r="J58" i="31"/>
  <c r="L58" i="31"/>
  <c r="I57" i="31"/>
  <c r="L57" i="31"/>
  <c r="I49" i="31"/>
  <c r="J49" i="31"/>
  <c r="M49" i="31" s="1"/>
  <c r="L49" i="31"/>
  <c r="I48" i="31"/>
  <c r="J48" i="31"/>
  <c r="M48" i="31" s="1"/>
  <c r="L48" i="31"/>
  <c r="I46" i="31"/>
  <c r="M44" i="31"/>
  <c r="I31" i="31"/>
  <c r="L31" i="31"/>
  <c r="I30" i="31"/>
  <c r="L30" i="31" s="1"/>
  <c r="I28" i="31"/>
  <c r="L28" i="31"/>
  <c r="I40" i="31"/>
  <c r="L40" i="31" s="1"/>
  <c r="J40" i="31"/>
  <c r="M40" i="31" s="1"/>
  <c r="I38" i="31"/>
  <c r="J38" i="31"/>
  <c r="M38" i="31" s="1"/>
  <c r="L38" i="31"/>
  <c r="J36" i="31"/>
  <c r="I34" i="31"/>
  <c r="J12" i="31"/>
  <c r="L10" i="31"/>
  <c r="M10" i="31"/>
  <c r="J60" i="31" l="1"/>
  <c r="L60" i="31"/>
  <c r="I135" i="31"/>
  <c r="L210" i="31"/>
  <c r="I217" i="31"/>
  <c r="J210" i="31"/>
  <c r="I130" i="31"/>
  <c r="L217" i="31"/>
  <c r="L130" i="31"/>
  <c r="I108" i="31"/>
  <c r="J181" i="31"/>
  <c r="J144" i="31"/>
  <c r="J108" i="31"/>
  <c r="J99" i="31"/>
  <c r="L262" i="31"/>
  <c r="I144" i="31"/>
  <c r="L255" i="31"/>
  <c r="L181" i="31"/>
  <c r="L119" i="31"/>
  <c r="I99" i="31"/>
  <c r="L278" i="31"/>
  <c r="J92" i="31"/>
  <c r="I66" i="31"/>
  <c r="I278" i="31"/>
  <c r="L92" i="31"/>
  <c r="L132" i="31"/>
  <c r="J66" i="31"/>
  <c r="L50" i="31"/>
  <c r="L279" i="31"/>
  <c r="J74" i="31"/>
  <c r="M74" i="31" s="1"/>
  <c r="J132" i="31"/>
  <c r="J114" i="31"/>
  <c r="I180" i="31"/>
  <c r="L274" i="31"/>
  <c r="I274" i="31"/>
  <c r="J142" i="31"/>
  <c r="L248" i="31"/>
  <c r="I197" i="31"/>
  <c r="I190" i="31"/>
  <c r="I98" i="31"/>
  <c r="J221" i="31"/>
  <c r="J248" i="31"/>
  <c r="M248" i="31" s="1"/>
  <c r="L221" i="31"/>
  <c r="I228" i="31"/>
  <c r="J113" i="31"/>
  <c r="I275" i="31"/>
  <c r="J54" i="31"/>
  <c r="L97" i="31"/>
  <c r="J275" i="31"/>
  <c r="M275" i="31" s="1"/>
  <c r="J136" i="31"/>
  <c r="I156" i="31"/>
  <c r="L213" i="31"/>
  <c r="J213" i="31"/>
  <c r="J65" i="31"/>
  <c r="I223" i="31"/>
  <c r="L216" i="31"/>
  <c r="J228" i="31"/>
  <c r="J223" i="31"/>
  <c r="I284" i="31"/>
  <c r="J284" i="31"/>
  <c r="M284" i="31" s="1"/>
  <c r="I198" i="31"/>
  <c r="L98" i="31"/>
  <c r="L198" i="31"/>
  <c r="L70" i="31"/>
  <c r="J21" i="31"/>
  <c r="I186" i="31"/>
  <c r="I86" i="31"/>
  <c r="L86" i="31"/>
  <c r="L124" i="31"/>
  <c r="I252" i="31"/>
  <c r="J135" i="31"/>
  <c r="L244" i="31"/>
  <c r="L116" i="31"/>
  <c r="I116" i="31"/>
  <c r="L226" i="31"/>
  <c r="J252" i="31"/>
  <c r="I124" i="31"/>
  <c r="I220" i="31"/>
  <c r="L250" i="31"/>
  <c r="I250" i="31"/>
  <c r="L220" i="31"/>
  <c r="J121" i="31"/>
  <c r="J174" i="31"/>
  <c r="J50" i="31"/>
  <c r="L26" i="31"/>
  <c r="I26" i="31"/>
  <c r="L174" i="31"/>
  <c r="L112" i="31"/>
  <c r="I262" i="31"/>
  <c r="I244" i="31"/>
  <c r="J112" i="31"/>
  <c r="J141" i="31"/>
  <c r="L142" i="31"/>
  <c r="J215" i="31"/>
  <c r="L110" i="31"/>
  <c r="L224" i="31"/>
  <c r="I110" i="31"/>
  <c r="J214" i="31"/>
  <c r="I141" i="31"/>
  <c r="J216" i="31"/>
  <c r="J224" i="31"/>
  <c r="J226" i="31"/>
  <c r="I83" i="31"/>
  <c r="I126" i="31"/>
  <c r="L126" i="31"/>
  <c r="I129" i="31"/>
  <c r="M11" i="31"/>
  <c r="I211" i="31"/>
  <c r="L207" i="31"/>
  <c r="J211" i="31"/>
  <c r="J47" i="31"/>
  <c r="M47" i="31" s="1"/>
  <c r="I119" i="31"/>
  <c r="L147" i="31"/>
  <c r="J119" i="31"/>
  <c r="M215" i="31"/>
  <c r="J143" i="31"/>
  <c r="M119" i="31"/>
  <c r="M121" i="31"/>
  <c r="L47" i="31"/>
  <c r="L55" i="31"/>
  <c r="J83" i="31"/>
  <c r="I55" i="31"/>
  <c r="I97" i="31"/>
  <c r="J97" i="31"/>
  <c r="I63" i="31"/>
  <c r="M63" i="31"/>
  <c r="J63" i="31"/>
  <c r="L143" i="31"/>
  <c r="I143" i="31"/>
  <c r="J281" i="31"/>
  <c r="J283" i="31"/>
  <c r="J29" i="31"/>
  <c r="I29" i="31"/>
  <c r="L29" i="31" s="1"/>
  <c r="M29" i="31"/>
  <c r="J55" i="31"/>
  <c r="L129" i="31"/>
  <c r="J129" i="31"/>
  <c r="M129" i="31" s="1"/>
  <c r="L215" i="31"/>
  <c r="I113" i="31"/>
  <c r="M279" i="31"/>
  <c r="J147" i="31"/>
  <c r="L11" i="31"/>
  <c r="J11" i="31"/>
  <c r="I225" i="31"/>
  <c r="L225" i="31"/>
  <c r="I45" i="31"/>
  <c r="L45" i="31" s="1"/>
  <c r="L77" i="31"/>
  <c r="J45" i="31"/>
  <c r="M45" i="31" s="1"/>
  <c r="I77" i="31"/>
  <c r="I215" i="31"/>
  <c r="I147" i="31"/>
  <c r="I121" i="31"/>
  <c r="L121" i="31"/>
  <c r="M97" i="31"/>
  <c r="I279" i="31"/>
  <c r="J279" i="31"/>
  <c r="J263" i="31"/>
  <c r="M263" i="31" s="1"/>
  <c r="M65" i="31"/>
  <c r="I13" i="31"/>
  <c r="L13" i="31" s="1"/>
  <c r="I145" i="31"/>
  <c r="I65" i="31"/>
  <c r="L117" i="31"/>
  <c r="L65" i="31"/>
  <c r="M117" i="31"/>
  <c r="I117" i="31"/>
  <c r="I115" i="31"/>
  <c r="J115" i="31"/>
  <c r="L115" i="31"/>
  <c r="I207" i="31"/>
  <c r="I199" i="31"/>
  <c r="J199" i="31"/>
  <c r="L199" i="31"/>
  <c r="J207" i="31"/>
  <c r="L211" i="31"/>
  <c r="I283" i="31"/>
  <c r="L283" i="31"/>
  <c r="J37" i="31"/>
  <c r="I263" i="31"/>
  <c r="I37" i="31"/>
  <c r="L37" i="31" s="1"/>
  <c r="J225" i="31"/>
  <c r="I53" i="31"/>
  <c r="L53" i="31"/>
  <c r="J53" i="31"/>
  <c r="L74" i="31"/>
  <c r="J255" i="31"/>
  <c r="L146" i="31"/>
  <c r="I196" i="31"/>
  <c r="L208" i="31"/>
  <c r="J208" i="31"/>
  <c r="H234" i="31"/>
  <c r="L234" i="31" s="1"/>
  <c r="H162" i="31"/>
  <c r="L162" i="31" s="1"/>
  <c r="I22" i="31"/>
  <c r="NL478" i="16"/>
  <c r="I35" i="31"/>
  <c r="L35" i="31" s="1"/>
  <c r="L83" i="31"/>
  <c r="M83" i="31"/>
  <c r="M145" i="31"/>
  <c r="J145" i="31"/>
  <c r="L281" i="31"/>
  <c r="I281" i="31"/>
  <c r="I253" i="31"/>
  <c r="M253" i="31"/>
  <c r="L253" i="31"/>
  <c r="J253" i="31"/>
  <c r="I127" i="31"/>
  <c r="M127" i="31"/>
  <c r="L127" i="31"/>
  <c r="J127" i="31"/>
  <c r="L113" i="31"/>
  <c r="M113" i="31"/>
  <c r="M87" i="31"/>
  <c r="L87" i="31"/>
  <c r="J87" i="31"/>
  <c r="I205" i="31"/>
  <c r="L205" i="31"/>
  <c r="J205" i="31"/>
  <c r="M205" i="31"/>
  <c r="I209" i="31"/>
  <c r="M209" i="31"/>
  <c r="L209" i="31"/>
  <c r="J209" i="31"/>
  <c r="J125" i="31"/>
  <c r="M125" i="31"/>
  <c r="L125" i="31"/>
  <c r="I125" i="31"/>
  <c r="I69" i="31"/>
  <c r="M69" i="31"/>
  <c r="L69" i="31"/>
  <c r="I161" i="31"/>
  <c r="M161" i="31"/>
  <c r="L161" i="31"/>
  <c r="J13" i="31"/>
  <c r="H14" i="31"/>
  <c r="J14" i="31" s="1"/>
  <c r="S480" i="16"/>
  <c r="HV478" i="16"/>
  <c r="H164" i="31"/>
  <c r="J164" i="31" s="1"/>
  <c r="NT478" i="16"/>
  <c r="BZ478" i="16"/>
  <c r="JB478" i="16"/>
  <c r="IF478" i="16"/>
  <c r="LL478" i="16"/>
  <c r="DX478" i="16"/>
  <c r="OB478" i="16"/>
  <c r="CJ478" i="16"/>
  <c r="H236" i="31"/>
  <c r="J236" i="31" s="1"/>
  <c r="PF478" i="16"/>
  <c r="L478" i="16"/>
  <c r="H17" i="31" s="1"/>
  <c r="J170" i="31"/>
  <c r="L170" i="31"/>
  <c r="KF478" i="16"/>
  <c r="HX478" i="16"/>
  <c r="HD478" i="16"/>
  <c r="X478" i="16"/>
  <c r="DE480" i="16"/>
  <c r="OX478" i="16"/>
  <c r="GE480" i="16"/>
  <c r="PZ478" i="16"/>
  <c r="LZ478" i="16"/>
  <c r="HH478" i="16"/>
  <c r="CH478" i="16"/>
  <c r="PN478" i="16"/>
  <c r="KP478" i="16"/>
  <c r="MT478" i="16"/>
  <c r="NX478" i="16"/>
  <c r="DH478" i="16"/>
  <c r="ER478" i="16"/>
  <c r="GN478" i="16"/>
  <c r="HZ478" i="16"/>
  <c r="MR478" i="16"/>
  <c r="PL478" i="16"/>
  <c r="ND478" i="16"/>
  <c r="LJ478" i="16"/>
  <c r="AR478" i="16"/>
  <c r="H171" i="31" s="1"/>
  <c r="NR478" i="16"/>
  <c r="BP478" i="16"/>
  <c r="AJ478" i="16"/>
  <c r="DR478" i="16"/>
  <c r="OP478" i="16"/>
  <c r="LF478" i="16"/>
  <c r="CP478" i="16"/>
  <c r="CV478" i="16"/>
  <c r="PJ478" i="16"/>
  <c r="MN478" i="16"/>
  <c r="FD478" i="16"/>
  <c r="EV478" i="16"/>
  <c r="IJ478" i="16"/>
  <c r="ET478" i="16"/>
  <c r="NV478" i="16"/>
  <c r="EB478" i="16"/>
  <c r="GC480" i="16"/>
  <c r="JP478" i="16"/>
  <c r="KT478" i="16"/>
  <c r="GJ478" i="16"/>
  <c r="LT478" i="16"/>
  <c r="KN478" i="16"/>
  <c r="IN478" i="16"/>
  <c r="FV478" i="16"/>
  <c r="CT478" i="16"/>
  <c r="NP478" i="16"/>
  <c r="KJ478" i="16"/>
  <c r="PX478" i="16"/>
  <c r="EF478" i="16"/>
  <c r="PH478" i="16"/>
  <c r="OL478" i="16"/>
  <c r="J478" i="16"/>
  <c r="H15" i="31" s="1"/>
  <c r="L15" i="31" s="1"/>
  <c r="JL478" i="16"/>
  <c r="LP478" i="16"/>
  <c r="IV478" i="16"/>
  <c r="JN478" i="16"/>
  <c r="AB478" i="16"/>
  <c r="GB478" i="16"/>
  <c r="GP478" i="16"/>
  <c r="FL478" i="16"/>
  <c r="CL478" i="16"/>
  <c r="KH478" i="16"/>
  <c r="PP478" i="16"/>
  <c r="AH478" i="16"/>
  <c r="EZ478" i="16"/>
  <c r="EJ478" i="16"/>
  <c r="BN478" i="16"/>
  <c r="FX478" i="16"/>
  <c r="ID478" i="16"/>
  <c r="DB478" i="16"/>
  <c r="BD478" i="16"/>
  <c r="H239" i="31" s="1"/>
  <c r="IB478" i="16"/>
  <c r="OV478" i="16"/>
  <c r="OR478" i="16"/>
  <c r="HT478" i="16"/>
  <c r="HJ478" i="16"/>
  <c r="I268" i="31"/>
  <c r="L268" i="31" s="1"/>
  <c r="L288" i="31" s="1"/>
  <c r="JH478" i="16"/>
  <c r="FR478" i="16"/>
  <c r="BT478" i="16"/>
  <c r="AV478" i="16"/>
  <c r="AX478" i="16"/>
  <c r="H235" i="31" s="1"/>
  <c r="IZ478" i="16"/>
  <c r="L289" i="5" s="1"/>
  <c r="EH478" i="16"/>
  <c r="IR478" i="16"/>
  <c r="L288" i="5"/>
  <c r="PD478" i="16"/>
  <c r="PV478" i="16"/>
  <c r="JJ478" i="16"/>
  <c r="DN478" i="16"/>
  <c r="AL478" i="16"/>
  <c r="IH478" i="16"/>
  <c r="KL478" i="16"/>
  <c r="H172" i="31"/>
  <c r="L172" i="31" s="1"/>
  <c r="JX478" i="16"/>
  <c r="P478" i="16"/>
  <c r="BH478" i="16"/>
  <c r="FT478" i="16"/>
  <c r="BR478" i="16"/>
  <c r="FZ478" i="16"/>
  <c r="GT478" i="16"/>
  <c r="HB478" i="16"/>
  <c r="F478" i="16"/>
  <c r="OH478" i="16"/>
  <c r="AZ478" i="16"/>
  <c r="QN478" i="16"/>
  <c r="MZ478" i="16"/>
  <c r="MJ478" i="16"/>
  <c r="CF478" i="16"/>
  <c r="EN478" i="16"/>
  <c r="CX478" i="16"/>
  <c r="DL478" i="16"/>
  <c r="KZ478" i="16"/>
  <c r="HF478" i="16"/>
  <c r="ON478" i="16"/>
  <c r="LB478" i="16"/>
  <c r="BX478" i="16"/>
  <c r="HL478" i="16"/>
  <c r="PT478" i="16"/>
  <c r="AT478" i="16"/>
  <c r="JD478" i="16"/>
  <c r="NJ478" i="16"/>
  <c r="EX478" i="16"/>
  <c r="NN478" i="16"/>
  <c r="DZ478" i="16"/>
  <c r="OT478" i="16"/>
  <c r="JF478" i="16"/>
  <c r="OF478" i="16"/>
  <c r="AP478" i="16"/>
  <c r="JV478" i="16"/>
  <c r="LH478" i="16"/>
  <c r="GF478" i="16"/>
  <c r="FN478" i="16"/>
  <c r="JT478" i="16"/>
  <c r="FH478" i="16"/>
  <c r="QJ478" i="16"/>
  <c r="N478" i="16"/>
  <c r="AD478" i="16"/>
  <c r="T478" i="16"/>
  <c r="NB478" i="16"/>
  <c r="OD478" i="16"/>
  <c r="DV478" i="16"/>
  <c r="MH478" i="16"/>
  <c r="DJ478" i="16"/>
  <c r="KV478" i="16"/>
  <c r="QB478" i="16"/>
  <c r="KX478" i="16"/>
  <c r="QH478" i="16"/>
  <c r="H478" i="16"/>
  <c r="CR478" i="16"/>
  <c r="GZ478" i="16"/>
  <c r="CZ478" i="16"/>
  <c r="BV478" i="16"/>
  <c r="HR478" i="16"/>
  <c r="J24" i="31"/>
  <c r="DP478" i="16"/>
  <c r="L24" i="31"/>
  <c r="BL478" i="16"/>
  <c r="MD478" i="16"/>
  <c r="ML478" i="16"/>
  <c r="MV478" i="16"/>
  <c r="EP478" i="16"/>
  <c r="EQ482" i="16" s="1"/>
  <c r="CD478" i="16"/>
  <c r="AN478" i="16"/>
  <c r="KB478" i="16"/>
  <c r="PR478" i="16"/>
  <c r="JZ478" i="16"/>
  <c r="FJ478" i="16"/>
  <c r="Z478" i="16"/>
  <c r="GV478" i="16"/>
  <c r="LD478" i="16"/>
  <c r="FZ480" i="16"/>
  <c r="JR478" i="16"/>
  <c r="BB478" i="16"/>
  <c r="QL478" i="16"/>
  <c r="MP478" i="16"/>
  <c r="DD478" i="16"/>
  <c r="NZ478" i="16"/>
  <c r="MF478" i="16"/>
  <c r="KR478" i="16"/>
  <c r="FB478" i="16"/>
  <c r="V478" i="16"/>
  <c r="ED478" i="16"/>
  <c r="NH478" i="16"/>
  <c r="QD478" i="16"/>
  <c r="FF478" i="16"/>
  <c r="OJ478" i="16"/>
  <c r="BJ478" i="16"/>
  <c r="DT478" i="16"/>
  <c r="MX478" i="16"/>
  <c r="GL478" i="16"/>
  <c r="AF478" i="16"/>
  <c r="HN478" i="16"/>
  <c r="CN478" i="16"/>
  <c r="MB478" i="16"/>
  <c r="IP478" i="16"/>
  <c r="IX478" i="16"/>
  <c r="GH478" i="16"/>
  <c r="GR478" i="16"/>
  <c r="IL478" i="16"/>
  <c r="HP478" i="16"/>
  <c r="QF478" i="16"/>
  <c r="GX478" i="16"/>
  <c r="PB478" i="16"/>
  <c r="DF478" i="16"/>
  <c r="CB478" i="16"/>
  <c r="FP478" i="16"/>
  <c r="H232" i="31"/>
  <c r="I232" i="31" s="1"/>
  <c r="BF478" i="16"/>
  <c r="OZ478" i="16"/>
  <c r="EL478" i="16"/>
  <c r="KD478" i="16"/>
  <c r="LX478" i="16"/>
  <c r="NF478" i="16"/>
  <c r="IT478" i="16"/>
  <c r="H88" i="31"/>
  <c r="J33" i="31"/>
  <c r="I33" i="31"/>
  <c r="L33" i="31" s="1"/>
  <c r="M137" i="31"/>
  <c r="L137" i="31"/>
  <c r="J137" i="31"/>
  <c r="I137" i="31"/>
  <c r="J153" i="31"/>
  <c r="M153" i="31"/>
  <c r="L153" i="31"/>
  <c r="I153" i="31"/>
  <c r="M25" i="31"/>
  <c r="L25" i="31"/>
  <c r="J25" i="31"/>
  <c r="I25" i="31"/>
  <c r="M107" i="31"/>
  <c r="L107" i="31"/>
  <c r="I107" i="31"/>
  <c r="J107" i="31"/>
  <c r="I175" i="31"/>
  <c r="M175" i="31"/>
  <c r="L175" i="31"/>
  <c r="J175" i="31"/>
  <c r="M105" i="31"/>
  <c r="L105" i="31"/>
  <c r="J105" i="31"/>
  <c r="I105" i="31"/>
  <c r="M251" i="31"/>
  <c r="I251" i="31"/>
  <c r="L251" i="31"/>
  <c r="J251" i="31"/>
  <c r="M79" i="31"/>
  <c r="L79" i="31"/>
  <c r="J79" i="31"/>
  <c r="I79" i="31"/>
  <c r="L229" i="31"/>
  <c r="M229" i="31"/>
  <c r="J229" i="31"/>
  <c r="I229" i="31"/>
  <c r="M183" i="31"/>
  <c r="L183" i="31"/>
  <c r="J183" i="31"/>
  <c r="I183" i="31"/>
  <c r="J261" i="31"/>
  <c r="M261" i="31"/>
  <c r="I261" i="31"/>
  <c r="L261" i="31" s="1"/>
  <c r="I159" i="31"/>
  <c r="L159" i="31"/>
  <c r="J159" i="31"/>
  <c r="M159" i="31" s="1"/>
  <c r="J41" i="31"/>
  <c r="M41" i="31" s="1"/>
  <c r="M71" i="31"/>
  <c r="L71" i="31"/>
  <c r="J71" i="31"/>
  <c r="I71" i="31"/>
  <c r="M187" i="31"/>
  <c r="L187" i="31"/>
  <c r="J187" i="31"/>
  <c r="I187" i="31"/>
  <c r="J265" i="31"/>
  <c r="M265" i="31" s="1"/>
  <c r="I265" i="31"/>
  <c r="L265" i="31" s="1"/>
  <c r="M51" i="31"/>
  <c r="L51" i="31"/>
  <c r="J51" i="31"/>
  <c r="I51" i="31"/>
  <c r="M131" i="31"/>
  <c r="L131" i="31"/>
  <c r="J131" i="31"/>
  <c r="I131" i="31"/>
  <c r="I177" i="31"/>
  <c r="M177" i="31"/>
  <c r="L177" i="31"/>
  <c r="J177" i="31"/>
  <c r="I155" i="31"/>
  <c r="L155" i="31"/>
  <c r="J155" i="31"/>
  <c r="M155" i="31" s="1"/>
  <c r="M103" i="31"/>
  <c r="L103" i="31"/>
  <c r="J103" i="31"/>
  <c r="I103" i="31"/>
  <c r="M27" i="31"/>
  <c r="L27" i="31"/>
  <c r="J27" i="31"/>
  <c r="I27" i="31"/>
  <c r="M109" i="31"/>
  <c r="L109" i="31"/>
  <c r="J109" i="31"/>
  <c r="I109" i="31"/>
  <c r="L75" i="31"/>
  <c r="J75" i="31"/>
  <c r="M75" i="31" s="1"/>
  <c r="I75" i="31"/>
  <c r="M288" i="31"/>
  <c r="J189" i="31"/>
  <c r="I189" i="31"/>
  <c r="L189" i="31"/>
  <c r="M189" i="31"/>
  <c r="M185" i="31"/>
  <c r="L185" i="31"/>
  <c r="I185" i="31"/>
  <c r="J185" i="31"/>
  <c r="M133" i="31"/>
  <c r="L133" i="31"/>
  <c r="J133" i="31"/>
  <c r="I133" i="31"/>
  <c r="M257" i="31"/>
  <c r="L257" i="31"/>
  <c r="J257" i="31"/>
  <c r="I257" i="31"/>
  <c r="L287" i="31"/>
  <c r="J287" i="31"/>
  <c r="M287" i="31" s="1"/>
  <c r="I287" i="31"/>
  <c r="J73" i="31"/>
  <c r="M73" i="31" s="1"/>
  <c r="I73" i="31"/>
  <c r="L73" i="31" s="1"/>
  <c r="O163" i="20"/>
  <c r="J267" i="31"/>
  <c r="M267" i="31" s="1"/>
  <c r="I267" i="31"/>
  <c r="L267" i="31" s="1"/>
  <c r="M93" i="31"/>
  <c r="L93" i="31"/>
  <c r="J93" i="31"/>
  <c r="I93" i="31"/>
  <c r="J285" i="31"/>
  <c r="M285" i="31" s="1"/>
  <c r="L285" i="31"/>
  <c r="I285" i="31"/>
  <c r="L245" i="31"/>
  <c r="I245" i="31"/>
  <c r="M245" i="31"/>
  <c r="J245" i="31"/>
  <c r="M85" i="31"/>
  <c r="L85" i="31"/>
  <c r="J85" i="31"/>
  <c r="I85" i="31"/>
  <c r="M139" i="31"/>
  <c r="L139" i="31"/>
  <c r="J139" i="31"/>
  <c r="I139" i="31"/>
  <c r="M201" i="31"/>
  <c r="L201" i="31"/>
  <c r="J201" i="31"/>
  <c r="I201" i="31"/>
  <c r="M240" i="31"/>
  <c r="L157" i="31"/>
  <c r="J157" i="31"/>
  <c r="M157" i="31" s="1"/>
  <c r="I157" i="31"/>
  <c r="M23" i="31"/>
  <c r="L23" i="31"/>
  <c r="J23" i="31"/>
  <c r="I23" i="31"/>
  <c r="I247" i="31"/>
  <c r="L247" i="31" s="1"/>
  <c r="J247" i="31"/>
  <c r="M247" i="31" s="1"/>
  <c r="I179" i="31"/>
  <c r="M179" i="31"/>
  <c r="L179" i="31"/>
  <c r="J179" i="31"/>
  <c r="M203" i="31"/>
  <c r="L203" i="31"/>
  <c r="J203" i="31"/>
  <c r="I203" i="31"/>
  <c r="H238" i="31"/>
  <c r="H166" i="31"/>
  <c r="H16" i="31"/>
  <c r="H168" i="31"/>
  <c r="H18" i="31"/>
  <c r="I42" i="31"/>
  <c r="L42" i="31"/>
  <c r="J42" i="31"/>
  <c r="GD478" i="16"/>
  <c r="J32" i="31"/>
  <c r="I32" i="31"/>
  <c r="L32" i="31" s="1"/>
  <c r="K14" i="15"/>
  <c r="R478" i="16"/>
  <c r="LO31" i="16"/>
  <c r="LN478" i="16" s="1"/>
  <c r="LN31" i="16"/>
  <c r="LN477" i="16" s="1"/>
  <c r="I234" i="31" l="1"/>
  <c r="L14" i="31"/>
  <c r="I14" i="31"/>
  <c r="J234" i="31"/>
  <c r="I172" i="31"/>
  <c r="H89" i="31"/>
  <c r="L89" i="31" s="1"/>
  <c r="J172" i="31"/>
  <c r="I236" i="31"/>
  <c r="L236" i="31"/>
  <c r="J162" i="31"/>
  <c r="I164" i="31"/>
  <c r="L164" i="31"/>
  <c r="J14" i="15"/>
  <c r="I162" i="31"/>
  <c r="L472" i="5"/>
  <c r="H163" i="31"/>
  <c r="J163" i="31" s="1"/>
  <c r="I15" i="31"/>
  <c r="H233" i="31"/>
  <c r="L233" i="31" s="1"/>
  <c r="J15" i="31"/>
  <c r="H167" i="31"/>
  <c r="L167" i="31" s="1"/>
  <c r="FZ481" i="16"/>
  <c r="H173" i="31"/>
  <c r="H269" i="31"/>
  <c r="I269" i="31" s="1"/>
  <c r="L269" i="31" s="1"/>
  <c r="L289" i="31" s="1"/>
  <c r="H169" i="31"/>
  <c r="H165" i="31"/>
  <c r="J165" i="31" s="1"/>
  <c r="L14" i="15"/>
  <c r="K14" i="13" s="1"/>
  <c r="J232" i="31"/>
  <c r="H19" i="31"/>
  <c r="I19" i="31" s="1"/>
  <c r="L232" i="31"/>
  <c r="H43" i="31"/>
  <c r="H237" i="31"/>
  <c r="M241" i="31"/>
  <c r="L88" i="31"/>
  <c r="J88" i="31"/>
  <c r="I88" i="31"/>
  <c r="M289" i="31"/>
  <c r="O165" i="20"/>
  <c r="L16" i="31"/>
  <c r="I16" i="31"/>
  <c r="J16" i="31"/>
  <c r="LS31" i="16"/>
  <c r="LR478" i="16" s="1"/>
  <c r="LR31" i="16"/>
  <c r="LR477" i="16" s="1"/>
  <c r="J239" i="31"/>
  <c r="L239" i="31"/>
  <c r="I239" i="31"/>
  <c r="L18" i="31"/>
  <c r="I18" i="31"/>
  <c r="J18" i="31"/>
  <c r="H14" i="13"/>
  <c r="M14" i="15"/>
  <c r="I166" i="31"/>
  <c r="J166" i="31"/>
  <c r="L166" i="31"/>
  <c r="L17" i="31"/>
  <c r="J17" i="31"/>
  <c r="I17" i="31"/>
  <c r="L171" i="31"/>
  <c r="J171" i="31"/>
  <c r="I171" i="31"/>
  <c r="J168" i="31"/>
  <c r="I168" i="31"/>
  <c r="L168" i="31"/>
  <c r="L238" i="31"/>
  <c r="J238" i="31"/>
  <c r="I238" i="31"/>
  <c r="I15" i="15"/>
  <c r="J15" i="13" s="1"/>
  <c r="J15" i="15"/>
  <c r="I235" i="31"/>
  <c r="L235" i="31"/>
  <c r="J235" i="31"/>
  <c r="L240" i="5"/>
  <c r="J89" i="31" l="1"/>
  <c r="I89" i="31"/>
  <c r="I14" i="15"/>
  <c r="J14" i="13" s="1"/>
  <c r="M15" i="15"/>
  <c r="L473" i="5"/>
  <c r="L241" i="5"/>
  <c r="L163" i="31"/>
  <c r="I163" i="31"/>
  <c r="J233" i="31"/>
  <c r="J167" i="31"/>
  <c r="I233" i="31"/>
  <c r="I167" i="31"/>
  <c r="L15" i="15"/>
  <c r="K15" i="13" s="1"/>
  <c r="J269" i="31"/>
  <c r="L19" i="31"/>
  <c r="I165" i="31"/>
  <c r="L165" i="31"/>
  <c r="L173" i="31"/>
  <c r="I173" i="31"/>
  <c r="J173" i="31"/>
  <c r="J169" i="31"/>
  <c r="I169" i="31"/>
  <c r="L169" i="31"/>
  <c r="J19" i="31"/>
  <c r="H15" i="13"/>
  <c r="K15" i="15"/>
  <c r="I43" i="31"/>
  <c r="J43" i="31"/>
  <c r="L43" i="31"/>
  <c r="L237" i="31"/>
  <c r="J237" i="31"/>
  <c r="I237" i="31"/>
  <c r="E47" i="16"/>
  <c r="LW31" i="16" s="1"/>
  <c r="LV478" i="16" s="1"/>
  <c r="LV31" i="16"/>
  <c r="LV477" i="16" s="1"/>
  <c r="L240" i="31"/>
  <c r="L241" i="31" l="1"/>
  <c r="L390" i="5"/>
  <c r="L391" i="5"/>
</calcChain>
</file>

<file path=xl/sharedStrings.xml><?xml version="1.0" encoding="utf-8"?>
<sst xmlns="http://schemas.openxmlformats.org/spreadsheetml/2006/main" count="9837" uniqueCount="4555">
  <si>
    <t xml:space="preserve">شماره قرارداد : </t>
  </si>
  <si>
    <t>تاریخ کارکرد :</t>
  </si>
  <si>
    <t>جمع کل فصول</t>
  </si>
  <si>
    <t>صورت وضعیت قبلی</t>
  </si>
  <si>
    <t>صورت وضعیت فعلی</t>
  </si>
  <si>
    <t>کارکرد این دوره</t>
  </si>
  <si>
    <t>شرح</t>
  </si>
  <si>
    <t>تجهیز کارگاه</t>
  </si>
  <si>
    <t>جمع کل با احتساب هزینه تجهیز کارگاه</t>
  </si>
  <si>
    <t>پیمانکار</t>
  </si>
  <si>
    <t>مشاور</t>
  </si>
  <si>
    <t>شماره فصل</t>
  </si>
  <si>
    <t>شرح فصول</t>
  </si>
  <si>
    <t>کد فهرست بهاء</t>
  </si>
  <si>
    <t xml:space="preserve">شرح </t>
  </si>
  <si>
    <t>مقادیر</t>
  </si>
  <si>
    <t>قبلی</t>
  </si>
  <si>
    <t>این دوره</t>
  </si>
  <si>
    <t>کل کار</t>
  </si>
  <si>
    <t>بهای واحد</t>
  </si>
  <si>
    <t>واحد</t>
  </si>
  <si>
    <t>درصد پیشرفت</t>
  </si>
  <si>
    <t>بهای کل</t>
  </si>
  <si>
    <t>پیشرفت</t>
  </si>
  <si>
    <t>موضوع : خلاصه صورت وضعیت</t>
  </si>
  <si>
    <t>موضوع : خلاصه مالی</t>
  </si>
  <si>
    <t>موضوع : برگ مالی</t>
  </si>
  <si>
    <t>موضوع : تجهیز کارگاه</t>
  </si>
  <si>
    <t>مقادیر پیش بینی در قرارداد</t>
  </si>
  <si>
    <t>ردیف</t>
  </si>
  <si>
    <t>شرح مصالح</t>
  </si>
  <si>
    <t>410802</t>
  </si>
  <si>
    <t>کیلوگرم</t>
  </si>
  <si>
    <t>تن</t>
  </si>
  <si>
    <t>مترمکعب</t>
  </si>
  <si>
    <t>جمع کل</t>
  </si>
  <si>
    <t>مقدار</t>
  </si>
  <si>
    <t>مبداء</t>
  </si>
  <si>
    <t>فاصله حمل</t>
  </si>
  <si>
    <t>1</t>
  </si>
  <si>
    <t>2</t>
  </si>
  <si>
    <t>090101</t>
  </si>
  <si>
    <t>090103</t>
  </si>
  <si>
    <t>040301</t>
  </si>
  <si>
    <t>040302</t>
  </si>
  <si>
    <t>040303</t>
  </si>
  <si>
    <t>موضوع : محاسبه احجام مصالح مصرفی</t>
  </si>
  <si>
    <t>آهن آلات مصرفی</t>
  </si>
  <si>
    <t>080202</t>
  </si>
  <si>
    <t>10</t>
  </si>
  <si>
    <t>11</t>
  </si>
  <si>
    <t>12</t>
  </si>
  <si>
    <t>13</t>
  </si>
  <si>
    <t>14</t>
  </si>
  <si>
    <t>16</t>
  </si>
  <si>
    <t>17</t>
  </si>
  <si>
    <t>18</t>
  </si>
  <si>
    <t>19</t>
  </si>
  <si>
    <t>20</t>
  </si>
  <si>
    <t>آیتم</t>
  </si>
  <si>
    <t xml:space="preserve">آیتم </t>
  </si>
  <si>
    <t>090305</t>
  </si>
  <si>
    <t>090307</t>
  </si>
  <si>
    <t>090308</t>
  </si>
  <si>
    <t>090310</t>
  </si>
  <si>
    <t>090401</t>
  </si>
  <si>
    <t>090501</t>
  </si>
  <si>
    <t>090602</t>
  </si>
  <si>
    <t>090702</t>
  </si>
  <si>
    <t>091001</t>
  </si>
  <si>
    <t>091002</t>
  </si>
  <si>
    <t>091003</t>
  </si>
  <si>
    <t>091004</t>
  </si>
  <si>
    <t>091101</t>
  </si>
  <si>
    <t>مقطوع</t>
  </si>
  <si>
    <t>21</t>
  </si>
  <si>
    <t>22</t>
  </si>
  <si>
    <t>23</t>
  </si>
  <si>
    <t>24</t>
  </si>
  <si>
    <t>25</t>
  </si>
  <si>
    <t>26</t>
  </si>
  <si>
    <t>27</t>
  </si>
  <si>
    <t>28</t>
  </si>
  <si>
    <t xml:space="preserve">جمع کل فصول </t>
  </si>
  <si>
    <t>صورت وضعیت فعلی با اعمال ضریب</t>
  </si>
  <si>
    <t>نظارت</t>
  </si>
  <si>
    <t>کارکرد این صورت وضعیت با اعمال مالیات بر ارزش افزوده</t>
  </si>
  <si>
    <t>محل تامین</t>
  </si>
  <si>
    <t>شـــرح</t>
  </si>
  <si>
    <t>مصرف سیمان تیپ 2 (کیلوگرم)</t>
  </si>
  <si>
    <t xml:space="preserve"> %10 مالیات بر ارزش افزوده کارکرد این دوره </t>
  </si>
  <si>
    <t>کد رهگیری ردیف</t>
  </si>
  <si>
    <t>نام فهرست بها</t>
  </si>
  <si>
    <t>شماره فهرست</t>
  </si>
  <si>
    <t>فصل</t>
  </si>
  <si>
    <t>موضوع فصل</t>
  </si>
  <si>
    <t>شماره</t>
  </si>
  <si>
    <t xml:space="preserve">واحد </t>
  </si>
  <si>
    <t>بهای واحد (ریال)</t>
  </si>
  <si>
    <t>مقدار برآورد منضم به پیمان</t>
  </si>
  <si>
    <t>ضریب جز پیشنهادی</t>
  </si>
  <si>
    <t>ضریب پیمان</t>
  </si>
  <si>
    <t>بهای کل برآورد (ریال)</t>
  </si>
  <si>
    <t>مقدار در صورت وضعیت (1) پیمانکار</t>
  </si>
  <si>
    <t>مبلغ در صورت وضعیت (1) پیمانکار</t>
  </si>
  <si>
    <t>Item_ID</t>
  </si>
  <si>
    <t>Schedule_Prices_Fa</t>
  </si>
  <si>
    <t>Schedule_Prices_En</t>
  </si>
  <si>
    <t>Fehrest_Code</t>
  </si>
  <si>
    <t>Chapter_Nomber</t>
  </si>
  <si>
    <t>Chapter_Subject</t>
  </si>
  <si>
    <t>Item_Code</t>
  </si>
  <si>
    <t>Subject_Item</t>
  </si>
  <si>
    <t>Unit</t>
  </si>
  <si>
    <t>Price_Unit</t>
  </si>
  <si>
    <t>Estimate_Contract_Volumn</t>
  </si>
  <si>
    <t>Plus_Minus</t>
  </si>
  <si>
    <t>Contract_Coefficients</t>
  </si>
  <si>
    <t>Estimate_Contract_Amount</t>
  </si>
  <si>
    <t>ContInv_No01_Volumn</t>
  </si>
  <si>
    <t>ContInv_No01_Amount</t>
  </si>
  <si>
    <t>ابنیه</t>
  </si>
  <si>
    <t>عملیات تخریب و برچیدن</t>
  </si>
  <si>
    <t>010101</t>
  </si>
  <si>
    <t>کندن و خارج کردن بوته و ریشه‌های مربوط در زمین‌های پوشیده از آن‌ها.</t>
  </si>
  <si>
    <t>مترمربع</t>
  </si>
  <si>
    <t>010102</t>
  </si>
  <si>
    <t>کندن و یا بریدن و در صورت لزوم ریشه کن کردن هرنوع نهال، در صورتی که محیط بن آن کمتر از 15 سانتی‌متر باشد، به ازای هر 5 سانتی‌متر محیط بن (کسر 5 سانتی‌متر به تناسب محاسبه می‌شود) و حمل آن به خارج کارگاه.</t>
  </si>
  <si>
    <t>اصله</t>
  </si>
  <si>
    <t>010121</t>
  </si>
  <si>
    <t>جابجایی درخت یا نهال در صورتی که محیط بن آن تا 40 سانتی‌متر باشد</t>
  </si>
  <si>
    <t>010122</t>
  </si>
  <si>
    <t>اضافه‌بها به ردیف 010121، به ازای هر سانتی‌متر که به محیط بن درخت اضافه شود، مازاد بر 40 سانتی‌متر تا 100 سانتی‌متر</t>
  </si>
  <si>
    <t>010123</t>
  </si>
  <si>
    <t>جابجایی درخت در صورتی که محیط بن آن 100 سانتی‌متر باشد</t>
  </si>
  <si>
    <t>010124</t>
  </si>
  <si>
    <t>اضافه‌بها به ردیف 010123، به ازای هر سانتی‌متر که به محیط بن درخت اضافه شود مازاد بر 100 سانتی‌متر تا 120 سانتی‌متر</t>
  </si>
  <si>
    <t>010125</t>
  </si>
  <si>
    <t>جابجایی درخت در صورتی که محیط بن آن 120 سانتی‌متر باشد</t>
  </si>
  <si>
    <t>010126</t>
  </si>
  <si>
    <t>اضافه‌بها به ردیف 010125، به ازای هر سانتی‌متر که به محیط بن درخت اضافه شود مازاد   بر 120 سانتی‌متر تا 150 سانتی‌متر.</t>
  </si>
  <si>
    <t>010127</t>
  </si>
  <si>
    <t>جابجایی درخت در صورتی که محیط بن آن 150 سانتی‌متر و بیشتر باشد</t>
  </si>
  <si>
    <t>010201</t>
  </si>
  <si>
    <t>سوراخ‌کردن سطوح بنایی، به سطح مقطع تا 0.005 مترمربع به انضمام بریدن میلگردها در صورت لزوم</t>
  </si>
  <si>
    <t>مترطول</t>
  </si>
  <si>
    <t>010202</t>
  </si>
  <si>
    <t>سوراخ کردن سطوح بنایی، به سطح مقطع بیش از  0.005 تا 0.1 مترمربع به انضمام بریدن میلگردها در صورت لزوم</t>
  </si>
  <si>
    <t>010203</t>
  </si>
  <si>
    <t>سوراخ کردن سطوح بنایی، به سطح مقطع بیش از 0.1 تا   0.3 مترمربع به انضمام بریدن میلگردها در صورت لزوم.</t>
  </si>
  <si>
    <t>010204</t>
  </si>
  <si>
    <t>سوراخ کردن سطوح بتنی و بتن مسلح، به سطح مقطع   تا 0.005 مترمربع به انضمام بریدن میلگردها در صورت لزوم.</t>
  </si>
  <si>
    <t>010204a</t>
  </si>
  <si>
    <t>اضافه‌بها به ردیف 010204 بابت سوراخ کردن به روش مغزه‌گیری  (25 درصد بهای ردیف 010204)</t>
  </si>
  <si>
    <t>010205</t>
  </si>
  <si>
    <t>سوراخ کردن سطوح بتنی و بتن مسلح، به سطح مقطع بیش از 0.005 تا 0.05   مترمربع به انضمام بریدن میلگردها در صورت لزوم.</t>
  </si>
  <si>
    <t>010205a</t>
  </si>
  <si>
    <t>اضافه‌بها به ردیف 010205 بابت سوراخ کردن به روش مغزه‌گیری  (25 درصد بهای ردیف 010205)</t>
  </si>
  <si>
    <t>010206</t>
  </si>
  <si>
    <t>سوراخ کردن سطوح بتنی و بتن مسلح، به   سطح مقطع بیش از 0.05 تا 0.15 مترمربع    به انضمام بریدن میلگردها در صورت لزوم.</t>
  </si>
  <si>
    <t>010207</t>
  </si>
  <si>
    <t>ایجاد شیار با سطح مقطع تا 20 سانتی‌متر‌مربع، در سطوح بنایی</t>
  </si>
  <si>
    <t>010208</t>
  </si>
  <si>
    <t>ایجاد شیار با سطح مقطع بیش از 20 تا 40 سانتی‌مترمربع، در سطوح بنایی</t>
  </si>
  <si>
    <t>010209</t>
  </si>
  <si>
    <t>اضافه‌بها به  ردیف ٠١٠٢٠٨، به ازای هر یک سانتی‌متر‌مربع که به سطح مقطع اضافه شود تا سطح مقطع حداکثر 100 سانتی‌متر‌مربع</t>
  </si>
  <si>
    <t>010210</t>
  </si>
  <si>
    <t>ایجاد شیار با سطح مقطع تا 20 سانتی‌مترمربع، در سطوح بتنی</t>
  </si>
  <si>
    <t>010211</t>
  </si>
  <si>
    <t>ایجاد  شیار با سطح مقطع بیش از 20 تا 40 سانتی‌مترمربع، در سطوح بتنی.</t>
  </si>
  <si>
    <t>010212</t>
  </si>
  <si>
    <t>اضافه‌بها به ردیف ٠١٠٢١١، به ازای هر یک سانتی‌مترمربع که به سطح مقطع اضافه شود، تا سطح مقطع حداکثر١٠٠ سانتی‌مترمربع</t>
  </si>
  <si>
    <t>010220</t>
  </si>
  <si>
    <t>سوراخ کردن سطوح بتنی و بتن مسلح، به قطر تا 4 سانتی‌متر با استفاده از ابزار دورانی‌چکشی</t>
  </si>
  <si>
    <t>010230</t>
  </si>
  <si>
    <t>سوراخ کردن سطوح بتنی و بتن مسلح، به قطر تا 15 سانتی‌متر به روش مغزه گیری</t>
  </si>
  <si>
    <t>010301</t>
  </si>
  <si>
    <t>تخریب کلی ساختمان‌های با مصالح خشتی و چینه‌ای</t>
  </si>
  <si>
    <t>010302</t>
  </si>
  <si>
    <t>تخریب کلی ساختمان‌های با مصالح بنایی غیر از خشتی و چینه‌ای</t>
  </si>
  <si>
    <t>010401</t>
  </si>
  <si>
    <t>تخریب بنایی‌های با مصالح خشتی و چینه‌ای</t>
  </si>
  <si>
    <t>010402</t>
  </si>
  <si>
    <t>تخریب بنایی‌های با مصالح غیر از خشتی و چینه‌ای که با ملات ماسه سیمان، یا باتارد چیده شده باشد</t>
  </si>
  <si>
    <t>010403</t>
  </si>
  <si>
    <t>تخریب بنایی‌های با مصالح غیر از خشتی و چینه‌ای که با ملات گل آهک، ماسه آهک، یا گچ و خاک چیده شده باشد</t>
  </si>
  <si>
    <t>010404</t>
  </si>
  <si>
    <t>تخریب سقف آجری با تیرآهن یا بدون تیرآهن، به هرضخامت، با برداشتن تیرآهن‌های مربوط</t>
  </si>
  <si>
    <t>010405</t>
  </si>
  <si>
    <t>تخریب بتن غیرمسلح</t>
  </si>
  <si>
    <t>010406</t>
  </si>
  <si>
    <t>تخریب بتن مسلح، به انضمام بریدن میلگردها</t>
  </si>
  <si>
    <t>010407</t>
  </si>
  <si>
    <t>تخریب شفته با هر عیار</t>
  </si>
  <si>
    <t>010408</t>
  </si>
  <si>
    <t>تفکیک، دسته بندی و یا چیدن آجرها، بلوک‌ها، سنگ‌ها و مصالح مشابه حاصل از تخریب یا برچیدن</t>
  </si>
  <si>
    <t>010409</t>
  </si>
  <si>
    <t>تخریب سقف تیرچه و بلوک با هر نوع مصالح و به هر ضخامت به انضمام بریدن تیرچه و میلگردها</t>
  </si>
  <si>
    <t>010410</t>
  </si>
  <si>
    <t>برچیدن سنگ لاشه یا قلوه که به صورت خشکه‌چینی اجرا شده باشد</t>
  </si>
  <si>
    <t>010412</t>
  </si>
  <si>
    <t>تخریب  انواع دیوار پانلی مشبک عایق‌دار و دیوار پانلی ماندگار.</t>
  </si>
  <si>
    <t>010501</t>
  </si>
  <si>
    <t>برچیدن پله موزاییکی یا سنگی ریشه‌دار، به هر عرض و ارتفاع</t>
  </si>
  <si>
    <t>010502</t>
  </si>
  <si>
    <t>برچیدن فرش کف آجری، موزاییکی یا کفپوش‌های بتنی همراه با ملات مربوط</t>
  </si>
  <si>
    <t>010503</t>
  </si>
  <si>
    <t>برچیدن هر نوع سنگ پلاک از کلیه سطوح اجرا شده و تراشیدن ملات مربوط در صورت لزوم</t>
  </si>
  <si>
    <t>010504</t>
  </si>
  <si>
    <t>برچیدن فرش کف از سنگ‌های لاشه ریشه‌دار یا قلوه، همراه با ملات مربوط</t>
  </si>
  <si>
    <t>010505</t>
  </si>
  <si>
    <t>برچیدن کاشی سرامیکی و تراشیدن چسباننده مربوط در صورت لزوم.</t>
  </si>
  <si>
    <t>010506</t>
  </si>
  <si>
    <t>تراشیدن کاه گل پشت بام به هر ضخامت.</t>
  </si>
  <si>
    <t>010507</t>
  </si>
  <si>
    <t>تراشیدن اندود کاه‌گل از روی کلیه سطوح همراه با اندود گچ روی آن در صورت وجود</t>
  </si>
  <si>
    <t>010508</t>
  </si>
  <si>
    <t>تراشیدن اندود گچ و خاک از روی کلیه سطوح همراه با اندود گچ روی آن در صورت وجود</t>
  </si>
  <si>
    <t>010509</t>
  </si>
  <si>
    <t>تراشیدن اندودهای ماسه سیمان، باتارد، یا ماسه آهک از روی کلیه سطوح، به همراه اندود رویه آن در صورت وجود</t>
  </si>
  <si>
    <t>010510</t>
  </si>
  <si>
    <t>خارج کردن بندهای موجود با هر نوع مصالح و پاک کردن درزها</t>
  </si>
  <si>
    <t>010512</t>
  </si>
  <si>
    <t>برچیدن سقف‌های متشکل از تیر چوبی، حصیر، توفال و اندود روی آن بطور کامل</t>
  </si>
  <si>
    <t>010513</t>
  </si>
  <si>
    <t>برچیدن  هر نوع سفال بام.</t>
  </si>
  <si>
    <t>010514</t>
  </si>
  <si>
    <t>برچیدن  عایق رطوبتی، اعم از قیر و گونی، عایق پیش‌ساخته و مانند آن.</t>
  </si>
  <si>
    <t>010515</t>
  </si>
  <si>
    <t>برچیدن جدول‌های بتنی پیش‌ساخته و سنگی با هر ابعاد</t>
  </si>
  <si>
    <t>010516</t>
  </si>
  <si>
    <t>برچیدن هر نوع عایق حرارتی با هر ضخامت و وزن مخصوص</t>
  </si>
  <si>
    <t>010517</t>
  </si>
  <si>
    <t>کسر‌بها به ردیف‌های 010502،  010503 و 010505، در صورتی که مصالح مربوط بدون استفاده از ملات و به طریق خشک نصب شده باشند</t>
  </si>
  <si>
    <t>010518</t>
  </si>
  <si>
    <t>تراشیدن هر نوع اندود پاششی مقاوم در برابر آتش به سطح تا 0.05 مترمربع</t>
  </si>
  <si>
    <t>عدد</t>
  </si>
  <si>
    <t>010601</t>
  </si>
  <si>
    <t>برچیدن تخته زیر شیروانی یا توفال سقف.</t>
  </si>
  <si>
    <t>010602</t>
  </si>
  <si>
    <t>برچیدن لاپه چوبی به طور کامل.</t>
  </si>
  <si>
    <t>010603</t>
  </si>
  <si>
    <t>برچیدن خرپای چوبی، به انضمام اتصالات و تیرریزی‌های چوبی بین خرپاها</t>
  </si>
  <si>
    <t>010604</t>
  </si>
  <si>
    <t>برچیدن در و پنجره چوبی، همراه با چهارچوب مربوط.</t>
  </si>
  <si>
    <t>010605</t>
  </si>
  <si>
    <t>برچیدن دیوار جداکننده فولادی، چوبی، شیشه‌ای و مانند آن یا ترکیبی از آن‌ها</t>
  </si>
  <si>
    <t>010606</t>
  </si>
  <si>
    <t>بازکردن قفل و یراق‌آلات در و پنجره، لولا، چفت، دستگیره و مانند آن.</t>
  </si>
  <si>
    <t>لنگه</t>
  </si>
  <si>
    <t>010607</t>
  </si>
  <si>
    <t>برچیدن  زیرسازی سطوح کاذب با مصالح چوبی.</t>
  </si>
  <si>
    <t>010608</t>
  </si>
  <si>
    <t>برچیدن  انواع صفحات گچی یا سیمانی دیواری و سقفی به همراه زیرسازی مربوط.</t>
  </si>
  <si>
    <t>010609</t>
  </si>
  <si>
    <t>برچیدن  پانل‌های ساندویچی فلزی دیواری و سقفی.</t>
  </si>
  <si>
    <t>010610</t>
  </si>
  <si>
    <t>برچیدن انواع سقف کاذب، کف‌پوش یا دیوارپوش پلیمری، چوبی، آلومینیومی، به همراه زیرسازی مربوط در صورت لزوم</t>
  </si>
  <si>
    <t>010611</t>
  </si>
  <si>
    <t>برچیدن تایل‌های سقفی از هر نوع به صورت مشبک و به گونه‌ای که تایل‌ها سالم حفظ شود به همراه زیرسازی مربوط</t>
  </si>
  <si>
    <t>010612</t>
  </si>
  <si>
    <t>برچیدن شیشه نشکن اعم از ثابت یا بازشو به گونه‌ای که شیشه‌ها سالم حفظ شود</t>
  </si>
  <si>
    <t>010701</t>
  </si>
  <si>
    <t>برچیدن پنجره یا درهای فلزی، همراه با قاب مربوط   یا هر نوع چهارچوب فلزی دیگر.</t>
  </si>
  <si>
    <t>010702</t>
  </si>
  <si>
    <t>برچیدن و صاف کردن (در حد امکان)، و دورچین کردن آهن ورق صاف یا کرکره‌ای از روی شیروانی، سقف‌ها،  سایه‌بان، جان‌پناه ، کف‌پنجره و مانند آن، برحسب سطح برچیده شده</t>
  </si>
  <si>
    <t>010704</t>
  </si>
  <si>
    <t>برچیدن ورق‌های صاف یا موج‌دار آزبست سیمان،   برحسب   سطح برچیده شده.</t>
  </si>
  <si>
    <t>010705</t>
  </si>
  <si>
    <t>برچیدن  هر نوع اسکلت فولادی ساختمان، برج آب فولادی ومانند آن، با هر نوع تیرآهن، ناودانی، نبشی، لوله و ورق وسایر پروفیل های فولادی، با هرگونه اتصال.</t>
  </si>
  <si>
    <t>010706</t>
  </si>
  <si>
    <t>برچیدن فنس از توری سیمی، سیم خاردار یا شبکه پیش‌جوش شده با پایه‌های مربوط</t>
  </si>
  <si>
    <t>010707</t>
  </si>
  <si>
    <t>برچیدن صفحات رابیتس از سطوح کاذب همراه اندود روی آن در صورت وجود</t>
  </si>
  <si>
    <t>010708</t>
  </si>
  <si>
    <t>برچیدن زیرسازی فولادی سطوح کاذب و نمای ساختمان از نبشی، سپری، میلگرد، پروفیل‌های توخالی و مانند آن</t>
  </si>
  <si>
    <t>010709</t>
  </si>
  <si>
    <t>برچیدن هر نوع نرده فلزی و چوبی</t>
  </si>
  <si>
    <t>010710</t>
  </si>
  <si>
    <t>اضافه‌بها به ردیف 010705 در صورتی که  قطعاتی از اعضای اسکلت فولادی به صورت مجزا و پراکنده مانند تیر و ستون برچیده شوند</t>
  </si>
  <si>
    <t>010711</t>
  </si>
  <si>
    <t>برچیدن روکش روی ستون‌ها، دیوارها و نما از هر نوع ورق فلزی</t>
  </si>
  <si>
    <t>010712</t>
  </si>
  <si>
    <t>برچیدن هر نوع سازه فضاکار با هرگونه اتصال</t>
  </si>
  <si>
    <t>010713</t>
  </si>
  <si>
    <t>برچیدن  در و پنجره آلومینیومی یا U.P.V.C.</t>
  </si>
  <si>
    <t>010714</t>
  </si>
  <si>
    <t>برچیدن  هر نوع کانال هوا همراه با عایق آن در صورت وجود بر حسب مترمربع کانال.</t>
  </si>
  <si>
    <t>010715</t>
  </si>
  <si>
    <t>برچیدن هر نوع سازه ساخته‌شده با تور سنگ (گابیون) و دسته‌بندی کردن مصالح و سنگ‌های مربوط</t>
  </si>
  <si>
    <t>010716</t>
  </si>
  <si>
    <t>برچیدن ورق یا پانل‌های پلیمری از روی شیروانی، سقف‌، سایه‌بان و مانند آن به هر ضخامت برحسب سطح برچیده شده</t>
  </si>
  <si>
    <t>010801</t>
  </si>
  <si>
    <t>برچیدن هر نوع سینک ظرفشویی، دست‌شویی، بیده، توالت غربی، فلاش‌تانک</t>
  </si>
  <si>
    <t>دستگاه</t>
  </si>
  <si>
    <t>010802</t>
  </si>
  <si>
    <t>برچیدن توالت شرقی، زیر دوشی و وان حمام</t>
  </si>
  <si>
    <t>010803</t>
  </si>
  <si>
    <t>برچیدن لوله فلزی و هر نوع لوله پلیمری غیر مدفون، با قطر تا ٢ اینچ   به همراه اتصالات مربوط.</t>
  </si>
  <si>
    <t>010804</t>
  </si>
  <si>
    <t>برچیدن لوله فلزی و هر نوع لوله پلیمری مدفون در مصالح   بنایی،   با قطر تا ٢ اینچ   به همراه اتصالات مربوط.</t>
  </si>
  <si>
    <t>010805</t>
  </si>
  <si>
    <t>بر چیدن لوله فلزی   و هر نوع لوله پلیمری غیر مدفون، با قطر بیش از ٢ اینچ   به همراه اتصالات مربوط.</t>
  </si>
  <si>
    <t>010806</t>
  </si>
  <si>
    <t>برچیدن لوله فلزی و هر نوع لوله پلیمری مدفون در مصالح بنایی، با قطر بیش از ٢ اینچ به همراه اتصالات مربوط.</t>
  </si>
  <si>
    <t>010808</t>
  </si>
  <si>
    <t>برچیدن سیم های برق، تلفن، زنگ اخبار و مانند آن، (سیم‌هایی که داخل یک لوله باشند، یک رشته محسوب می‌شوند)</t>
  </si>
  <si>
    <t>010809</t>
  </si>
  <si>
    <t>برچیدن چراغ سقفی و پنکه سقفی، یا موارد مشابه آن</t>
  </si>
  <si>
    <t>010810</t>
  </si>
  <si>
    <t>برچیدن کلید، پریز و موارد مشابه</t>
  </si>
  <si>
    <t>010811</t>
  </si>
  <si>
    <t>برچیدن هر نوع کابل از کلیه سطوح.</t>
  </si>
  <si>
    <t>010812</t>
  </si>
  <si>
    <t>برچیدن  سینی و نردبان کابل به همراه بست، اتصالات و تکیه گاه  مربوط.</t>
  </si>
  <si>
    <t>010813</t>
  </si>
  <si>
    <t>برچیدن  دریچه هوا، دمپر و مانند آن.</t>
  </si>
  <si>
    <t>010814</t>
  </si>
  <si>
    <t>برچیدن شیرآلات بهداشتی شامل دوش، شیر مخلوط و مانند آن</t>
  </si>
  <si>
    <t>010815</t>
  </si>
  <si>
    <t>برچیدن لوله‌های آزبست سیمان، لوله‌های پیش‌ساخته سیمانی یا چدنی غیرمدفون</t>
  </si>
  <si>
    <t>متر طول</t>
  </si>
  <si>
    <t>010816</t>
  </si>
  <si>
    <t>برچیدن لوله‌های آزبست سیمان، لوله‌های پیش‌ساخته سیمانی یا چدنی مدفون در مصالح بنایی</t>
  </si>
  <si>
    <t>010901</t>
  </si>
  <si>
    <t>کندن آسفالت بام به ضخامت تا 2 سانتی متر.</t>
  </si>
  <si>
    <t>010902</t>
  </si>
  <si>
    <t>اضافه‌بها به ردیف ٠١٠٩٠١، به ازای هر سانتی‌متر اضافه ضخامت نسبت به مازاد 2 سانتی‌متر (کسر سانتی‌متر به تناسب محاسبه می‌شود)</t>
  </si>
  <si>
    <t>010903</t>
  </si>
  <si>
    <t>کندن آسفالت برای لکه‌گیری به ضخامت تا ۵ سانتی‌متر بر حسب سطح کنده شده</t>
  </si>
  <si>
    <t>010904</t>
  </si>
  <si>
    <t>اضافه‌بها به ردیف ٠١٠٩٠٣، به ازای هر سانتی‌متر اضافه ضخامت مازاد بر ۵ سانتی‌متر (کسر سانتی‌متر به تناسب محاسبه می‌شود)</t>
  </si>
  <si>
    <t>010905</t>
  </si>
  <si>
    <t>شیار انداختن و کندن آسفالت به عرض تا ٨ سانتی‌متر و عمق تا ١٠ سانتی‌متر با ماشین شیار‌زن</t>
  </si>
  <si>
    <t>010906</t>
  </si>
  <si>
    <t>اضافه‌بها به ردیف ٠١٠٩٠۵، به ازای هر سانتی‌متر اضافه عمق مازاد بر ١٠ سانتی‌متر (کسر سانتی‌متر به تناسب محاسبه می‌شود).</t>
  </si>
  <si>
    <t>010907</t>
  </si>
  <si>
    <t>برش آسفالت با کاتر به عمق تا ٧ سانتی‌متر (اندازه‌گیری برحسب طول هر خط برش).</t>
  </si>
  <si>
    <t>010908</t>
  </si>
  <si>
    <t>اضافه‌بها به ردیف ٠١٠٩٠٧، به ازای هر سانتی‌متر اضافه عمق مازاد بر ٧ سانتی‌متر، اندازه‌گیری برحسب طول هر خط برش(کسر سانتی‌متر به تناسب محاسبه می‌شود)</t>
  </si>
  <si>
    <t>010909</t>
  </si>
  <si>
    <t>تخریب کلی آسفالت  به ضخامت تا 5 سانتی‌متر</t>
  </si>
  <si>
    <t>010910</t>
  </si>
  <si>
    <t>اضافه‌بها به ردیف ٠١٠٩٠٩ ، به ازای هر سانتی‌متر اضافه ضخامت مازاد بر ۵ سانتی‌متر (کسر سانتی‌متر به تناسب محاسبه می‌شود).</t>
  </si>
  <si>
    <t>010911</t>
  </si>
  <si>
    <t>تراشیدن آسفالت به صورت پیوسته با ماشین مخصوص آسفالت تراش، به ضخامت تا ۵ سانتی‌متر</t>
  </si>
  <si>
    <t>010912</t>
  </si>
  <si>
    <t>اضافه‌بها به ردیف ٠١٠٩١١ به ازای هر سانتی‌متر اضافه ضخامت مازاد بر ۵ سانتی‌متر (کسر سانتی‌متر به تناسب محاسبه می‌شود).</t>
  </si>
  <si>
    <t>010913</t>
  </si>
  <si>
    <t>تخریب آسفالت بین دو خط برش (با فاصله حداکثر 1/5 متر) با وسایل مکانیکی مانند کمپرسور یا بیل هیدرولیکی، به ضخامت تا ٧ سانتی‌متر و برداشتن آن</t>
  </si>
  <si>
    <t>010914</t>
  </si>
  <si>
    <t>اضافه‌بها به ردیف ٠١٠٩١٣ به ازای هر سانتی‌متر اضافه ضخامت مازاد بر ٧ سانتی‌متر (کسر سانتی‌متر به تناسب محاسبه می‌شود)</t>
  </si>
  <si>
    <t>010915</t>
  </si>
  <si>
    <t>تراشیدن آسفالت برای لکه‌گیری به صورت غیرپیوسته و پراکنده با ماشین مخصوص آسفالت تراش، به ضخامت تا ۵ سانتی‌متر</t>
  </si>
  <si>
    <t>010916</t>
  </si>
  <si>
    <t>اضافه‌بها به ردیف ٠١٠٩١5 به ازای هر سانتی‌متر اضافه ضخامت مازاد بر ۵ سانتی‌متر (کسر سانتی‌متر به تناسب محاسبه می‌شود)</t>
  </si>
  <si>
    <t>010920</t>
  </si>
  <si>
    <t>برش بتن به انضمام بریدن میلگردها، با کاتر به ضخامت تا 15 سانتی‌متر (اندازه گیری برحسب هر خط برش)</t>
  </si>
  <si>
    <t>010921</t>
  </si>
  <si>
    <t>اضافه‌بها نسبت به ردیف 010920، به ازای هر سانتی‌متر اضافه ضخامت مازاد بر 15 سانتی‌متر تا 25 سانتی‌متر (کسر سانتی‌متر به تناسب محاسبه می‌شود.</t>
  </si>
  <si>
    <t>عملیات خاکی با دست</t>
  </si>
  <si>
    <t>020101</t>
  </si>
  <si>
    <t>لجن‌برداری، حمل با هر نوع وسیله دستی، تا فاصله ۵۰ متری و تخلیه آن‌ها</t>
  </si>
  <si>
    <t>020102</t>
  </si>
  <si>
    <t>کندن زمین در زمین‌های خاکی و ریختن خاک‌های کنده شده به کنار محل‌های مربوط</t>
  </si>
  <si>
    <t>020104</t>
  </si>
  <si>
    <t>کندن زمین در زمین‌های سنگی و ریختن مواد کنده شده به کنار محل‌های مربوط</t>
  </si>
  <si>
    <t>020105</t>
  </si>
  <si>
    <t>کندن زمین در زمین‌های سنگی با استفاده از مواد سوزا و کارگر و ریختن سنگ‌های کنده شده به کنار محل‌های مربوط</t>
  </si>
  <si>
    <t>020106</t>
  </si>
  <si>
    <t>کندن زمین در زمین‌های سنگی با استفاده از مواد منبسط شونده و کارگر و ریختن سنگ‌های کنده شده به کنار محل‌های مربوط</t>
  </si>
  <si>
    <t>020201</t>
  </si>
  <si>
    <t>اضافه‌بها به ردیف‌‌های 020102و 020104، هرگاه عمق کندن زمین بیش از ۲ متر باشد، برای حجم واقع بین ۲ تا ۴ متر، یک بار و برای حجم واقع بین ۴ تا ۶ متر، دو بار و به همین ترتیب برای عمق‌های بیشتر تا 10 متر</t>
  </si>
  <si>
    <t>020202</t>
  </si>
  <si>
    <t>اضافه‌بها به ردیف‌‌های ۰۲۰۱۰۲ و 020104، در صورتی که عملیات پایین تراز سطح آب زیرزمینی صورت گیرد و برای آبکشی حین انجام کار، به کار بردن تلمبه موتوری ضروری باشد</t>
  </si>
  <si>
    <t>020301</t>
  </si>
  <si>
    <t>حفرمیله چاه به قطر تا ۱٫۲ متر در زمین‌‌های خاکی و حمل خاک‌‌های حاصله تا فاصله ۱۰ متری از دهانه چاه</t>
  </si>
  <si>
    <t>020303</t>
  </si>
  <si>
    <t>حفر کوره (انبار)، به صورت مخروطی شکل با ابعاد مورد نیاز در زمین های خاکی و حمل خاک‌های حاصله تا فاصله 10 متری از دهانه چاه</t>
  </si>
  <si>
    <t>020304</t>
  </si>
  <si>
    <t>اضافه‌بها نسبت به ردیف ۰۲۰۳۰۱ و 020303، هرگاه عمق چاه بیش از۲۰ متر باشد، برای حجم واقع در ۵ متر اول مازاد بر۲۰ متر، یک بار، و برای حجم واقع در ۵ متر دوم، دو بار، و برای حجم واقع در ۵ متر سوم، سه بار و به همین ترتیب برای عمق‌‌های بیشتر</t>
  </si>
  <si>
    <t>020401</t>
  </si>
  <si>
    <t>بارگیری مواد حاصل از هر نوع عملیات خاکی (غیر لجنی) و حمل با هر نوع وسیله دستی تا 20 متر و تخلیه آن در مواردی که استفاده از ماشین برای حمل ممکن نباشد</t>
  </si>
  <si>
    <t>020402</t>
  </si>
  <si>
    <t>اضافه‌بها  به ردیف‌‌های ۰۲۰۱۰۱ و ۰۲۰۴۰۱، به ازای هر 2۰ متر حمل اضافی با وسایل دستی   و حداکثر تا 100 متر (کسر2۰ متر به تناسب محاسبه می‌شود).</t>
  </si>
  <si>
    <t>020501</t>
  </si>
  <si>
    <t>تسطیح و رگلاژ بستر خاکریزها یا بستر کنده شده، که با ماشین انجام شده باشد</t>
  </si>
  <si>
    <t>020502</t>
  </si>
  <si>
    <t>سرند  کردن خاک، شن یا ماسه، برحسب حجم مواد سرند و مصرف شده در محل.</t>
  </si>
  <si>
    <t>020503</t>
  </si>
  <si>
    <t>تهیه،  حمل، ریختن، پخش و تسطیح هر نوع خاک زراعتی.</t>
  </si>
  <si>
    <t>020504</t>
  </si>
  <si>
    <t>ریختن خاک‌ها یا مصالح سنگی موجود در کنار پی‌‌ها، گودها، ترانشه‌ها و کانال‌‌ها، به ‌درون آن‌ها به صورت لایه لایه و در هر عمق و پخش و تسطیح لازم</t>
  </si>
  <si>
    <t>020505</t>
  </si>
  <si>
    <t>پخش و تسطیح خاک‌‌های ریخته شده در خاکریزها به صورت لایه لایه، در هر عمق و ارتفاع به‌ غیر از پی‌‌ها، گودها، ترانشه‌ها و کانال‌‌ها</t>
  </si>
  <si>
    <t>020506</t>
  </si>
  <si>
    <t>اختلاط انواع مصالح با دست.</t>
  </si>
  <si>
    <t>020507</t>
  </si>
  <si>
    <t>رگلاژ و پروفیله‌کردن سطوح شیروانی‌ها یا دیواره‌های خاکی</t>
  </si>
  <si>
    <t>020508</t>
  </si>
  <si>
    <t>احداث پله (بانکت) روی شیروانی خاک‌ریزها و یا سراشیب‌های بستر خاکریز در زمین‌های خاکی با هر سطح مقطع بابت متراژ سطح پله (با انجام کلیه عملیات لازم)</t>
  </si>
  <si>
    <t>020601</t>
  </si>
  <si>
    <t>آب‌پاشی و کوبیدن سطوح کنده شده یا سطح زمین طبیعی، تا عمق 15 سانتی‌متر با تراکم ۹۵ درصد به‌ روش پروکتور استاندارد</t>
  </si>
  <si>
    <t>020602</t>
  </si>
  <si>
    <t>آب‌پاشی و کوبیدن قشرهای خاکریزی، با تراکم ۹۵ درصد به‌ روش پروکتور استاندارد، وقتی که ضخامت هریک از قشرهای خاکریزی پس از کوبیده شدن حداکثر 15 سانتی‌متر باشد</t>
  </si>
  <si>
    <t>عملیات خاکی با ماشین</t>
  </si>
  <si>
    <t>030101</t>
  </si>
  <si>
    <t>شخم‌زدن هر نوع زمین غیرسنگی با وسیله مکانیکی به عمق تا 35 سانتی‌متر.</t>
  </si>
  <si>
    <t>030102</t>
  </si>
  <si>
    <t>لجن‌برداری در زمین‌های لجنی با لودر یا وسیله مشابه، حمل مواد تا فاصله ۲۰ متر از مرکز ثقل برداشت و تخلیه آن</t>
  </si>
  <si>
    <t>030103</t>
  </si>
  <si>
    <t>کندن زمین در زمین‌های خاکی با بولدوزر یا وسیله مشابه وحمل مواد حاصل تا فاصله ۲۰ متر از مرکز ثقل برداشت و توده کردن آن</t>
  </si>
  <si>
    <t>030105</t>
  </si>
  <si>
    <t>کندن زمین در زمین‌های سنگی با بولدوزر یا وسیله مشابه وحمل مواد حاصل  تا فاصله ۲۰ متر از مرکز ثقل برداشت و توده کردن  آن</t>
  </si>
  <si>
    <t>030201</t>
  </si>
  <si>
    <t>کندن زمین در زمین‌های سنگی با بولدوزر یا وسیله مشابه و با استفاده از مواد سوزا، حمل مواد حاصل تا فاصله ۲۰ متر از مرکز ثقل برداشت و توده کردن آن</t>
  </si>
  <si>
    <t>030202</t>
  </si>
  <si>
    <t>اضافه‌بهابه ردیف 030105، در صورتی که در حین عملیات کندن زمین در زمین سنگی با بولدوزر لزوماً از چکش هیدرولیکی استفاده گردد.</t>
  </si>
  <si>
    <t>030203</t>
  </si>
  <si>
    <t>کندن زمین در زمین‌های سنگی با   بولدوزر یا وسیله مشابه و با استفاده از مواد منبسط شونده، حمل مواد حاصل تا   فاصله ۲۰ متر از مرکز ثقل برداشت و توده کردن آن.</t>
  </si>
  <si>
    <t>030204</t>
  </si>
  <si>
    <t>اضافه‌بها به ردیف ٠٣٠٢٠١ چنانچه در انفجار از سامانه نانل به جای چاشنی الکتریکی استفاده شود</t>
  </si>
  <si>
    <t>030301</t>
  </si>
  <si>
    <t>رگلاژ و پروفیله کردن سطح شیروانی ترانشه‌ها و شیروانی خاک‌ریزها</t>
  </si>
  <si>
    <t>030401</t>
  </si>
  <si>
    <t>اضافه‌بها به‌ ردیف‌های ۰۳۰۱۰۳، ۰۳۰۱۰۵ و ۰۳۰۲۰۱ در صورتی که کندن زمین در گود انجام شود</t>
  </si>
  <si>
    <t>030403</t>
  </si>
  <si>
    <t>اضافه‌بها به‌ ردیف ۰۳۰۱۰۲، هرگاه فاصله حمل بیش از ۲۰   متر و حداکثر 50 متر باشد.</t>
  </si>
  <si>
    <t>030404</t>
  </si>
  <si>
    <t>جابجایی خاک‌های حاصل از کندن زمین یا خاک‌های توده شده (به جز زمین لجنی)، حداکثر تا 50 متر با بولدوزر یا وسیله مشابه از کنار محل کندن زمین به محل دپو یا برعکس به ازای هر 20متر. (کسر 20 متر به تناسب محاسبه می‌شود.)</t>
  </si>
  <si>
    <t>030501</t>
  </si>
  <si>
    <t>کندن زمین در صورت لزوم استفاده از بیل هیدرولیکی یا   وسیله مشابه در زمین‌های خاکی و ریختن خاک کنده شده در کنارمحل‌های مربوط.</t>
  </si>
  <si>
    <t>030503</t>
  </si>
  <si>
    <t>لجن‌برداری در صورت لزوم استفاده از بیل هیدرولیکی یا   وسیله مشابه در زمین‌های لجنی و حمل و تخلیه مواد کنده شده تا فاصله ۲۰   متر از مرکز ثقل برداشت.</t>
  </si>
  <si>
    <t>030504</t>
  </si>
  <si>
    <t>کندن زمین در صورت لزوم استفاده از چکش هیدرولیکی در زمین‌های   سنگی و حمل و تخلیه مواد کنده شده تا فاصله ۲۰ متر از مرکز ثقل برداشت.</t>
  </si>
  <si>
    <t>030601</t>
  </si>
  <si>
    <t>اضافه‌بها به‌ ردیف‌های ۰۳۰۵۰۱ تا ۰۳۰۵۰۴، هرگاه عمق کندن   زمین تا 2 متر باشد.</t>
  </si>
  <si>
    <t>030602</t>
  </si>
  <si>
    <t>اضافه‌بها به ‌ردیف‌های کندن زمین(به جز زمین لجنی)، هرگاه   عملیات کندن زمین زیر تراز آب زیرزمینی انجام شود و آبکشی با تلمبه موتوری الزامی   باشد.</t>
  </si>
  <si>
    <t>030603</t>
  </si>
  <si>
    <t>اضافه‌بها به ردیف‌های ۰۳۰۵۰۱ تا ۰۳۰۵۰۴، هرگاه عمق  کندن زمین بیش از 3 متر باشد، برای حجم خاک واقع شده در عمق 3 تا 4 متر یک بار، 4 تا 5 متر دوبار، 5 تا 6 متر 3 بار و به همین ترتیب برای عمق های بیشتر</t>
  </si>
  <si>
    <t>030701</t>
  </si>
  <si>
    <t>بارگیری مواد حاصل از عملیات خاکی یا خاک‌های توده شده و   حمل آن با کامیون یا هرنوع وسیله مکانیکی دیگر تا فاصله ۱۰۰ متری مرکز ثقل   برداشت و تخلیه آن.</t>
  </si>
  <si>
    <t>030701c</t>
  </si>
  <si>
    <t>اضافه بها به دلیل خرج و فرج در نخاله به استناد بند 4 الزامات عمومی مقدمه فصل 1ضریب تورم به ردیف 030701 اعمال می‌گردد (80 درصد)</t>
  </si>
  <si>
    <t>030702</t>
  </si>
  <si>
    <t>حمل مواد حاصل از عملیات خاکی یا خاک‌های توده شده، وقتی که فاصله حمل بیش از ۱۰۰ متر تا ۵۰۰ متر باشد، به ازای هر ۱۰۰ متر مازاد بر۱۰۰ متر اول (کسر ۱۰۰ متر به تناسب محاسبه می‌شود)</t>
  </si>
  <si>
    <t>030702c</t>
  </si>
  <si>
    <t>اضافه بها به دلیل خرج و فرج در نخاله به استناد بند 4 الزامات عمومی مقدمه فصل 1ضریب تورم به ردیف 030702 اعمال می‌گردد (80 درصد)</t>
  </si>
  <si>
    <t>030703</t>
  </si>
  <si>
    <t>حمل مواد حاصل از عملیات خاکی یا خاک‌های توده شده، وقتی   که فاصله حمل بیش از۵۰۰ متر تا ۱۰ کیلومتر باشد، برای هر کیلومتر مازاد بر ۵۰۰   متر اول، برای راه‌های آسفالتی (کسر کیلومتر به‌ نسبت قیمت یک کیلومتر محاسبه می‌شود).</t>
  </si>
  <si>
    <t>مترمکعب -  کیلومتر‏</t>
  </si>
  <si>
    <t>030704</t>
  </si>
  <si>
    <t>حمل مواد حاصل از عملیات خاکی یا خاک‌های توده شده، وقتی که فاصله حمل بیش از ۱۰ کیلومتر تا ۳۰ کیلومتر باشد، برای هر کیلومتر مازاد بر ۱۰ کیلومتر، برای راه‌های آسفالتی (کسر کیلومتر، به‌ نسبت بهای یک کیلومتر محاسبه می‌شود)</t>
  </si>
  <si>
    <t>030705</t>
  </si>
  <si>
    <t>حمل مواد حاصل از عملیات خاکی یا خاک‌های توده شده، وقتی که فاصله حمل بیش از ۳۰ کیلومتر باشد، برای هر کیلومتر مازاد بر ۳۰ کیلومتر، برای راه‌های آسفالتی (کسر کیلومتر، به ‌نسبت بهای یک کیلومتر محاسبه می‌شود)</t>
  </si>
  <si>
    <t>030706</t>
  </si>
  <si>
    <t>بارگیری و باراندازی هرگاه استفاده از جرثقیل و باکت یا وسیله مشابه آن برای بارگیری الزامی باشد</t>
  </si>
  <si>
    <t>030801</t>
  </si>
  <si>
    <t>تسطیح بستر خاک‌ریزها یا سطوح کنده شده (به جز شیروانی‌ها) با گریدر یا سایر وسایل مکانیکی</t>
  </si>
  <si>
    <t>030802</t>
  </si>
  <si>
    <t>آب‌پاشی و کوبیدن زمین طبیعی یا بستر خاک‌ریزها یا سطوح کنده شده و مانند آن‏ها، تا عمق ۱۵ سانتی‌متر با تراکم ۸۵ درصد به روش پروکتور اصلاحی</t>
  </si>
  <si>
    <t>030803</t>
  </si>
  <si>
    <t>آب‌پاشی و کوبیدن زمین طبیعی یا بستر خاک‌ریزها یا سطوح کنده شده و مانند آن‏ها ، تا عمق ۱۵ سانتی‌متر با تراکم ۹۰ درصد به روش پروکتور اصلاحی</t>
  </si>
  <si>
    <t>030804</t>
  </si>
  <si>
    <t>آب‌پاشی و کوبیدن زمین طبیعی یا بستر خاک‌ریزها یا سطوح کنده شده و مانند آن‏ها، تا عمق ۱۵ سانتی‌متر با تراکم ۹۵ درصد به روش پروکتور اصلاحی</t>
  </si>
  <si>
    <t>030805</t>
  </si>
  <si>
    <t>آب‌پاشی و کوبیدن زمین طبیعی یا بستر خاک‌ریزها یا سطوح کنده شده و مانند آن‏ها، تا عمق ۱۵ سانتی‌متر با تراکم ۱۰۰ درصد به‌ روش پروکتور اصلاحی</t>
  </si>
  <si>
    <t>030901</t>
  </si>
  <si>
    <t>پخش، آب‌پاشی، تسطیح، پروفیله کردن، رگلاژ و کوبیدن قشرهای خاک یا توونان ریخته شده، با ۸۵ درصد کوبیدگی به‌ روش پروکتور اصلاحی، وقتی که ضخامت قشرهای خاک یا توونان ریخته شده پس از کوبیده شدن حداکثر ۱۵ سانتی‌متر باشد</t>
  </si>
  <si>
    <t>030902</t>
  </si>
  <si>
    <t>پخش، آب‌پاشی، تسطیح، پروفیله کردن، رگلاژ و کوبیدن قشرهای خاک یا توونان ریخته شده، با ۹۰ درصد کوبیدگی به روش پروکتور اصلاحی، وقتی که ضخامت قشرهای خاک یا توونان ریخته شده پس از کوبیده شدن حداکثر ۱۵ سانتی‌متر باشد</t>
  </si>
  <si>
    <t>030903</t>
  </si>
  <si>
    <t>پخش، آب‌پاشی، تسطیح، پروفیله کردن، رگلاژ و کوبیدن قشرهای خاک یا توونان ریخته شده، با ۹۵ درصد کوبیدگی به روش پروکتور اصلاحی، وقتی که ضخامت قشرهای خاک­ یا توونان ریخته شده پس از کوبیده شدن حداکثر ۱۵ سانتی‌متر باشد</t>
  </si>
  <si>
    <t>030904</t>
  </si>
  <si>
    <t>پخش، آب‌پاشی، تسطیح، پروفیله کردن، رگلاژ و کوبیدن قشرهای خاک یا توونان ریخته شده، با ۱۰۰ درصد کوبیدگی به ‌روش پروکتور اصلاحی، وقتی که ضخامت خاک یا توونان ریخته شده پس از کوبیده شدن حداکثر ۱۵ سانتی‌متر باشد</t>
  </si>
  <si>
    <t>030905</t>
  </si>
  <si>
    <t>تحکیم زمین‌های ماسه‌ای به روش تراکم دینامیکی (Dynamic­Compaction)، همراه با افزودن خاک مناسب.</t>
  </si>
  <si>
    <t>031001</t>
  </si>
  <si>
    <t>ریختن خاک‌ها یا مصالح سنگی موجود کنار پی‌ها، گودها، کانال ها و ترانشه‌ها، به صورت لایه لایه به درون آن‌ها با هر وسیله مکانیکی</t>
  </si>
  <si>
    <t>031003</t>
  </si>
  <si>
    <t xml:space="preserve">اختلاط دو یا چند  نوع مصالح، به  منظور ساختن زیرسازی راه، تقویت بستر و سایر  کارهای مشابه.   </t>
  </si>
  <si>
    <t>031004</t>
  </si>
  <si>
    <t>پخش خاک‌های نباتی ریسه یا توده شده، تنظیم و رگلاژ آن در محل‌های مورد نظر</t>
  </si>
  <si>
    <t>031005</t>
  </si>
  <si>
    <t>پخش و انباشتن مصالح حاصل از کندن زمین در محل‌های مشخص و محدود با هر ضخامت (دپو کردن)</t>
  </si>
  <si>
    <t>031102</t>
  </si>
  <si>
    <t>پخش، تسطیح، غرقاب کردن و کوبیدن ماسه بادی برای ساختمان   بدنه راه یا محوطه.</t>
  </si>
  <si>
    <t>031103</t>
  </si>
  <si>
    <t>پخش، تسطیح و کوبیدن ماسه بادی برای تحکیم بستر راه یا محوطه.</t>
  </si>
  <si>
    <t>031201</t>
  </si>
  <si>
    <t>چال‌زنی تا قطر 100 میلی‌متر در هر نوع خاک و زاویه تا ۲۰ درجه نسبت به سطح افق</t>
  </si>
  <si>
    <t>031202</t>
  </si>
  <si>
    <t>چال‌زنی به قطر بیش از  100 میلی‌متر  در هر نوع خاک و زاویه تا ۲۰ درجه نسبت به سطح افق</t>
  </si>
  <si>
    <t>031203</t>
  </si>
  <si>
    <t>کسربها به ردیف‌های ۰۳۱۲۰۱ و ۰۳۱۲۰۲ برای چال‌زنی با زاویه بیش از ۲۰ درجه نسبت به سطح افق تا ۶۰ درجه به ازای هر درجه</t>
  </si>
  <si>
    <t>درصد</t>
  </si>
  <si>
    <t>031204</t>
  </si>
  <si>
    <t>اضافه‌بها به ردیف‌های 031201 و 031202، هر گاه طول چال‌زنی بیش از 15 متر باشد، برای طول بین 15 تا 18 متر یک بار، 18 تا 21 متر دوبار، 21 تا 24 متر 3 بار و به همین ترتیب برای طول‌های بیشتر تا 30 متر</t>
  </si>
  <si>
    <t>031205</t>
  </si>
  <si>
    <t>غلاف‌گذاری با لوله فولادی هم زمان با چال‌زنی</t>
  </si>
  <si>
    <t>عملیات بنایی با سنگ</t>
  </si>
  <si>
    <t>040101</t>
  </si>
  <si>
    <t>سنگ‌چینی در کف با سنگ قلوه</t>
  </si>
  <si>
    <t>040102</t>
  </si>
  <si>
    <t>سنگ‌چینی در کف با سنگ لاشه</t>
  </si>
  <si>
    <t>040103</t>
  </si>
  <si>
    <t>سنگ‌ریزی پشت دیوار و پی با سنگ قلوه</t>
  </si>
  <si>
    <t>040105</t>
  </si>
  <si>
    <t>تهیه، ساخت و نصب تورسنگ با توری سیمی گالوانیزه (7 کیلوگرم بر مترمکعب تورسنگ) و سنگ قلوه.</t>
  </si>
  <si>
    <t>040106</t>
  </si>
  <si>
    <t>تهیه، ساخت و نصب تورسنگ با توری سیمی گالوانیزه (7 کیلوگرم بر مترمکعب تورسنگ) و سنگ‌لاشه</t>
  </si>
  <si>
    <t>040107</t>
  </si>
  <si>
    <t>اضافه‌بها به ردیف‌های 040105 و 040106، به ازای هر کیلوگرم اضافه وزن توری سیمی گالوانیزه مصرفی در یک مترمکعب تورسنگ تا 16 کیلوگرم</t>
  </si>
  <si>
    <t>040201</t>
  </si>
  <si>
    <t>بنایی با سنگ‌لاشه و ملات ماسه آهک 1:3 در پی</t>
  </si>
  <si>
    <t>040202</t>
  </si>
  <si>
    <t>بنایی با سنگ‌لاشه و ملات باتارد 1:2:9 در پی</t>
  </si>
  <si>
    <t>040203</t>
  </si>
  <si>
    <t>بنایی با سنگ‌لاشه و ملات ماسه سیمان 1:5 در پی</t>
  </si>
  <si>
    <t>040204</t>
  </si>
  <si>
    <t>بنایی با سنگ قواره و ملات ماسه آهک 1:3 در دیوارها و سایر محل‌هایی که بالاتر از پی قرار دارند</t>
  </si>
  <si>
    <t>040205</t>
  </si>
  <si>
    <t>بنایی با سنگ قواره و ملات باتارد 1:2:9 در دیوارها و سایر محل‌هایی که بالاتر از پی قرار دارند.</t>
  </si>
  <si>
    <t>040206</t>
  </si>
  <si>
    <t>بنایی با سنگ قواره و ملات ماسه سیمان 1:5 در دیوارها و سایر محل‌هایی که بالاتر از پی قرار دارند</t>
  </si>
  <si>
    <t>040207</t>
  </si>
  <si>
    <t>سنگ قلوه غرقاب در ملات ماسه سیمان 1:5</t>
  </si>
  <si>
    <t>040208</t>
  </si>
  <si>
    <t>سنگ‌لاشه غرقاب در ملات ماسه سیمان 1:5</t>
  </si>
  <si>
    <t>نماسازی با سنگ قلوه رودخانه‌ای، با ملات ماسه سیمان 1:5</t>
  </si>
  <si>
    <t>اضافه‌بهای نماسازی به ردیف‌های بنایی با سنگ  قواره، درصورتی که سنگ قواره به صورت نما و به شکل موزاییکی اجرا شود</t>
  </si>
  <si>
    <t>اضافه‌بهای نماسازی به ردیف‌های بنایی با سنگ قواره، در صورتی که سنگ قواره به صورت نما و به شکل موزاییکی درز شده اجرا شود</t>
  </si>
  <si>
    <t>040304</t>
  </si>
  <si>
    <t>اضافه‌بها به ردیف‌های بنایی با سنگ قواره، برای نماسازی با سنگ قواره بادبر.</t>
  </si>
  <si>
    <t>040305</t>
  </si>
  <si>
    <t>اضافه‌بها به ردیف‌های بنایی با سنگ قواره، برای نماسازی با سنگ قواره بادبر، با ارتفاع مساوی در هر رج.</t>
  </si>
  <si>
    <t>040306</t>
  </si>
  <si>
    <t>اضافه‌بها به ردیف‌های بنایی با سنگ قواره، برای نماسازی با سنگ قواره بادبر، با ارتفاع مساوی در تمام رج‌ها.</t>
  </si>
  <si>
    <t>040307</t>
  </si>
  <si>
    <t>اضافه‌بها به بنایی‌های سنگی، هرگاه عملیات بنایی پایین‌تر از تراز آب زیرزمینی انجام شود و تخلیه آب با تلمبه موتوری در حین اجرای عملیات الزامی باشد.</t>
  </si>
  <si>
    <t>040308</t>
  </si>
  <si>
    <t>اضافه‌بها به هرنوع عملیات بنایی سنگی خارج از پی، در صورتی‌که در انحنا انجام شود.</t>
  </si>
  <si>
    <t>040309</t>
  </si>
  <si>
    <t>تعبیه درز انقطاع در بنایی‌های سنگی با تمام عملیات لازم و به هر شکل</t>
  </si>
  <si>
    <t>040313</t>
  </si>
  <si>
    <t>نماسازی با سنگ لایه‌لایه (تخته‌ای) به ضخامت حداقل 4 سانتی‌متر و ملات ماسه سیمان 1:5</t>
  </si>
  <si>
    <t>040314</t>
  </si>
  <si>
    <t>اضافه‌بها به ردیف 040313، در صورتی‌که بندها در کل سطح کار دارای ضخامت یکسان باشند</t>
  </si>
  <si>
    <t>040315</t>
  </si>
  <si>
    <t>اضافه‌بها به ردیف 040313، در صورتی‌که سنگ‌ها به شکل چهارضلعی با زاویه قائم به هر ابعاد و بندها در کل سطح کار دارای ضخامت یکسان باشند</t>
  </si>
  <si>
    <t>040402</t>
  </si>
  <si>
    <t>بنایی فرش کف با سنگ لایه‌لایه (تخته‌ای)، به ضخامت متوسط 10 سانتی‌متر با ملات ماسه سیمان 1:5</t>
  </si>
  <si>
    <t>040403</t>
  </si>
  <si>
    <t>اضافه‌بها به ردیف 040402، در صورتی‌که بندها در کل سطح کار دارای ضخامت یکسان باشند</t>
  </si>
  <si>
    <t>040404</t>
  </si>
  <si>
    <t>اضافه‌بها به ردیف 040402، در صورتی‌که سنگ‌ها به شکل چهارضلعی با زاویه قائم به هر ابعاد و بندها در کل سطح کار دارای ضخامت یکسان باشند</t>
  </si>
  <si>
    <t>040405</t>
  </si>
  <si>
    <t>بنایی فرش کف با سنگ قلوه با ملات ماسه سیمان 1:5</t>
  </si>
  <si>
    <t>040501</t>
  </si>
  <si>
    <t>تهیه، حمل و ریختن مصالح دانه‌ای زهکش طبق مشخصات به انضمام پخش و تسطیح آن‌ها</t>
  </si>
  <si>
    <t>040502</t>
  </si>
  <si>
    <t>تهیه، حمل و ریختن ماسه شسته رودخانه‌ای در داخل کانال‌ها، اطراف پی‌ها و لوله‌ها، کف ساختمان‌ها، معابر، محوطه‌ها و یا هر محل دیگری که لازم باشد، به انضمام پخش و تسطیح آن‌ها در ضخامت‌های لازم</t>
  </si>
  <si>
    <t>040503</t>
  </si>
  <si>
    <t>تهیه، حمل و ریختن ماسه کفی (خاک‌دار) در داخل کانال‌ها، اطراف پی‌ها و لوله‌ها، کف ساختمان‌ها، معابر، محوطه‌ها و یا هر محل دیگری که لازم باشد، به انضمام پخش و تسطیح آن‌ها در ضخامت‌های لازم</t>
  </si>
  <si>
    <t>040504</t>
  </si>
  <si>
    <t>تهیه، حمل و ریختن شن طبیعی در داخل کانال‌ها، اطراف پی‌ها و لوله‌ها، کف ساختمان‌ها، معابر، محوطه‌ها یا هر محل دیگری که لازم باشد، به انضمام پخش و تسطیح آن‌ها در ضخامت‌های لازم</t>
  </si>
  <si>
    <t>040505</t>
  </si>
  <si>
    <t>تهیه، حمل و ریختن شن نقلی در معابر، محوطه‌ها و یا هر محل دیگری که لازم باشد، به انضمام پخش و تسطیح آن‌ها در ضخامت‌های لازم</t>
  </si>
  <si>
    <t>040506</t>
  </si>
  <si>
    <t>تهیه، حمل و ریختن ماسه بادی، در داخل کانال‌ها، اطراف پی‌ها و لوله‌ها، کف ساختمان‌ها، معابر، محوطه‌ها و یا هر محل دیگری که لازم باشد، به انضمام پخش و تسطیح آن‌ها در ضخامت‌های لازم</t>
  </si>
  <si>
    <t>040507</t>
  </si>
  <si>
    <t>تهیه، حمل و ریختن مصالح فیلتر، به انضمام پخش و تسطیح آن‌ها</t>
  </si>
  <si>
    <t>040508</t>
  </si>
  <si>
    <t>اضافه‌بها به ردیف‌های 040501 تا 040507، در صورت کوبیدن مصالح ریخته شده در ضخامت‌های لازم.</t>
  </si>
  <si>
    <t>040509</t>
  </si>
  <si>
    <t>تهیه، حمل و ریختن خاک رس در ترانشه، کانال و کف، به انضمام پخش، تسطیح و کوبیدن آن‌ها در صورتی‌که ضخامت قشرهای خاک‌ریزی پس از کوبیده شدن حداکثر 15 سانتی‌متر باشد</t>
  </si>
  <si>
    <t>قالب‌بندی غیر فولادی</t>
  </si>
  <si>
    <t>050101</t>
  </si>
  <si>
    <t>تهیه وسایل و قالب‌بندی با استفاده از تخته نراد خارجی، در پی‌ها و شناژهای مربوط به آن.</t>
  </si>
  <si>
    <t>050102</t>
  </si>
  <si>
    <t>تهیه وسایل و قالب‏‌بندی با استفاده از تخته نراد خارجی، برای بتن‌ریزی پشت جدول، کف‌‏سازی و بتن مِگر به هر ارتفاع.</t>
  </si>
  <si>
    <t>050201</t>
  </si>
  <si>
    <t>تهیه وسایل و قالب‌بندی با استفاده تخته نراد خارجی، در دیوارهای بتنی به هر ارتفاع.</t>
  </si>
  <si>
    <t>050301</t>
  </si>
  <si>
    <t>تهیه وسایل و قالب‌بندی با استفاده از تخته نراد خارجی، در ستون‌ها و شناژهای قائم با مقطع چهار ضلعی به هر ارتفاع.</t>
  </si>
  <si>
    <t>050401</t>
  </si>
  <si>
    <t>تهیه وسایل و قالب‌بندی با استفاده از تخته نراد خارجی، در دال‌ها (تاوه‌ها) به هر ارتفاع.</t>
  </si>
  <si>
    <t>050406</t>
  </si>
  <si>
    <t>تهیه وسایل و قالب‌بندی با استفاده از تخته نراد خارجی برای دال‌های مرکب به هر ارتفاع.</t>
  </si>
  <si>
    <t>050501</t>
  </si>
  <si>
    <t>تهیه وسایل و قالب‌بندی با استفاده از تخته نراد خارجی، در تیرهای بتنی به هر ارتفاع.</t>
  </si>
  <si>
    <t>050701</t>
  </si>
  <si>
    <t>تهیه وسایل و قالب‌بندی با استفاده از تخته نراد خارجی، در پله‌های بتنی شامل تمام یا برخی از اجزاء نظیر تیر، دال، دست‌انداز، کف‌پله و مانند آن به طور کامل در هر ارتفاع و به هر شکل.</t>
  </si>
  <si>
    <t>050702</t>
  </si>
  <si>
    <t>تهیه وسایل و قالب‌بندی با استفاده از تخته نراد خارجی، روی سطح فوقانی دال و تیر بتنی شیب‌دار.</t>
  </si>
  <si>
    <t>050803</t>
  </si>
  <si>
    <t>اضافه‌بها به ردیف‌های قالب‌بندی با استفاده از تخته نراد خارجی برای سطوح منحنی که نسبت به محور قائم دارای انحناء باشند، به استثنای ستون‌ها.</t>
  </si>
  <si>
    <t>050804</t>
  </si>
  <si>
    <t>اضافه‌بها به ردیف 050301، ولی با مقطع منحنی و غیر چهار ضلعی.</t>
  </si>
  <si>
    <t>050805</t>
  </si>
  <si>
    <t>اضافه‌بها به ردیف‏‌های قالب‏‌بندی برای اعضای بتنی شیب‌دار با استفاده از تخته نراد خارجی، در صورتی‌ که با سطح قائم یا افقی، زاویه بیش از 5 درجه داشته باشند.</t>
  </si>
  <si>
    <t>050807</t>
  </si>
  <si>
    <t>اضافه‌بها به ردیف‌های قالب‌بندی با استفاده از تخته نراد خارجی، در صورتی که عملیات قالب‌بندی زیر تراز آب‌های زیرزمینی انجام شود و آبکشی با تلمبه موتوری در حین اجرای کار، ضروری باشد.</t>
  </si>
  <si>
    <t>050810</t>
  </si>
  <si>
    <t>اضافه‌بها بابت قالب‌بندی دیوارهای داخلی سازه‌های فرآیندی تصفیه‌خانه‌های آب و فاضلاب، که دارای انحنا یا شکست در ارتفاع بوده و مجموع سطوح قالب‌بندی هر یک از آنها تا 25 مترمربع باشد.</t>
  </si>
  <si>
    <t>050903</t>
  </si>
  <si>
    <t>تهیه وسایل، ساخت قالب چوبی و تعبیه بازشو و جایگذاری آن برای بتن‌ریزی و خارج کردن آن. اندازه‌گیری بر حسب سطح جانبی بتن محل بازشو.</t>
  </si>
  <si>
    <t>050905</t>
  </si>
  <si>
    <t>اضافه‏‌بها به ردیف‏‌های  قالب‏‌بندی چوبی در صورتی‏ که آرماتور یا داول از داخل قالب عبور داده شود.</t>
  </si>
  <si>
    <t>051001</t>
  </si>
  <si>
    <t>تهیه وسایل، چوب‌بست و تخته‌کوبی برای جلوگیری از ریزش خاک در پی ها، گودها و کانالها در هر عمق.</t>
  </si>
  <si>
    <t>051101</t>
  </si>
  <si>
    <t>تهیه وسایل و جاگذاری قالب‌های قابلمه‌ای (وافل) به ضخامت سقف تا 30 سانتی‏‌متر و برداشت آن‌ها پس از بتن‌‏ریزی در سقف‌های بتنی. </t>
  </si>
  <si>
    <t>051102</t>
  </si>
  <si>
    <t>تهیه وسایل و جاگذاری قالب‌های قابلمه‌ای (وافل) به ضخامت سقف بیش از 30 سانتی‏‌متر تا 45 سانتی‏‌متر و برداشت آن‌ها پس از بتن‌‏ریزی در سقف‌های بتنی. </t>
  </si>
  <si>
    <t>051103</t>
  </si>
  <si>
    <t>تهیه وسایل و جاگذاری قالب‌های قابلمه‌ای (وافل) به ضخامت سقف بیش از 45 سانتی‏‌متر تا 60 سانتی‌‏متر و برداشت آن‌ها پس از بتن‌‏ریزی در سقف‌های بتنی. </t>
  </si>
  <si>
    <t>051201</t>
  </si>
  <si>
    <t>تهیه وسایل و جاگذاری قالب‌های مکعبی شکل ماندگار به هر ضخامت سقف در سقف‏‌های مجوف بتنی از جنس پلیمر.</t>
  </si>
  <si>
    <t>051202</t>
  </si>
  <si>
    <t>تهیه وسایل و جاگذاری قالب‌های کروی یا بیضوی شکل ماندگار به هر ضخامت سقف در سقف‏‌های مجوف بتنی از جنس پلیمر.</t>
  </si>
  <si>
    <t>قالب بندی فولادی</t>
  </si>
  <si>
    <t>060101</t>
  </si>
  <si>
    <t>تهیه وسایل و قالب‌بندی با استفاده از قالب فولادی درپی‌ها و شناژهای پی.</t>
  </si>
  <si>
    <t>060102</t>
  </si>
  <si>
    <t>تهیه وسایل و قالب‏‌بندی با استفاده از قالب فولادی، برای بتن‌ریزی پشت جدول، کف‌‏سازی و بتن مگر به هر ارتفاع.</t>
  </si>
  <si>
    <t>060201</t>
  </si>
  <si>
    <t>تهیه وسایل و قالب‌بندی با استفاده از قالب فولادی در دیوارهای بتنی که ارتفاع دیوار حداکثر 3/5 متر باشد.</t>
  </si>
  <si>
    <t>060202</t>
  </si>
  <si>
    <t>تهیه وسایل و قالب‌بندی با استفاده از قالب فولادی در دیوارهای بتنی که ارتفاع دیوار بیش از 3/5 متر و حداکثر 5/5 متر باشد.</t>
  </si>
  <si>
    <t>060203</t>
  </si>
  <si>
    <t>تهیه وسایل و قالب‌بندی با استفاده از قالب فولادی در دیوارهای بتنی که ارتفاع دیوار بیش از 5/5 متر و حداکثر 7/5 متر باشد.</t>
  </si>
  <si>
    <t>060204</t>
  </si>
  <si>
    <t>تهیه وسایل و قالب‌بندی با استفاده از قالب فولادی در دیوارهای بتنی که ارتفاع دیوار بیش از 7/5 متر و حداکثر 10 متر باشد.</t>
  </si>
  <si>
    <t>060301</t>
  </si>
  <si>
    <t>تهیه وسایل و قالب‌بندی با استفاده از قالب فولادی در ستون‌ها و شناژهای قائم با مقطع چهار ضلعی تا ارتفاع حداکثر 3/5 متر.</t>
  </si>
  <si>
    <t>060302</t>
  </si>
  <si>
    <t>تهیه وسایل و قالب‌بندی با استفاده از قالب فولادی در ستون‌ها و شناژهای قائم با مقطع چهار ضلعی که ارتفاع بیش از 3/5 متر و حداکثر 5/5 متر باشد.</t>
  </si>
  <si>
    <t>060303</t>
  </si>
  <si>
    <t>تهیه وسایل و قالب‌بندی با استفاده از قالب فولادی در ستون‌ها و شناژهای قائم با مقطع چهار ضلعی که ارتفاع بیش از 5/5 متر و حداکثر 7/5 متر باشد.</t>
  </si>
  <si>
    <t>060304</t>
  </si>
  <si>
    <t>تهیه وسایل و قالب‌بندی با استفاده از قالب فولادی در ستون‌ها و شناژهای قائم با مقطع چهار ضلعی که ارتفاع بیش از 7/5 متر و حداکثر 10 متر باشد.</t>
  </si>
  <si>
    <t>060401</t>
  </si>
  <si>
    <t>تهیه وسایل و قالب‌بندی با استفاده از قالب فولادی در تاوه‌ها (دال‌ها) تا ارتفاع حداکثر 3/5 متر.</t>
  </si>
  <si>
    <t>060402</t>
  </si>
  <si>
    <t>تهیه وسایل و قالب‌بندی با استفاده از قالب فولادی در تاوه‌ها (دال‌ها) که ارتفاع بیش از 3/5 متر و حداکثر 5/5 متر باشد.</t>
  </si>
  <si>
    <t>060403</t>
  </si>
  <si>
    <t>تهیه وسایل و قالب‌بندی با استفاده از قالب فولادی در تاوه‌ها (دال‌ها) که ارتفاع بیش از 5/5 متر و حداکثر 7/5 متر باشد.</t>
  </si>
  <si>
    <t>060404</t>
  </si>
  <si>
    <t>تهیه وسایل و قالب‌بندی با استفاده از قالب فولادی در تاوه‌ها (دال‌ها) که ارتفاع بیش از 7/5 متر و حداکثر10 متر باشد.</t>
  </si>
  <si>
    <t>060405</t>
  </si>
  <si>
    <t>تهیه وسایل و قالب‌بندی با استفاده از قالب فولادی برای سقف‌های مرکب.</t>
  </si>
  <si>
    <t>060501</t>
  </si>
  <si>
    <t>تهیه وسایل و قالب‌بندی با استفاده از قالب فولادی در تیرهای بتنی تا ارتفاع حداکثر 3/5 متر.</t>
  </si>
  <si>
    <t>060502</t>
  </si>
  <si>
    <t>تهیه وسایل و قالب‌بندی با استفاده از قالب فولادی در تیرهای بتنی که ارتفاع بیش از 3/5 متر و حداکثر 5/5 متر باشد.</t>
  </si>
  <si>
    <t>060503</t>
  </si>
  <si>
    <t>تهیه وسایل و قالب‌بندی با استفاده از قالب فولادی در تیرهای بتنی که ارتفاع بیش از 5/5 متر و حداکثر 7/5 متر باشد.</t>
  </si>
  <si>
    <t>060504</t>
  </si>
  <si>
    <t>تهیه وسایل و قالب‌بندی با استفاده از قالب فولادی در تیرهای بتنی که ارتفاع بیش از 7/5 متر و حداکثر 10 متر باشد.</t>
  </si>
  <si>
    <t>060601</t>
  </si>
  <si>
    <t>تهیه وسایل و قالب‌بندی با استفاده از قالب فولادی در شناژهای افقی روی دیوار بدون نیاز به استفاده از شمع، در هر ارتفاع.</t>
  </si>
  <si>
    <t>060701</t>
  </si>
  <si>
    <t>تهیه وسایل و قالب‌بندی با استفاده از قالب فولادی در پله‌های بتنی شامل‏ تمام یا برخی از اجزای آن نظیر تیر، تاوه، دست‏‌انداز، کف‌پله و مانند آن به طور کامل در هر ارتفاع و به هر شکل.</t>
  </si>
  <si>
    <t>060702</t>
  </si>
  <si>
    <t>تهیه وسایل و قالب‌بندی با استفاده از قالب فولادی روی سطح فوقانی دال یا تیر بتنی شیب‌دار.</t>
  </si>
  <si>
    <t>060801</t>
  </si>
  <si>
    <t>اضافه‌بها برای قالب‌بندی جدار خارجی دیوارها، تیرها یا ستون‌ها، با استفاده از قالب فولادی.</t>
  </si>
  <si>
    <t>060803</t>
  </si>
  <si>
    <t>اضافه‌بها به ردیف‌های قالب‌بندی با استفاده از قالب فولادی، برای سطوح منحنی به استثنای ستون‌ها.</t>
  </si>
  <si>
    <t>060804</t>
  </si>
  <si>
    <t>اضافه‌بها به ردیف‌های 060301 تا 060304، ولی با مقاطع منحنی و غیر چهارضلعی.</t>
  </si>
  <si>
    <t>060805</t>
  </si>
  <si>
    <t>اضافه‌بها به ردیف‌های قالب‌بندی برای قطعات بتنی شیب‌دار با استفاده از قالب فولادی در صورتی که با سطح قائم یا افقی، زاویه بیش از 5 درجه داشته باشند.</t>
  </si>
  <si>
    <t>060806</t>
  </si>
  <si>
    <t>اضافه‌بها به ردیف‌های قالب‌بندی با استفاده ازقالب فولادی در صورتی که عملیات قالب‌بندی زیر تراز آب‌های زیرزمینی انجام شود و آبکشی با تلمبه موتوری در حین اجرای کار ضروری باشد.</t>
  </si>
  <si>
    <t>060807</t>
  </si>
  <si>
    <t>اضافه‌بها به ردیف‌های قالب‌بندی دیوارها، تیرها، ستون‌ها  یا دال‌ها (تاوه‌ها)، برای مواردی که قالب‌بندی برای بتن نمایان به ‏کار می‌رود.</t>
  </si>
  <si>
    <t>060808</t>
  </si>
  <si>
    <t>060809</t>
  </si>
  <si>
    <t>اضافه‏‌بها به ردیف‏‌های 060201 تا 060204 در صورتی که به‌ جای غلاف از فاصله‌نگهدار‏های مخصوص آب‏‌بند فولادی استفاده شود.</t>
  </si>
  <si>
    <t>060810</t>
  </si>
  <si>
    <t>اضافه‌‏بها به ردیف‌‏های 060201 تا 060204 در صورتی که به جای غلاف از فاصله‌نگهدار‏های مخصوص آب‏‌بند پلاستیکی استفاده شود.</t>
  </si>
  <si>
    <t>060811</t>
  </si>
  <si>
    <t>اضافه‌‏بها به ردیف‌‏های 060201 تا 060204 در صورتی که به جای بولت از تسمه فولادی ماندگار استفاده شود.</t>
  </si>
  <si>
    <t>060812</t>
  </si>
  <si>
    <t>اضافه‏‌بها به ردیف‌‏های قالب‏‌بندی ستون یا دیوار بابت دمونتاژ کامل قالب کلاف شده با قالب‏‌های فولادی دارای ابعاد معین (مدولار).</t>
  </si>
  <si>
    <t>060911</t>
  </si>
  <si>
    <t>تعبیه انواع درز سطحی با تمام وسایل لازم بدون پر کردن آن.</t>
  </si>
  <si>
    <t>060912</t>
  </si>
  <si>
    <t>تعبیه انواع درز در مقطع عرضی قطعات بتنی بدون پر کردن آن بر حسب حجم درز.</t>
  </si>
  <si>
    <t>دسی‌متر ‏مکعب</t>
  </si>
  <si>
    <t>060913</t>
  </si>
  <si>
    <t>تهیه وسایل، ساخت قالب به منظور تعبیه بازشو و جایگذاری آن برای بتن‌ریزی و خارج کردن آن. (اندازه‌گیری بر حسب سطح جانبی بتن محل بازشو).</t>
  </si>
  <si>
    <t>060914</t>
  </si>
  <si>
    <t>نصب نازل در قطعات بتنی پیش‌ساخته برای کارهای تصفیه آب.</t>
  </si>
  <si>
    <t>060915</t>
  </si>
  <si>
    <t>اضافه‏‌بها به ردیف‌‏های قالب‏‌بندی فولادی در صورتی‌ که آرماتور یا داول از داخل قالب عبور داده شود.</t>
  </si>
  <si>
    <t>060916</t>
  </si>
  <si>
    <t>تعبیه انکرباکس یا محفظه کلیدبرشی در فونداسیون، پدستال‌ها و یا اعضای دیگر بتنی.</t>
  </si>
  <si>
    <t>061001</t>
  </si>
  <si>
    <t>قالب‌بندی با استفاده از قالب فولادی، پشت بند، چوب بست، داربست، سکوها و تمام تجهیزات لازم برای قالب‌های لغزنده قائم، با سطح مقطع ثابت.</t>
  </si>
  <si>
    <t>061002</t>
  </si>
  <si>
    <t>قالب‌بندی با استفاده از قالب فولادی، پشت بند، چوب بست و داربست و سکوها و تمام تجهیزات لازم برای قالب لغزنده قائم در صورتی که سطح مقطع سازه متغیر باشد.</t>
  </si>
  <si>
    <t>061003</t>
  </si>
  <si>
    <t>اضافه‌بها به ردیف‌های قالب‌بندی دیوارها در صورتی‏که قالب به شکل هرمی یا مخروطی در سیلوها، تصفیه‌خانه‌ها و مانند آن‌ها اجرا شود.</t>
  </si>
  <si>
    <t>061004</t>
  </si>
  <si>
    <t>قالب‌بندی با استفاده از قالب فولادی، پشت بند، چوب بست و داربست و سکوها و تمام تجهیزات لازم برای قالب بالارونده خودکششی.</t>
  </si>
  <si>
    <t>061005</t>
  </si>
  <si>
    <t>قالب‌بندی با استفاده از قالب میزی در دال‌ها (تاوه‌ها) با تمام وسایل و ملحقات.</t>
  </si>
  <si>
    <t>061006</t>
  </si>
  <si>
    <t>قالب‌بندی جهت بتن‌ریزی هم‌زمان دیوار و سقف با استفاده از قالب تونلی با تمام وسایل و ملحقات. </t>
  </si>
  <si>
    <t>کارهای فولادی با میلگرد</t>
  </si>
  <si>
    <t>070101</t>
  </si>
  <si>
    <t>تهیه، بریدن، خم کردن و کار گذاشتن میلگرد ساده به قطر تا ۱۰ میلی‌متر، برای بتن مسلح با سیم پیچی لازم</t>
  </si>
  <si>
    <t>070102</t>
  </si>
  <si>
    <t>تهیه، بریدن، خم کردن و کار گذاشتن میلگرد ساده به قطر ۱۲ تا ۱۸ میلی‌متر برای بتن مسلح با سیم پیچی لازم</t>
  </si>
  <si>
    <t>070103</t>
  </si>
  <si>
    <t>تهیه، بریدن، خم کردن و کار گذاشتن میلگرد ساده به قطر 20 تا 40 میلی‌متر برای بتن مسلح با سیم پیچی لازم</t>
  </si>
  <si>
    <t>070201</t>
  </si>
  <si>
    <t>تهیه، بریدن، خم کردن و کار گذاشتن میلگرد آج‏دار به قطر تا ۱۰ میلی‌متر، برای بتن مسلح با سیم پیچی لازم</t>
  </si>
  <si>
    <t>070202</t>
  </si>
  <si>
    <t>تهیه، بریدن، خم کردن و کار گذاشتن میلگرد آج‏‌دار به قطر ۱۲ تا ۱۸ میلی‌متر، برای بتن مسلح با سیم پیچی لازم</t>
  </si>
  <si>
    <t>070203</t>
  </si>
  <si>
    <t>تهیه، بریدن، خم کردن و کار گذاشتن میلگرد آج‏دار به قطر ۲۰ تا 40 میلی‌متر، برای بتن مسلح با سیم پیچی لازم</t>
  </si>
  <si>
    <t>070301</t>
  </si>
  <si>
    <t>اضافه‌بهای مصرف میلگرد، وقتی به صورت خرپا در تیرچه‏‌های پیش‌ساخته مصرف شود</t>
  </si>
  <si>
    <t>070302</t>
  </si>
  <si>
    <t>تهیه و اجرای میلگرد در دیوارهای بنایی برای مهار دیوار به اجزای سازه‌ای</t>
  </si>
  <si>
    <t>070303</t>
  </si>
  <si>
    <t>تهیه و اجرای میلگرد بستر گالوانیزه در دیوارهای بنایی برای مهار دیوار به اجزای سازه‌ای</t>
  </si>
  <si>
    <t>070304</t>
  </si>
  <si>
    <t>تهیه و ساخت قفس فولادی پیش‌‏ساخته از میلگرد با جوش‏کاری لازم به عنوان نگهدارنده قالب‎های کروی و بیضوی شکل ماندگار در سقف‌های مجوف بتنی</t>
  </si>
  <si>
    <t>070501</t>
  </si>
  <si>
    <t>اضافه‌بها به ردیف‏‌های میلگرد، چنانچه عملیات پایین تراز آب‏‌های زیرزمینی انجام شود و آبکشی با تلمبه موتوری در حین اجرای کار ضروری باشد</t>
  </si>
  <si>
    <t>070610</t>
  </si>
  <si>
    <t>تهیه و نصب میل‌مهار جوشی از میلگرد ساده تا قطر 40 میلی‌متر، با متعلقات سرمهار و جوشکاری لازم به طور کامل</t>
  </si>
  <si>
    <t>070611</t>
  </si>
  <si>
    <t>تهیه و نصب میل‌مهار دو سر رزوه از میلگرد ساده تا قطر 40 میلی‌متر، با متعلقات سرمهار به طور کامل</t>
  </si>
  <si>
    <t>070612</t>
  </si>
  <si>
    <t>تهیه، ساخت و نصب بولت از میلگرد ساده تا قطر 40 میلی‌متر، با متعلقات لازم قبل از بتن ریزی</t>
  </si>
  <si>
    <t>070615</t>
  </si>
  <si>
    <t>کسربها به ردیف‏‌های 070610 تا 070612، در صورت استفاده از میلگرد آج‏‌دار</t>
  </si>
  <si>
    <t>070616</t>
  </si>
  <si>
    <t>اضافه‏‌بها به ردیف‏‌های 070611 و 070612، در صورت استفاده از فولاد کربنی Ck45</t>
  </si>
  <si>
    <t>070620</t>
  </si>
  <si>
    <t>تهیه، مونتاژ و جاگذاری میل‌مهار از میلگرد آج‌‏دار با متعلقات سرمهار جهت اجرای مهار ناتنیده تا قطر 40 میلی‌متر</t>
  </si>
  <si>
    <t>070625</t>
  </si>
  <si>
    <t>میخ‌کوبی به‌ وسیله چکش فشنگی (تپانچه) روی سطوح بتنی یا فولادی با میخ مخصوص فولادی به طول 20 تا 35 میلی‏‌متر</t>
  </si>
  <si>
    <t>070701</t>
  </si>
  <si>
    <t>تهیه، مونتاژ و جاگذاری کابل بدون روکش برای اجرای مهار تنیده</t>
  </si>
  <si>
    <t>070702</t>
  </si>
  <si>
    <t>تهیه، مونتاژ و جاگذاری کابل روکش‌‏دار برای اجرای مهار تنیده</t>
  </si>
  <si>
    <t>070703</t>
  </si>
  <si>
    <t>اجرای عملیات کشش مهار ناتنیده (میل‏‌مهار) به ازای هر مهار</t>
  </si>
  <si>
    <t>070704</t>
  </si>
  <si>
    <t>اجرای عملیات کشش مهار تنیده دو رشته‏‌ای به ازای هر مهار</t>
  </si>
  <si>
    <t>070705</t>
  </si>
  <si>
    <t>اضافه‌بها به ردیف ۰۷۰۷۰۴ به ازای هر رشته کابل مازاد بر دو رشته که در مهار تنیده افزوده می‌شود تا ۵ رشته</t>
  </si>
  <si>
    <t>رشته</t>
  </si>
  <si>
    <t>070710</t>
  </si>
  <si>
    <t>تهیه، مونتاژ و جاگذاری کابل بدون روکش در سقف‏‌های پیش‌‏تنیده بتنی که به روش محصور اجرا می‏‌گردد، به همراه عملیات کشش و کلیه متعلقات مربوط</t>
  </si>
  <si>
    <t>070711</t>
  </si>
  <si>
    <t>تهیه، مونتاژ و جاگذاری کابل روکش‏‌دار در سقف‏‌های پیش‏‌تنیده بتنی که به روش غیرمحصور اجرا می‏‌گردد، به همراه عملیات کشش و کلیه متعلقات مربوط</t>
  </si>
  <si>
    <t>070801</t>
  </si>
  <si>
    <t>تهیه و کاشت بولت مکانیکی به همراه سوراخ‏‌کاری</t>
  </si>
  <si>
    <t>070802</t>
  </si>
  <si>
    <t>تهیه و کاشت بولت یا میلگرد با چسب مخصوص به همراه سوراخ‏‌کاری</t>
  </si>
  <si>
    <t>070901</t>
  </si>
  <si>
    <t>تهیه و اجرای اتصال مکانیکی میلگردها به یکدیگر به همراه رزوه کردن میلگردها</t>
  </si>
  <si>
    <t>070902</t>
  </si>
  <si>
    <t>اتصال میلگردها به یکدیگر به روش جوش‏کاری ذوبی فشاری گازی به همراه آماده‌‏سازی محل اتصال</t>
  </si>
  <si>
    <t>بتن درجا</t>
  </si>
  <si>
    <t>080101</t>
  </si>
  <si>
    <t>تهیه و اجرای بتن با شن و ماسه شسته طبیعی یا شکسته، با ۱۰۰ کیلوگرم سیمان در متر‏مکعب بتن.</t>
  </si>
  <si>
    <t>080102</t>
  </si>
  <si>
    <t>تهیه و اجرای بتن با شن و ماسه شسته طبیعی یا شکسته، با ۱۵۰ کیلوگرم سیمان در متر‏مکعب بتن</t>
  </si>
  <si>
    <t>080103</t>
  </si>
  <si>
    <t>تهیه و اجرای بتن با شن و ماسه شسته طبیعی یا شکسته با مقاومت فشاری مشخصه ۱۲ مگاپاسکال</t>
  </si>
  <si>
    <t>080104</t>
  </si>
  <si>
    <t>تهیه و اجرای بتن با شن و ماسه شسته طبیعی یا شکسته با مقاومت فشاری مشخصه ۱۶ مگاپاسکال</t>
  </si>
  <si>
    <t>080105</t>
  </si>
  <si>
    <t>تهیه و اجرای بتن با شن و ماسه شسته طبیعی یا شکسته با مقاومت فشاری مشخصه ۲۰ مگاپاسکال</t>
  </si>
  <si>
    <t>080106</t>
  </si>
  <si>
    <t>تهیه و اجرای بتن با شن و ماسه شسته طبیعی یا شکسته با مقاومت فشاری مشخصه ۲۵ مگاپاسکال</t>
  </si>
  <si>
    <t>080107</t>
  </si>
  <si>
    <t>تهیه و اجرای بتن با شن و ماسه شسته طبیعی یا شکسته با مقاومت فشاری مشخصه ۳۰ مگاپاسکال</t>
  </si>
  <si>
    <t>080108</t>
  </si>
  <si>
    <t>تهیه و اجرای بتن با شن و ماسه شسته طبیعی یا شکسته با مقاومت فشاری مشخصه ۳۵ مگاپاسکال</t>
  </si>
  <si>
    <t>080109</t>
  </si>
  <si>
    <t>تهیه و اجرای بتن با شن و ماسه شسته طبیعی یا شکسته با مقاومت فشاری مشخصه ۴۰ مگاپاسکال</t>
  </si>
  <si>
    <t>080111</t>
  </si>
  <si>
    <t>اضافه‌بها به ردیف‌های ۰۸۰۱۰۱تا 080109، در صورتی که از سنگ شکسته کوهی استفاده شده باشد.</t>
  </si>
  <si>
    <t>080201</t>
  </si>
  <si>
    <t>تهیه و اجرای بتن سبک با پوکه معدنی و ۱۵۰ کیلوگرم سیمان در مترمکعب بتن</t>
  </si>
  <si>
    <t>تهیه و اجرای بتن سبک با پوکه صنعتی و ۱۵۰ کیلوگرم سیمان در مترمکعب بتن</t>
  </si>
  <si>
    <t>080204</t>
  </si>
  <si>
    <t>تهیه و اجرای بتن سبک سلولی، با مواد شیمیایی کف‌زا یا مشابه آن، با 250 کیلوگرم سیمان در مترمکعب بتن.</t>
  </si>
  <si>
    <t>080301</t>
  </si>
  <si>
    <t>اضافه‌بها برای بتن‌ریزی ستون‌ها، دیوارها، شناژها، تیرها و همچنین کلاف‌های‌ بتنی‌ واحدهای بنایی‌ (غیر از فونداسیون‌)، که جدا از سقف بتن‌ریزی شوند</t>
  </si>
  <si>
    <t>080302</t>
  </si>
  <si>
    <t>اضافه‌بها برای بتن‌ریزی سقف‏ها، همچنین ستون‌ها، دیوارها، شناژها و تیرهایی که همراه سقف بتن‌ریزی شوند</t>
  </si>
  <si>
    <t>080304</t>
  </si>
  <si>
    <t>اضافه‌بها به ردیف‌های بتن‌ریزی، هرگاه ضخامت بتن برابر ۱۵ سانتی‌متر یا کمتر باشد</t>
  </si>
  <si>
    <t>080305</t>
  </si>
  <si>
    <t>اضافه‌بها برای کرم‌بندی به منظور هدایت آب (حجم کل بتن که برای آن کرم‌بندی انجام شده ملاک محاسبه است)</t>
  </si>
  <si>
    <t>080307</t>
  </si>
  <si>
    <t>اضافه‌بها برای هرنوع بتن‌ریزی که پایین تراز آب انجام شود و آبکشی حین انجام کار با تلمبه موتوری الزامی باشد</t>
  </si>
  <si>
    <t>080308</t>
  </si>
  <si>
    <t>لیسه‌ای کردن سطح بتن تازه ریخته شده به هر روش</t>
  </si>
  <si>
    <t>080309</t>
  </si>
  <si>
    <t>مضرس کردن، آجدار کردن یا راه‌راه کردن سطح بتن تازه ریخته شده در رامپ‌ها و موارد مشابه</t>
  </si>
  <si>
    <t>080310</t>
  </si>
  <si>
    <t>اضافه‌بها به ردیف‌های بتن‌ریزی، در صورت مصرف بتن در بتن مسلح</t>
  </si>
  <si>
    <t>080311</t>
  </si>
  <si>
    <t>اضافه‌بها به ردیف‌های بتن‌ریزی برای سختی ارتعاش بتن، در صورتی که میلگرد به کار رفته بیش از ۱۸۰ کیلوگرم در مترمکعب بتن باشد</t>
  </si>
  <si>
    <t>080312</t>
  </si>
  <si>
    <t>تهیه مصالح و اجرای ملات به رنگ خاکستری و به ضخامت یک سانتی‌متر، به منظور سخت‏سازی بتن برای افزایش مقاومت در مقابل سایش، روی بتن کف</t>
  </si>
  <si>
    <t>080313</t>
  </si>
  <si>
    <t>تهیه مصالح و اجرای ملات به رنگ خاکستری و به ضخامت دو سانتی‌متر، به منظور سخت‏سازی بتن برای افزایش مقاومت در مقابل سایش، روی بتن کف</t>
  </si>
  <si>
    <t>080314</t>
  </si>
  <si>
    <t xml:space="preserve">اضافه‌بها برای بتن‌ریزی پی‌ها با دقت پرداخت نهایی یک میلی‌متر بر متر (1mm/m )  و یا دقت بیشتر. </t>
  </si>
  <si>
    <t>080315</t>
  </si>
  <si>
    <t>اضافه‏بها به ردیف‏های 080312 و 080313، در صورتی که رنگ ملات، به جز رنگ خاکستری باشد، به ازای هر یک سانتی‏متر ضخامت ملات</t>
  </si>
  <si>
    <t>080316</t>
  </si>
  <si>
    <t>ایجاد شیار به هر ابعاد، در ملات موضوع ردیف‏های 080312 و 080313، به وسیله کاتر</t>
  </si>
  <si>
    <t>080401</t>
  </si>
  <si>
    <t>اضافه‌بها برای مصرف سیمان اضافی، نسبت به عیار درج شده در ردیف‌های مربوط</t>
  </si>
  <si>
    <t>080501</t>
  </si>
  <si>
    <t>تهیه و اجرای گروت سیمانی برای زیر بیس‌پلیت و محل‌های لازم</t>
  </si>
  <si>
    <t>080502</t>
  </si>
  <si>
    <t>تهیه و اجرای گروت اپوکسی برای زیر بیس‌پلیت و محل‌های لازم</t>
  </si>
  <si>
    <t>080601</t>
  </si>
  <si>
    <t>تهیه مصالح و اجرای عملیات تزریق تا ۳۰ لیتر دوغاب در متر طول مهار</t>
  </si>
  <si>
    <t>080602</t>
  </si>
  <si>
    <t>اضافه‌بها به ردیف ۰۸۰۶۰۱ بابت تزریق بیش از ۳۰ لیتر دوغاب در متر‌طول مهار به ازای هر لیتر دوغاب</t>
  </si>
  <si>
    <t>080701</t>
  </si>
  <si>
    <t>تهیه و اجرای بتن پاششی به روش خشک با عیار 400 کیلوگرم سیمان در مترمکعب روی دیواره‏‎های خاکی، به ازای هر سانتی‌متر ضخامت</t>
  </si>
  <si>
    <t>080702</t>
  </si>
  <si>
    <t>تهیه و اجرای بتن پاششی به روش تر با عیار 400 کیلوگرم سیمان در مترمکعب روی دیواره‏‎های خاکی، به ازای هر سانتی‌متر ضخامت</t>
  </si>
  <si>
    <t>080801</t>
  </si>
  <si>
    <t>تهیه و مصرف ژل میکروسیلیس برای آب‌بندی و ارتقای مشخصات پایایی بتن</t>
  </si>
  <si>
    <t>کارهای فولادی سنگین</t>
  </si>
  <si>
    <t>تهیه، ساخت و نصب ستون از یک تیرآهن.</t>
  </si>
  <si>
    <t>090102</t>
  </si>
  <si>
    <t>تهیه، ساخت و نصب ستون از یک تیرآهن به همراه   ورق‏های تقویتی.</t>
  </si>
  <si>
    <t>تهیه، ساخت و نصب ستون از دو یا چند تیرآهن، ناودانی یا نبشی، در صورتی که به وسیله جوش مستقیما به یکدیگر متصل شوند</t>
  </si>
  <si>
    <t>090104</t>
  </si>
  <si>
    <t>تهیه، ساخت و نصب ستون از دو یا چند تیرآهن، ناودانی یا نبشی به همراه ورق‏های تقویتی و بست‏های افقی یا مایل</t>
  </si>
  <si>
    <t>090106</t>
  </si>
  <si>
    <t>تهیه، ساخت و نصب ستون از ورق با مقطع چهارگوش، H و شکل‏های دیگر</t>
  </si>
  <si>
    <t>090220</t>
  </si>
  <si>
    <t>تهیه و کار گذاشتن تیر ساده (تیرریزی ساده) از یک تیرآهن یا ناودانی</t>
  </si>
  <si>
    <t>090221</t>
  </si>
  <si>
    <t>تهیه و کار گذاشتن تیر ساده (تیرریزی ساده) از یک تیرآهن یا ناودانی، به همراه ورق‏های تقویتی</t>
  </si>
  <si>
    <t>090222</t>
  </si>
  <si>
    <t>تهیه، ساخت و کار گذاشتن تیر ساده (تیرریزی ساده) از دو یا چند تیرآهن یا ناودانی، در صورتی که به وسیله جوش مستقیما به یکدیگر متصل شوند</t>
  </si>
  <si>
    <t>090223</t>
  </si>
  <si>
    <t>تهیه، ساخت و کار گذاشتن تیر ساده (تیرریزی ساده) از دو یا چند تیرآهن، ناودانی یا نبشی، به همراه ورق‏های تقویتی و بست‏های افقی یا مایل</t>
  </si>
  <si>
    <t>090224</t>
  </si>
  <si>
    <t>تهیه، ساخت و نصب تیر پله از تیرآهن یا ناودانی، به همراه اتصالات مربوط</t>
  </si>
  <si>
    <t>090225</t>
  </si>
  <si>
    <t>تهیه، ساخت و نصب تیر به صورت تودلی، از یک تیرآهن یا ناودانی، به همراه اتصالات مربوط</t>
  </si>
  <si>
    <t>090226</t>
  </si>
  <si>
    <t>تهیه، ساخت و نصب تیر به صورت تودلی، از یک تیرآهن یا ناودانی، به همراه ورق‏های تقویتی و اتصالات مربوط</t>
  </si>
  <si>
    <t>090227</t>
  </si>
  <si>
    <t>تهیه، ساخت و نصب تیر به صورت تودلی از دو یا چند تیرآهن یا ناودانی، در صورتی که به وسیله جوش مستقیما به یکدیگر متصل شوند، به همراه اتصالات مربوط</t>
  </si>
  <si>
    <t>090228</t>
  </si>
  <si>
    <t>تهیه، ساخت و نصب تیر به صورت تودلی از دو یا چند تیرآهن یا ناودانی به همراه ورق‏های تقویتی و بست‏های افقی یا مایل و اتصالات مربوط</t>
  </si>
  <si>
    <t>090229</t>
  </si>
  <si>
    <t>تهیه، ساخت و نصب تیر به صورت تودلی با تیر ساخته شده از ورق به شکل تیرآهن یا اشکال دیگر به همراه اتصالات مربوط</t>
  </si>
  <si>
    <t>090230</t>
  </si>
  <si>
    <t>تهیه، ساخت و نصب تیر اصلی از یک تیرآهن یا ناودانی</t>
  </si>
  <si>
    <t>090231</t>
  </si>
  <si>
    <t>تهیه، ساخت و نصب تیر اصلی از یک تیرآهن یا ناودانی با ورق‏های تقویتی</t>
  </si>
  <si>
    <t>090232</t>
  </si>
  <si>
    <t>تهیه، ساخت و نصب تیر اصلی، از دو یا چند تیرآهن یا ناودانی، در صورتی که به وسیله جوش مستقیما به یکدیگر متصل شوند</t>
  </si>
  <si>
    <t>090233</t>
  </si>
  <si>
    <t>تهیه، ساخت و نصب تیر اصلی، از دو یا چند تیرآهن یا ناودانی به همراه ورق‏های تقویتی و بست‏های افقی یا مایل</t>
  </si>
  <si>
    <t>090234</t>
  </si>
  <si>
    <t>تهیه، ساخت و نصب تیر اصلی از ورق به شکل تیرآهن یا اشکال دیگر به همراه ورق‏های تقویتی و ورق‏های سخت‏کننده</t>
  </si>
  <si>
    <t>090235</t>
  </si>
  <si>
    <t>تهیه و نصب پرلین از ورق روی سطوح شیب‌دار اسکلت فولادی یا خرپا به همراه اتصالات مربوط.</t>
  </si>
  <si>
    <t>090236</t>
  </si>
  <si>
    <t>تهیه و نصب پرلین از تیرآهن یا ناودانی روی سطوح شیب‏دار اسکلت فولادی یا خرپا به همراه اتصالات مربوط</t>
  </si>
  <si>
    <t>090237</t>
  </si>
  <si>
    <t>تهیه، ساخت و نصب تیرچه خرپایی (تیرچه فولادی با جان باز) از نبشی، سپری، ورق و میلگرد به همراه اتصالات مربوط</t>
  </si>
  <si>
    <t>090238</t>
  </si>
  <si>
    <t>تهیه، ساخت و نصب انواع پل‏های فولادی روی آبروها و کانال‏ها از ناودانی، تیرآهن، ورق، میلگرد و مانند آن به همراه اتصالات مربوط</t>
  </si>
  <si>
    <t>تهیه، ساخت و نصب ستون‌های خرپایی به اشکال مختلف از تیرآهن، ناودانی، نبشی و مانند آن، با اتصال اعضای خرپا بدون استفاده از ورق</t>
  </si>
  <si>
    <t>090306</t>
  </si>
  <si>
    <t>تهیه، ساخت و نصب ستون‌های خرپایی به اشکال مختلف از تیرآهن، ناودانی، نبشی و مانند آن، با اتصال اعضای خرپا با استفاده از ورق</t>
  </si>
  <si>
    <t>تهیه، ساخت و نصب ستون‏های خرپایی به اشکال مختلف از ورق</t>
  </si>
  <si>
    <t>تهیه، ساخت و نصب تیرهای خرپایی به اشکال مختلف از تیرآهن، ناودانی، نبشی، سپری و مانند آن با اتصال اعضای خرپا به یکدیگر بدون استفاده از ورق، برای دهانه تا ۲۰ متر در هر ارتفاع</t>
  </si>
  <si>
    <t>090309</t>
  </si>
  <si>
    <t>تهیه، ساخت و نصب تیرهای خرپایی به اشکال مختلف از تیرآهن، ناودانی، نبشی، سپری و مانند آن با اتصال اعضای خرپا به یکدیگر با استفاده از ورق، برای دهانه تا ۲۰ متر در هر ارتفاع</t>
  </si>
  <si>
    <t>تهیه، ساخت و نصب تیرهای خرپایی به اشکال مختلف از ورق، برای دهانه تا ۲۰ متر در هر ارتفاع</t>
  </si>
  <si>
    <t>090320</t>
  </si>
  <si>
    <t>تهیه، ساخت و اجرای سازه نگهبان فولادی از تیرآهن، ناودانی، نبشی، سپری، ورق و مانند آن، برای آن قسمت از سازه نگهبان که الزاماً در کار باقی بماند</t>
  </si>
  <si>
    <t>090321</t>
  </si>
  <si>
    <t>تهیه، ساخت و اجرای سازه نگهبان فولادی از تیرآهن، ناودانی، نبشی، سپری، ورق و مانند آن، برای آن قسمت از سازه نگهبان که در کار باقی نمی‏ماند</t>
  </si>
  <si>
    <t>تهیه، ساخت و نصب قا‌ب‌های فولادی که جان و بال آن‌ها از ورق بریده و ساخته شده‌اند (با جان متغیر)، به همراه کف‌ستون‌ها، انواع ورق‌های تقویتی و اتصالات مربوط برای دهانه تا 30 متر</t>
  </si>
  <si>
    <t>090402</t>
  </si>
  <si>
    <t>تهیه، ساخت و نصب بادبند متشکل از یک یا چند پروفیل از نبشی، تیرآهن، ناودانی، سپری و مانند آن با تمام قطعات اتصال به ستون، تیر یا اعضای بادبند به یکدیگر</t>
  </si>
  <si>
    <t>090404</t>
  </si>
  <si>
    <t>تهیه، ساخت و نصب باد‏بند از ورق با تمام قطعات اتصال به ستون، تیر یا اعضای بادبند به یکدیگر</t>
  </si>
  <si>
    <t>تهیه، ساخت و نصب برج‏های فولادی مرتفع آب</t>
  </si>
  <si>
    <t>090601</t>
  </si>
  <si>
    <t>اضافه‌بها به ردیف‏های تیر در صورت تغییر ارتفاع جان تیرآهن به روش لانه زنبوری بدون استفاده از ورق برای افزایش ارتفاع جان، با ورق‌های تقویتی لازم</t>
  </si>
  <si>
    <t>اضافه‌بها به ردیف‏های تیر در صورت تغییر ارتفاع جان تیرآهن به روش لانه زنبوری با استفاده از ورق برای افزایش ارتفاع جان، با ورق‌های تقویتی لازم</t>
  </si>
  <si>
    <t>090603</t>
  </si>
  <si>
    <t>اضافه‌بها به ردیف‏های تیر در صورت تغییر ارتفاع جان تیرآهن با برش به خط مستقیم در جان تیرآهن، بدون استفاده از ورق برای تغییر ارتفاع جان تیرآهن</t>
  </si>
  <si>
    <t>090604</t>
  </si>
  <si>
    <t>اضافه‌بها به ردیف‏های تیر در صورت تغییر ارتفاع جان تیرآهن با برش مستقیم در جان تیرآهن، با استفاده از ورق برای افزایش ارتفاع جان تیرآهن</t>
  </si>
  <si>
    <t>090605</t>
  </si>
  <si>
    <t>اضافه‌بها در صورت مصرف تیرآهن بال پهن، به جای تیرآهن معمولی</t>
  </si>
  <si>
    <t>090606</t>
  </si>
  <si>
    <t>اضافه‌بها در صورت خم کردن تیرآهن، ناودانی و سایر پروفیل‏های فولادی برای تیرهای قوسی شکل، پله‌های مدور و مانند آن (فقط برای قسمت قوسی شکل)</t>
  </si>
  <si>
    <t>090607</t>
  </si>
  <si>
    <t>اضافه‌بها به ردیف‏های 090229 و 090234 برای تیرهای قوسی شکل با برش خط منحنی در بال یا جان تیر (فقط برای قسمت قوسی شکل)</t>
  </si>
  <si>
    <t>090608</t>
  </si>
  <si>
    <t>اضافه ‏بها به ردیف‏های تهیه و نصب ستون، تیر، پرلین، خرپا و بادبند، در صورتی‏که به جای پروفیل از قوطی یا لوله درز‏دار استفاده شود</t>
  </si>
  <si>
    <t>090609</t>
  </si>
  <si>
    <t>اضافه‌بها به ردیف 090235 و 090236، در صورتی که پرلین در سطوح قائم (Girt) نصب شود</t>
  </si>
  <si>
    <t>090701</t>
  </si>
  <si>
    <t>تهیه و ساخت قطعات فولادی اتصالی و نصب در داخل کارهای بتنی یا بنایی، قبل از اجرای کارهای یاد شده، از نبشی، سپری، ورق، تسمه، میلگرد، لوله و مانند آن، با شاخک‏های لازم</t>
  </si>
  <si>
    <t>تهیه، ساخت و نصب برشگیر از ناودانی، نبشی، میلگرد، ورق و مانند آن روی قطعات اسکلت فولادی</t>
  </si>
  <si>
    <t>090704</t>
  </si>
  <si>
    <t>تهیه، ساخت و نصب لوله رابط فولادی (Paddle pipe) برای نصب در داخل کارهای بتنی در تصفیه‌خانه‌های آب و فاضلاب یا ابنیه آبی، به همراه تسمه آب‌بند کننده قبل از اجرای بتن‌ریزی، به طور کامل</t>
  </si>
  <si>
    <t>090705</t>
  </si>
  <si>
    <t>اضافه‌بها به ردیف ۰۹۰۷۰۴ در صورتی که از فولاد   زنگ‌نزن استفاده شود.</t>
  </si>
  <si>
    <t>090706</t>
  </si>
  <si>
    <t>تهیه، ساخت و نصب نگهدارنده لوله‌ها در تصفیه‌خانه‌های آب و فاضلاب یا ابنیه آبی و مانند آن از تیرآهن، ناودانی، نبشی، ورق و مانند آن به ارتفاع تا ۴ متر</t>
  </si>
  <si>
    <t>090801</t>
  </si>
  <si>
    <t>جوش‏کاری با بعد موثر تا ۵ میلی‌متر، همراه ساییدن.</t>
  </si>
  <si>
    <t>090802</t>
  </si>
  <si>
    <t>جوش‏کاری برای بعد موثر بیش از ۵ میلی‌متر تا ۷ میلی‌متر، همراه ساییدن.</t>
  </si>
  <si>
    <t>090803</t>
  </si>
  <si>
    <t>جوش‏کاری برای بعد موثر بیش از ۷ میلی‌متر تا ۱۰ میلی‌متر، همراه ساییدن.</t>
  </si>
  <si>
    <t>090804</t>
  </si>
  <si>
    <t>جوش‏کاری برای بعد موثر بیش از ۱۰ میلی‌متر تا ۱۵ میلی‌متر، همراه ساییدن.</t>
  </si>
  <si>
    <t>090805</t>
  </si>
  <si>
    <t>اضافه‌بها به ردیف‌های ۰۹۰۸۰۱ تا ۰۹۰۸۰۴، در صورت استفاده از روش جوش‏کاری با گاز محافظ</t>
  </si>
  <si>
    <t>تهیه و نصب پیچ و مهره معمولی.</t>
  </si>
  <si>
    <t>تهیه و نصب پیچ و مهره پرمقاومت</t>
  </si>
  <si>
    <t>تهیه و نصب پیچ و مهره پرمقاومت که نیاز به ترک متر ندارد (TC Bolt).</t>
  </si>
  <si>
    <t>اضافه‌بها نسبت به ردیف‌ 091002 برای استفاده از پیچ‌های   به شکل خاص غیر استاندارد (مانند پیچ سوراخ‏دار).</t>
  </si>
  <si>
    <t>091010</t>
  </si>
  <si>
    <t>اضافه‏بها به ردیف های 091001 تا 091003 برای استفاده از پیچ و مهره با پوشش گالوانیزه گرم</t>
  </si>
  <si>
    <t>091011</t>
  </si>
  <si>
    <t>اضافه‏بها به ردیف های 091001 تا 091003 برای استفاده از پیچ و مهره با پوشش گالوانیزه سرد</t>
  </si>
  <si>
    <t>091012</t>
  </si>
  <si>
    <t>اضافه‏بها به ردیف‏های 091001 تا 091003 برای استفاده از پیچ و مهره با پوشش ورقه‏ای</t>
  </si>
  <si>
    <t>تهیه پیونده‌ها و قطعات انتهای سر اعضا، به روش براده‌برداری، کوبن‏کاری یا آهنگری با وزن قطعات تا 250 گرم برای سازه‌های فضاکار</t>
  </si>
  <si>
    <t>091104</t>
  </si>
  <si>
    <t xml:space="preserve">تهیه پیونده‌ها و قطعات انتهای سر اعضا، به روش براده‌برداری، کوبن‏کاری یا آهنگری با وزن قطعات بیش از 250 گرم تا یک کیلوگرم برای سازه‌های فضاکار </t>
  </si>
  <si>
    <t>091105</t>
  </si>
  <si>
    <t xml:space="preserve">تهیه پیونده‌ها و قطعات انتهای سر اعضا، به روش براده‌برداری، کوبن‏کاری یا آهنگری با وزن قطعات بیش از یک کیلوگرم برای سازه‌های فضاکار </t>
  </si>
  <si>
    <t>091110</t>
  </si>
  <si>
    <t>اضافه‌بها به ردیف‌های ۰۹۱۱۰۱، ۰۹۱۱۰۴ و 091105 برای ماشین‌کاری پیونده‌ها</t>
  </si>
  <si>
    <t>091111</t>
  </si>
  <si>
    <t>اضافه‌بها به ردیف‌های ۰۹۱۱۰۱، ۰۹۱۱۰۴ و 091105 برای ماشین‌کاری خاص پیونده‌ها</t>
  </si>
  <si>
    <t>091112</t>
  </si>
  <si>
    <t>اضافه‌بها به ردیف‌های ۰۹۱۱۰۱، ۰۹۱۱۰۴ و 091105 برای ماشین‌کاری روی قطعات انتهای سر اعضا</t>
  </si>
  <si>
    <t>091113</t>
  </si>
  <si>
    <t>اضافه‌بها به ردیف‌های ۰۹۱۱۰۱، ۰۹۱۱۰۴ و 091105 برای استفاده از فولاد St52 یا فولاد کربنی Ck45</t>
  </si>
  <si>
    <t>091114</t>
  </si>
  <si>
    <t>اضافه‌بها به ردیف‌های ۰۹۱۱۰۱، ۰۹۱۱۰۴ و 091105 برای قطعاتی که به روش گرم، گالوانیزه شوند</t>
  </si>
  <si>
    <t>091115</t>
  </si>
  <si>
    <t>اضافه‌بها به ردیف‌های ۰۹۱۱۰۱، ۰۹۱۱۰۴ و 091105 برای قطعاتی که به روش سرد، گالوانیزه شوند</t>
  </si>
  <si>
    <t>091601</t>
  </si>
  <si>
    <t>تهیه و آماده‌سازی واحدهای سازه‌ فضاکار از لوله درزدار از فولاد St37 شامل بریدن به اندازه‌های معین، پلیسه‌گیری، سنگ‌زدن و مونتاژ آن‏ها با قطعات الحاقی در داخل جیگ و آماده‌کردن برای جوش‏کاری</t>
  </si>
  <si>
    <t>091605</t>
  </si>
  <si>
    <t>اضافه‌بها نسبت به ردیف‌ ۰۹۱۶۰۱، در صورتی که وزن پروفیل یا لوله عضو کمتر از دو کیلوگرم باشد</t>
  </si>
  <si>
    <t>091606</t>
  </si>
  <si>
    <t>کسربها نسبت به ردیف‌ ۰۹۱۶۰۱، در صورتی که به جای لوله درزدار، از نبشی و مانند آن استفاده شود</t>
  </si>
  <si>
    <t>091607</t>
  </si>
  <si>
    <t>اضافه‌بها نسبت به ردیف‌ ۰۹۱۶۰۱، در صورتی که به جای لوله، از اضلاع حاصل از پرس کاری و نورد سرد استفاده شود (مانند قوطی)</t>
  </si>
  <si>
    <t>091608</t>
  </si>
  <si>
    <t>اضافه‌بها نسبت به ردیف ۰۹۱۶۰۱، برای استفاده از فولاد St52</t>
  </si>
  <si>
    <t>091609</t>
  </si>
  <si>
    <t>اضافه‌بها نسبت به ردیف ۰۹۱۶۰۱، برای استفاده از لوله‌های با ضخامت جدار بیش از ۷ میلی‌متر</t>
  </si>
  <si>
    <t>091610</t>
  </si>
  <si>
    <t>اضافه‌بها نسبت به ردیف ۰۹۱۶۰۱، برای آماده‌سازی سر اضلاع برای جوش‏کاری مستقیم به یکدیگر با برشکاری طبق الگو و سنگ‌زدن</t>
  </si>
  <si>
    <t>091611</t>
  </si>
  <si>
    <t>اضافه‌بها نسبت به ردیف ۰۹۱۶۰۱، بابت دوپهن کردن سر پروفیل لوله فولادی و سوراخ‏کاری لازم</t>
  </si>
  <si>
    <t>091612</t>
  </si>
  <si>
    <t>اضافه‌بها نسبت به ردیف ۰۹۱۶۰۱، برای استفاده از لوله که به روش گرم، گالوانیزه شده باشد</t>
  </si>
  <si>
    <t>091613</t>
  </si>
  <si>
    <t>اضافه‌بها نسبت به ردیف ۰۹۱۶۰۱ برای استفاده از لوله که   به روش سرد، گالوانیزه شده باشد.</t>
  </si>
  <si>
    <t>092801</t>
  </si>
  <si>
    <t>هزینه بافت و نصب شبکه‌های سازه فضاکار تخت نسبت به هزینه تهیه و آماده‏سازی قطعات</t>
  </si>
  <si>
    <t>092802</t>
  </si>
  <si>
    <t>هزینه بافت و نصب شبکه‌های سازه فضاکار با انحنا در یک   امتداد (چلیک‌ها) نسبت به هزینه تهیه و آماده‏سازی قطعات.</t>
  </si>
  <si>
    <t>092803</t>
  </si>
  <si>
    <t>هزینه بافت و نصب شبکه‌های سازه فضاکار با انحنا در دو امتداد (گنبدها) نسبت به هزینه تهیه و آماده‏سازی قطعات</t>
  </si>
  <si>
    <t>092804</t>
  </si>
  <si>
    <t>هزینه بافت و نصب شبکه‌های سازه فضاکار دارای فرم‌های آزاد نسبت به هزینه تهیه و آماده‏سازی قطعات</t>
  </si>
  <si>
    <t>سقف تیرچه و بلوک</t>
  </si>
  <si>
    <t>100101</t>
  </si>
  <si>
    <t>اجرای سقف تیرچه و بلوک به ضخامت 20 سانتی‌متر با تیرچه پاشنه بتنی و بلوک توخالی بتنی، شامل تهیه تمام مصالح به استثنای میلگرد، و تهیه تجهیزات لازم به طور کامل</t>
  </si>
  <si>
    <t>100102</t>
  </si>
  <si>
    <t>اجرای سقف تیرچه و بلوک به ضخامت ۲۵ سانتی‌متر با تیرچه پاشنه بتنی و بلوک توخالی بتنی، شامل تهیه تمام مصالح به استثنای میلگرد، و تهیه تجهیزات لازم به طور کامل</t>
  </si>
  <si>
    <t>100103</t>
  </si>
  <si>
    <t>اجرای سقف تیرچه و بلوک به ضخامت ۳۰ سانتی‌متر با تیرچه پاشنه بتنی و بلوک توخالی بتنی، شامل تهیه تمام مصالح به استثنای میلگرد، و تهیه تجهیزات لازم به طور کامل</t>
  </si>
  <si>
    <t>100104</t>
  </si>
  <si>
    <t>اجرای سقف تیرچه و بلوک به ضخامت ۳۵ سانتی‌متر با تیرچه پاشنه بتنی و بلوک توخالی بتنی، شامل تهیه تمام مصالح به استثنای میلگرد، و تهیه تجهیزات لازم به طور کامل</t>
  </si>
  <si>
    <t>100202</t>
  </si>
  <si>
    <t>اجرای سقف تیرچه و بلوک به ضخامت ۲۵ سانتی‌متر با تیرچه پاشنه بتنی و بلوک توخالی سفالی، شامل تهیه تمام مصالح به استثنای میلگرد، و تهیه تجهیزات لازم به طور کامل</t>
  </si>
  <si>
    <t>100203</t>
  </si>
  <si>
    <t>اجرای سقف تیرچه و بلوک به ضخامت ۳۰ سانتی‌متر با تیرچه پاشنه بتنی و بلوک توخالی سفالی، شامل تهیه تمام مصالح به استثنای میلگرد، و تهیه تجهیزات لازم به طور کامل</t>
  </si>
  <si>
    <t>100305</t>
  </si>
  <si>
    <t>اجرای سقف تیرچه و بلوک به ضخامت ۲۵ سانتی‌متر با تیرچه پاشنه بتنی و بلوک پلی‏‌استایرن منبسط ‏شده، شامل تهیه تمام مصالح به استثنای میلگرد، و تهیه تجهیزات لازم به طور کامل</t>
  </si>
  <si>
    <t>100306</t>
  </si>
  <si>
    <t>اجرای سقف تیرچه و بلوک به ضخامت ۳۰ سانتی‌متر با تیرچه پاشنه بتنی و بلوک پلی‏‌استایرن منبسط ‏شده، شامل تهیه تمام مصالح به استثنای میلگرد، و تهیه تجهیزات لازم به طور کامل</t>
  </si>
  <si>
    <t>100401</t>
  </si>
  <si>
    <t>اجرای سقف تیرچه و بلوک به ضخامت 20 سانتی‌متر با تیرچه فولادی با جان باز و بلوک توخالی بتنی شامل تهیه تمام مصالح به استثنای تیرچه فولادی و میلگرد و تهیه تجهیزات لازم به طور کامل</t>
  </si>
  <si>
    <t>100402</t>
  </si>
  <si>
    <t>اجرای سقف تیرچه و بلوک به ضخامت ۲۵ سانتی‌متر با تیرچه فولادی با جان باز و بلوک توخالی بتنی شامل تهیه تمام مصالح به استثنای تیرچه فولادی و میلگرد و تهیه تجهیزات لازم به طور کامل</t>
  </si>
  <si>
    <t>100403</t>
  </si>
  <si>
    <t>اجرای سقف تیرچه و بلوک به ضخامت ۳۰ سانتی‌متر با تیرچه فولادی با جان باز و بلوک توخالی بتنی شامل تهیه تمام مصالح به استثنای تیرچه فولادی و میلگرد و تهیه تجهیزات لازم به طور کامل</t>
  </si>
  <si>
    <t>100405</t>
  </si>
  <si>
    <t>اجرای سقف تیرچه و بلوک به ضخامت 35 سانتی‌متر با تیرچه فولادی با جان باز و بلوک توخالی بتنی، شامل تهیه تمام مصالح به استثنای تیرچه فولادی و میلگرد، و تهیه تجهیزات لازم به طور کامل</t>
  </si>
  <si>
    <t>100501</t>
  </si>
  <si>
    <t>اجرای سقف تیرچه و بلوک به ضخامت ۲۵ سانتی‌متر با تیرچه فولادی با جان باز و بلوک توخالی سفالی، شامل تهیه تمام مصالح به استثنای تیرچه فولادی و میلگرد، و تهیه تجهیزات لازم به طور کامل</t>
  </si>
  <si>
    <t>100502</t>
  </si>
  <si>
    <t>اجرای سقف تیرچه و بلوک به ضخامت ۳۰ سانتی‌متر با تیرچه فولادی با جان باز و بلوک توخالی سفالی، شامل تهیه تمام مصالح به استثنای تیرچه فولادی و میلگرد، و تهیه تجهیزات لازم به طور کامل</t>
  </si>
  <si>
    <t>100601</t>
  </si>
  <si>
    <t>اجرای سقف تیرچه و بلوک به ضخامت ۲۵ سانتی‌متر با تیرچه فولادی با جان باز و بلوک پلی‏‌استایرن منبسط‏ شده، شامل تهیه تمام مصالح به استثنای تیرچه فولادی و میلگرد و تهیه تجهیزات لازم به طور کامل</t>
  </si>
  <si>
    <t>100602</t>
  </si>
  <si>
    <t>اجرای سقف تیرچه و بلوک به ضخامت 30 سانتی‌متر با تیرچه فولادی با جان باز و بلوک پلی‏‌استایرن منبسط‏ شده، شامل تهیه تمام مصالح به استثنای تیرچه فولادی و میلگرد و تهیه تجهیزات لازم به طور کامل</t>
  </si>
  <si>
    <t>100701</t>
  </si>
  <si>
    <t>اضافه‌بها به ردیف‏‌های سقف تیرچه و بلوک، در صورتی که مقاومت فشاری مشخصه بتن سقف، بیش از 20 مگاپاسکال و حداکثر 25 مگاپاسکال باشد</t>
  </si>
  <si>
    <t>100702</t>
  </si>
  <si>
    <t>اضافه‌بها به ردیف‌‏های سقف تیرچه و بلوک، در صورتی که مقاومت فشاری مشخصه بتن سقف، بیش از 25 مگاپاسکال و حداکثر 30 مگاپاسکال باشد</t>
  </si>
  <si>
    <t>100703</t>
  </si>
  <si>
    <t>اضافه‌بها به ردیف‌‏های سقف تیرچه و بلوک با بلوک بتنی، در صورتی که در تهیه بلوک از پوکه معدنی استفاده شده باشد</t>
  </si>
  <si>
    <t>آجرکاری و شفته‌ریزی</t>
  </si>
  <si>
    <t>110101</t>
  </si>
  <si>
    <t>آجرکاری به ضخامت یک و نیم آجر و بیشتر با آجر ماسه آهکی   به ابعاد آجرفشاری و ملات ماسه سیمان 1:5.</t>
  </si>
  <si>
    <t>110104</t>
  </si>
  <si>
    <t>دیوار یک آجره با آجر ماسه آهکی به ابعاد آجر فشاری و   ملات ماسه سیمان ۱:۵.</t>
  </si>
  <si>
    <t>110107</t>
  </si>
  <si>
    <t>دیوار نیم آجره با آجر ماسه آهکی، به ابعاد آجر فشاری و   ملات ماسه سیمان ۱:۵.</t>
  </si>
  <si>
    <t>110110</t>
  </si>
  <si>
    <t>دیوار آجری به ضخامت 5 تا 6 سانتی‎متر با آجر ماسه آهکی به ابعاد آجرفشاری و ملات گچ و خاک</t>
  </si>
  <si>
    <t>110201</t>
  </si>
  <si>
    <t>آجرکاری به ضخامت یک و نیم آجر و بیشتر با آجر فشاری و ملات ماسه سیمان ۱:۵</t>
  </si>
  <si>
    <t>110205</t>
  </si>
  <si>
    <t>دیوار یک آجره با آجر فشاری و ملات ماسه سیمان ۱:۵.</t>
  </si>
  <si>
    <t>110208</t>
  </si>
  <si>
    <t>دیوار نیم آجره با آجر فشاری و ملات ماسه سیمان ۱:۵.</t>
  </si>
  <si>
    <t>110212</t>
  </si>
  <si>
    <t>دیوار آجری   به ضخامت ۵ تا ۶ سانتی‌متر، با آجر فشاری و ملات گچ و خاک.</t>
  </si>
  <si>
    <t>110213</t>
  </si>
  <si>
    <t>آجرکاری  با آجرفشاری برای زیرسازی پله با ملات ماسه سیمان 1:5.</t>
  </si>
  <si>
    <t>110401</t>
  </si>
  <si>
    <t>دیوار به ضخامت 7 تا 11 سانتی‌متر با بلوک سفال و ملات   ماسه سیمان 1:5.</t>
  </si>
  <si>
    <t>110402</t>
  </si>
  <si>
    <t>دیوار به ضخامت بیش از 11 تا 22 سانتی‌متر با بلوک سفال و ملات ماسه سیمان 1:5</t>
  </si>
  <si>
    <t>110403</t>
  </si>
  <si>
    <t>آجرکاری به ضخامت بیش از 22 سانتی‌متر با بلوک سفال و ملات ماسه سیمان 1:5</t>
  </si>
  <si>
    <t>110501</t>
  </si>
  <si>
    <t>آجرکاری به ضخامت یک و نیم آجر و بیشتر با آجرماشینی   سوراخ‌دار به ابعاد آجرفشاری و ملات ماسه سیمان 1:5.</t>
  </si>
  <si>
    <t>110502</t>
  </si>
  <si>
    <t>دیوار یک آجره با آجر ماشینی سوراخ‌دار به ابعاد آجر فشاری، با ملات ماسه سیمان ۱:۵</t>
  </si>
  <si>
    <t>110503</t>
  </si>
  <si>
    <t>دیوار نیم آجره با آجر ماشینی سوراخ‌دار به ابعاد آجر فشاری، با ملات ماسه سیمان ۱:۵</t>
  </si>
  <si>
    <t>110504</t>
  </si>
  <si>
    <t>دیوار آجری به ضخامت ۵ تا ۶ سانتی‌متر با آجر ماشینی سوراخ‌دار به ابعاد آجر فشاری، با ملات گچ و خاک.</t>
  </si>
  <si>
    <t>110601</t>
  </si>
  <si>
    <t>نماچینی نیم آجره با آجر ماشینی سوراخ‌دار مخصوص نما به ابعاد آجرفشاری و ملات ماسه سیمان ۱:۵</t>
  </si>
  <si>
    <t>110602</t>
  </si>
  <si>
    <t>نماچینی نیم آجره با آجرماشینی سوراخ‌دار مخصوص نما به ضخامت حدود ۴ سانتی‌متر و ملات ماسه سیمان1:5</t>
  </si>
  <si>
    <t>110603</t>
  </si>
  <si>
    <t>نماچینی نیم آجره با آجر ماشینی سوراخ‌دار مخصوص نما به ضخامت حدود ۳ سانتی‌متر و ملات ماسه سیمان 1:5</t>
  </si>
  <si>
    <t>110610</t>
  </si>
  <si>
    <t>دیوار یک آجره و نماسازی یک طرفه با آجر ماشینی سوراخ‌دار مخصوص نما به ابعاد آجرفشاری و ملات ماسه سیمان 1:5</t>
  </si>
  <si>
    <t>110611</t>
  </si>
  <si>
    <t>دیوار یک آجره و نماسازی یک طرفه با آجرماشینی سوراخ‌دار مخصوص نما به ضخامت حدود ۴ سانتی‌متر و ملات ماسه سیمان 1:5</t>
  </si>
  <si>
    <t>110612</t>
  </si>
  <si>
    <t>دیوار یک آجره و نماسازی یک طرفه با آجرماشینی سوراخ‌دار مخصوص نما به ضخامت حدود 3 سانتی‌متر و ملات ماسه سیمان 1:5</t>
  </si>
  <si>
    <t>110615</t>
  </si>
  <si>
    <t>دیوار یک و نیم آجره و نماسازی دو طرفه با آجر ماشینی سوراخ‌دار مخصوص نما به ابعاد آجرفشاری و ملات ماسه سیمان 1:5</t>
  </si>
  <si>
    <t>110616</t>
  </si>
  <si>
    <t>دیوار یک و نیم آجره و نماسازی دو طرفه با آجرماشینی سوراخ‌دار مخصوص نما به ضخامت حدود ۴ سانتی‌متر و ملات ماسه سیمان 1:5</t>
  </si>
  <si>
    <t>110617</t>
  </si>
  <si>
    <t>دیوار یک و نیم آجره و نماسازی دو طرفه با آجرماشینی سوراخ‌دار مخصوص نما به ضخامت حدود 3 سانتی‌متر و ملات ماسه سیمان 1:5</t>
  </si>
  <si>
    <t>110701</t>
  </si>
  <si>
    <t>نماچینی نیم آجره با آجر قزاقی به ابعاد آجر فشاری و ملات ماسه سیمان ۱:۵</t>
  </si>
  <si>
    <t>110702</t>
  </si>
  <si>
    <t>نماچینی نیم آجره با آجر قزاقی به ضخامت حدود ۴ سانتی‌متر و ملات ماسه سیمان ۱:۵</t>
  </si>
  <si>
    <t>110703</t>
  </si>
  <si>
    <t>نماچینی نیم آجره با آجر قزاقی به ضخامت حدود 3 سانتی‌متر و ملات ماسه سیمان ۱:۵</t>
  </si>
  <si>
    <t>110801</t>
  </si>
  <si>
    <t>اضافه‌بهای نماسازی نسبت به ردیف‌های دیوارچینی با   آجر فشاری، آجر ماسه آهکی و آجر ماشینی سوراخ‌دار.</t>
  </si>
  <si>
    <t>110802</t>
  </si>
  <si>
    <t>اضافه‌بهای نماسازی نسبت به ردیف‌های دیوارچینی با آجرفشاری، درصورتی که در نما از آجر ماشینی سوراخ‌دار به ابعاد آجر فشاری استفاده شود</t>
  </si>
  <si>
    <t>110803</t>
  </si>
  <si>
    <t>اضافه‌بهای نماسازی نسبت به ردیف‌های دیوارچینی با آجر ماسه‌ آهکی، درصورتی که در نما از آجر ماشینی سوراخ‌دار به ابعاد آجر فشاری استفاده شود</t>
  </si>
  <si>
    <t>110804</t>
  </si>
  <si>
    <t>اضافه‌بهای نماسازی نسبت به ردیف‌های دیوارچینی با   آجر فشاری، در صورتی که در نما از آجر قزاقی، به ابعاد آجر فشاری استفاده شود.</t>
  </si>
  <si>
    <t>110805</t>
  </si>
  <si>
    <t>اضافه‌بهای نماسازی به ردیف‌های دیوارچینی با آجر ماسه آهکی در صورتی که در نما از آجر قزاقی، به ابعاد آجر فشاری استفاده شود</t>
  </si>
  <si>
    <t>110815</t>
  </si>
  <si>
    <t>اضافه‌بهای نماسازی نسبت به ردیف‌های دیوارچینی با آجر فشاری درصورتی که در نما از آجر ماشینی سوراخ‌دار مخصوص نما به ابعاد آجر فشاری استفاده شود</t>
  </si>
  <si>
    <t>110816</t>
  </si>
  <si>
    <t>اضافه‌بهای نماسازی نسبت به ردیف‌های دیوارچینی با آجر ماسه آهکی درصورتی که در نما از آجر ماشینی سوراخ‌دار مخصوص نما به ابعاد آجر فشاری استفاده شود</t>
  </si>
  <si>
    <t>110817</t>
  </si>
  <si>
    <t>اضافه‌بهای نماسازی نسبت به ردیف‌های دیوارچینی با آجر ماشینی سوراخ‌دار، درصورتی که در نما از آجر ماشینی سوراخ‌دار مخصوص نما به ابعاد آجر فشاری استفاده شود</t>
  </si>
  <si>
    <t>110820</t>
  </si>
  <si>
    <t>اضافه‌بها به ردیف‌های 110601 تا 110617 و 110815 تا 110817 درصورت استفاده از آجر ماشینی سوراخ‌دار مخصوص نما به رنگ قرمز</t>
  </si>
  <si>
    <t>110821</t>
  </si>
  <si>
    <t>اضافه‌بها به ردیف‌های نماسازی بابت آب ساب نمودن   آجر.</t>
  </si>
  <si>
    <t>110822</t>
  </si>
  <si>
    <t>اضافه‌بها به ردیف‌های نماسازی بابت تراش و کشویی   نمودن آجر.</t>
  </si>
  <si>
    <t>110823</t>
  </si>
  <si>
    <t>اضافه‌بها به ردیف‌های نماچینی، در صورتی که آجرها به صورت هره چیده شود (اندازه‌گیری روی سطح قابل رویت)</t>
  </si>
  <si>
    <t>110824</t>
  </si>
  <si>
    <t>اضافه‌بهای دیوار چینی به صورت دیوار دو جداره، به ازای هر مترمربع دیوار دو جداره که هم زمان چیده شود. (یک طرف اندازه‌گیری می‌شود)</t>
  </si>
  <si>
    <t>110825</t>
  </si>
  <si>
    <t>اضافه‌بها برای هر نوع دیوارچینی یا آجرکاری که در پایین   تراز آب‌های زیرزمینی انجام شود و آبکشی حین انجام کار با تلمبه موتوری   الزامی باشد.</t>
  </si>
  <si>
    <t>110826</t>
  </si>
  <si>
    <t>اضافه‌بها به هر نوع آجرکاری، برای کار در داخل چاه یا قنات یا مجاری زیرزمینی در هر عمق و به هر طول</t>
  </si>
  <si>
    <t>110827</t>
  </si>
  <si>
    <t>اضافه‌بها به ردیف‌های دیوارچینی، درصورتی که دیوار با   میلگرد به اجزای سازه‌ای مهار شود.</t>
  </si>
  <si>
    <t>110830</t>
  </si>
  <si>
    <t>اضافه‌بها به ردیف‌های دیوارچینی یا آجرکاری با آجرفشاری و آجر ماسه آهکی ، درصورتی که از ملات باتارد 1:2:9 بجای ملات ماسه سیمان 1:5 استفاده شود، به ازای هر مترمکعب آجرچینی</t>
  </si>
  <si>
    <t>110831</t>
  </si>
  <si>
    <t>کسربها به ردیف‌های دیوارچینی یا آجرکاری با آجرفشاری و آجر ماسه آهکی، درصورتی که از ملات ماسه آهک 1:3 بجای ملات ماسه سیمان 1:5 استفاده شود، به ازای هر مترمکعب آجرچینی</t>
  </si>
  <si>
    <t>110832</t>
  </si>
  <si>
    <t>کسربها به ردیف‌های دیوارچینی یا آجرکاری با آجرفشاری و آجر ماسه آهکی، درصورتی که از ملات گچ و خاک بجای ملات ماسه سیمان 1:5 استفاده شود، به ازای هر مترمکعب آجرچینی</t>
  </si>
  <si>
    <t>110901</t>
  </si>
  <si>
    <t>شفته ریزی با خاک محل و 150 کیلوگرم آهک شکفته در مترمکعب شفته.</t>
  </si>
  <si>
    <t>110902</t>
  </si>
  <si>
    <t>شفته ریزی با خاک تهیه شده مناسب شن‌دار از خارج محل تا فاصله 500 متر، و ۱۵۰ کیلوگرم آهک شکفته در مترمکعب شفته</t>
  </si>
  <si>
    <t>110903</t>
  </si>
  <si>
    <t>اضافه‌بها به ردیف 110901، برای اضافه کردن شن و ماسه، به اندازه هر ده درصد که به حجم خاک محل اضافه شود.</t>
  </si>
  <si>
    <t>110904</t>
  </si>
  <si>
    <t>اضافه‌بها به ردیف‌های 110901 و 110902، برای افزایش هر 50 کیلوگرم آهک شکفته در مترمکعب شفته. (کسر 50 کیلوگرم به تناسب محاسبه می‌شود).</t>
  </si>
  <si>
    <t>110905</t>
  </si>
  <si>
    <t>کسربها به ردیف‌های 110901 و 110902، برای کاهش هر 50 کیلوگرم، آهک شکفته در مترمکعب شفته. (کسر 50 کیلوگرم به تناسب محاسبه می‌شود).</t>
  </si>
  <si>
    <t>111001</t>
  </si>
  <si>
    <t>نماچینی با آجر پلاک با سطح مقطع تا ۱۰ سانتی‌متر مربع با ملات ماسه سیمان ۱:۵ به همراه دوغاب‌ریزی پشت آجر</t>
  </si>
  <si>
    <t>111002</t>
  </si>
  <si>
    <t>نماچینی با آجر پلاک با سطح مقطع بیش از ۱۰ سانتی‌متر مربع با ملات ماسه سیمان ۱:۵ به همراه دوغاب‌ریزی پشت آجر</t>
  </si>
  <si>
    <t>111005</t>
  </si>
  <si>
    <t>اضافه‌بها به ردیف‌های 111001 و 111002 در صورت استفاده از آجر پلاک به رنگ قرمز</t>
  </si>
  <si>
    <t>111101</t>
  </si>
  <si>
    <t>فرش کف با آجرمخصوص کف به سطح نمای تا 7 دسی‌مترمربع و ضخامت حدود 30 میلی‌متر با ملات ماسه سیمان 1:5</t>
  </si>
  <si>
    <t>111102</t>
  </si>
  <si>
    <t>اضافه‌بها به ردیف 111101 به ازای افزایش هر 5 میلی‌متر ضخامت آجر مخصوص کف مازاد بر 30 میلی‌متر تا 70 میلی‌متر (کسر 5 میلی‌متر به تناسب محاسبه می‌شود)</t>
  </si>
  <si>
    <t>111201</t>
  </si>
  <si>
    <t>نماچینی با آجرنسوز مخصوص نما  با ضخامت 20 تا 30 میلی‌متر و ملات ماسه سیمان 1:5</t>
  </si>
  <si>
    <t>111202</t>
  </si>
  <si>
    <t>نماچینی با آجرنسوز مخصوص نما  با ضخامت بیش از 30 تا 40 میلی‌متر و ملات   ماسه سیمان 1:5.</t>
  </si>
  <si>
    <t>111203</t>
  </si>
  <si>
    <t>نماچینی با آجرنسوز مخصوص نما  با ضخامت بیش از 40 تا 50 میلی‌متر و ملات   ماسه سیمان 1:5.</t>
  </si>
  <si>
    <t>بتن پیش‌ساخته و بلوک چینی</t>
  </si>
  <si>
    <t>120101</t>
  </si>
  <si>
    <t>تهیه و نصب جدول‌های بتنی پیش‌ساخته با سطح مقطع تا 0/05 مترمربع با بتن به عیار ۲5۰ کیلوگرم سیمان در مترمکعب و ملات ماسه سیمان 1:5</t>
  </si>
  <si>
    <t>120102</t>
  </si>
  <si>
    <t>تهیه و نصب جدول‌های بتنی پیش‌ساخته با سطح مقطع بیش از 0/05 تا 0/10 مترمربع با بتن به عیار 250 کیلوگرم سیمان در مترمکعب و ملات ماسه سیمان ۱:۵</t>
  </si>
  <si>
    <t>120103</t>
  </si>
  <si>
    <t>تهیه و نصب جدول‌های بتنی پیش‌ساخته با سطح مقطع بیش از 0/10 مترمربع با بتن به عیار 250 کیلوگرم سیمان در مترمکعب و ملات ماسه سیمان ۱:۵</t>
  </si>
  <si>
    <t>120104</t>
  </si>
  <si>
    <t>تهیه و نصب جدول‌های بتنی پیش‌ساخته پرسی، با سطح مقطع تا 0/06 مترمربع و ملات ماسه سیمان 1:5.</t>
  </si>
  <si>
    <t>120105</t>
  </si>
  <si>
    <t>تهیه و نصب جدول‌‌های بتنی پیش‌ساخته پرسی،   با سطح مقطع بیش از 0/06 مترمربع و ملات ماسه سیمان 1:5.</t>
  </si>
  <si>
    <t>120106</t>
  </si>
  <si>
    <t>تهیه و نصب جدول‌‏های بتنی پیش‌ساخته پلیمری رنگی با ملات ماسه   سیمان 1:5</t>
  </si>
  <si>
    <t>120201</t>
  </si>
  <si>
    <t>تهیه و نصب دال بتنی پیش‌ساخته (مسلح)، با عیار ۳۰۰ کیلوگرم سیمان در مترمکعب، برای دال روی کانال‌ها، نهرها و یا به عنوان پل روی جوی‌ها و موارد مشابه</t>
  </si>
  <si>
    <t>120202</t>
  </si>
  <si>
    <t>تهیه، ساخت و نصب قطعات بتنی پیش‌ساخته برای تکیه‌گاه لوله و کارهای مشابه، با عیار ۳۰۰ کیلوگرم سیمان در مترمکعب بتن.</t>
  </si>
  <si>
    <t>120203</t>
  </si>
  <si>
    <t>تهیه و نصب قطعات بتنی پیش‏‌ساخته مدولار با عیار 350 کیلوگرم سیمان در مترمکعب برای خاک‌های مسلح و غیرمسلح</t>
  </si>
  <si>
    <t>120204</t>
  </si>
  <si>
    <t>تهیه و نصـب پانل‏‌های بتنی پیش‌ساخته با عیار ۳۵۰ کیلوگرم سیمان در مترمکعب برای مسلح کردن خاک</t>
  </si>
  <si>
    <t>120205</t>
  </si>
  <si>
    <t>اضافه‌بها به ردیف‏ 120203 درصورت رنگی بودن قطعات   پیش‏‌ساخته بتنی.</t>
  </si>
  <si>
    <t>120220</t>
  </si>
  <si>
    <t>تهیه و نصب فونداسیون دیوارهای بتنی پیش‌ساخته محوطه با عیار 350 کیلوگرم سیمان در هر مترمکعب</t>
  </si>
  <si>
    <t>120221</t>
  </si>
  <si>
    <t>تهیه و نصب ستون دیوارهای بتنی پیش‌ساخته محوطه با عیار 350 کیلوگرم سیمان در هر مترمکعب</t>
  </si>
  <si>
    <t>120222</t>
  </si>
  <si>
    <t>تهیه و نصب پانل دیوارهای بتنی پیش‌ساخته با عیار 350   کیلوگرم سیمان در هر مترمکعب.</t>
  </si>
  <si>
    <t>120301</t>
  </si>
  <si>
    <t>تهیه و نصب لوله بتنی پیش‏‌ساخته، به قطر داخلی ۱۰ سانتی‌متر و ضخامت تا 5 سانتی‌متر، با بتن به عیار ۳۰۰ کیلوگرم سیمان در مترمکعب بتن</t>
  </si>
  <si>
    <t>120302</t>
  </si>
  <si>
    <t>تهیه و نصب لوله بتنی پیش‏‌ساخته، به قطر داخلی ۱۵ سانتی‌متر و ضخامت تا 5 سانتی‌متر، با بتن به عیار ۳۰۰ کیلوگرم سیمان در مترمکعب بتن</t>
  </si>
  <si>
    <t>120303</t>
  </si>
  <si>
    <t>تهیه و نصب لوله بتنی پیش‏‌ساخته، به قطر داخلی 20 سانتی‌متر و ضخامت تا 5 سانتی‌متر، با بتن به‌ عیار 300 کیلوگرم سیمان در مترمکعب بتن.</t>
  </si>
  <si>
    <t>120304</t>
  </si>
  <si>
    <t>تهیه و نصب لوله بتنی پیش‏‌ساخته، به قطر داخلی 25 سانتی‌متر و ضخامت تا 5 سانتی‌متر، با بتن به‌ عیار 300 کیلوگرم سیمان در مترمکعب بتن.</t>
  </si>
  <si>
    <t>120305</t>
  </si>
  <si>
    <t>تهیه و نصب لوله بتنی پیش‏‌ساخته، به قطر داخلی ۳۰ سانتی‌متر و ضخامت 5 تا 7 سانتی‌متر، با بتن به‌ عیار ۳۰۰ کیلوگرم سیمان در متر مکعب بتن</t>
  </si>
  <si>
    <t>120306</t>
  </si>
  <si>
    <t>تهیه و نصب لوله بتنی پیش‌‏ساخته، به قطر داخلی ۴۰ سانتی‌متر و ضخامت 5 تا 7 سانتی‌متر، با بتن به‌ عیار ۳۰۰ کیلوگرم سیمان در مترمکعب بتن</t>
  </si>
  <si>
    <t>120307</t>
  </si>
  <si>
    <t>تهیه و نصب لوله بتنی پیش‏‌ساخته، به قطر داخلی ۵۰ سانتی‌متر و ضخامت 5 تا 7 سانتی‌متر، با بتن به‌ عیار ۳۰۰ کیلوگرم سیمان در مترمکعب بتن</t>
  </si>
  <si>
    <t>120308</t>
  </si>
  <si>
    <t>تهیه و نصب لوله بتنی پیش‏‌ساخته، به قطر داخلی ۶۰ سانتی‌متر و ضخامت 7 تا 9 سانتی‌متر، با بتن به‌ عیار ۳۰۰ کیلوگرم سیمان در مترمکعب بتن</t>
  </si>
  <si>
    <t>120309</t>
  </si>
  <si>
    <t>تهیه و نصب لوله بتنی مسلح پیش‌‏ساخته، به قطر داخلی ۶۰ سانتی‌متر و ضخامت 7 تا 9 سانتی‌متر، با بتن به‌ عیار ۳۰۰ کیلوگرم سیمان در مترمکعب بتن</t>
  </si>
  <si>
    <t>120310</t>
  </si>
  <si>
    <t>تهیه و نصب لوله بتنی مسلح پیش‌‏ساخته، به قطر داخلی ۸۰ سانتی‌متر و ضخامت 9 تا 11 سانتی‌متر، با بتن به‌ عیار ۳۰۰ کیلو سیمان در مترمکعب بتن</t>
  </si>
  <si>
    <t>120311</t>
  </si>
  <si>
    <t>تهیه و نصب لوله بتنی مسلح پیش‏‌ساخته، به قطر داخلی 100 سانتی‌متر و ضخامت 9 تا 11 سانتی‌متر، با بتن به‌ عیار ۳۰۰ کیلوگرم سیمان در مترمکعب بتن</t>
  </si>
  <si>
    <t>120401</t>
  </si>
  <si>
    <t>تهیه و نصب حلقه بتنی مسلح پیش‌‏ساخته چاه به منظور تحکیم انباره چاه، با بتن به عیار 300 کیلوگرم سیمان در مترمکعب با مقطع تخم مرغی به ابعاد حدود 80×120 سانتی‌‏متر به انضمام پر کردن پشت حلقه بتنی</t>
  </si>
  <si>
    <t>120402</t>
  </si>
  <si>
    <t>تهیه و نصب حلقه بتنی مسلح پیش‌‏ساخته چاه به منظور تحکیم میله چاه با بتن به عیار 300 کیلوگرم سیمان در مترمکعب با مقطع دایره و قطر خارجی حدود 60 سانتی‌‏متر با پرکردن پشت حلقه بتنی</t>
  </si>
  <si>
    <t>120403</t>
  </si>
  <si>
    <t>اضافه‌‏بها به ردیف 120402 به ازای افزایش هر 10 سانتی‏‌متر قطر حلقه بتنی مسلح پیش‌‏ساخته چاه مازاد بر 60 سانتی‌‏متر تا 120 سانتی‌متر (کسر 10سانتی‌‏متر به تناسب محاسبه می‏‌شود)</t>
  </si>
  <si>
    <t>120501</t>
  </si>
  <si>
    <t>بنایی با بلوک سیمانی توخالی به ضخامت بیش از 20   سانتی‌‏متر و ملات ماسه سیمان ۱:۵.</t>
  </si>
  <si>
    <t>120502</t>
  </si>
  <si>
    <t>بنایی با بلوک سیمانی توخالی کف‌پر به ضخامت بیش از 20 سانتی‏‌متر و ملات ماسه سیمان ۱:۵</t>
  </si>
  <si>
    <t>120503</t>
  </si>
  <si>
    <t>بنایی با بلوک سیمانی توخالی به ضخامت حدود ۲۰ سانتی‌متر و ملات ماسه سیمان ۱:۵</t>
  </si>
  <si>
    <t>120504</t>
  </si>
  <si>
    <t>بنایی با بلوک سیمانی توخالی کف‌پر به ضخامت حدود ۲۰ سانتی‌متر و ملات ماسه سیمان ۱:۵</t>
  </si>
  <si>
    <t>120505</t>
  </si>
  <si>
    <t>بنایی با بلوک سیمانی توخالی به ضخامت حدود ۱۰ سانتی‌متر و ملات ماسه سیمان ۱:۵</t>
  </si>
  <si>
    <t>120506</t>
  </si>
  <si>
    <t>بنایی با بلوک سیمانی توخالی کف‌پر به ضخامت حدود ۱۰ سانتی‌متر و ملات ماسه سیمان ۱:۵</t>
  </si>
  <si>
    <t>120508</t>
  </si>
  <si>
    <t>بنایی با بلوک سیمانی توخالی به ضخامت حدود 15 سانتی‌متر با ملات ماسه سیمان ۱:۵</t>
  </si>
  <si>
    <t>120509</t>
  </si>
  <si>
    <t>بنایی با بلوک سیمانی توخالی کف‌پر به ضخامت حدود 15 سانتی‌متر با ملات ماسه سیمان ۱:۵</t>
  </si>
  <si>
    <t>120520</t>
  </si>
  <si>
    <t>بنایی با بلوک‌ سیمانی سبک توخالی کف‌پر متشکل از سبکدانه‏‌های حاصل از فرآوری مواد طبیعی به ضخامت تا 8 سانتی‌متر با ملات ماسه سیمان ۱:۵</t>
  </si>
  <si>
    <t>120521</t>
  </si>
  <si>
    <t>بنایی با بلوک‌ سیمانی سبک توخالی کف‌پر متشکل از سبکدانه‌‏های حاصل از فرآوری مواد طبیعی به ضخامت حدود 10 سانتی‌متر با ملات ماسه سیمان ۱:۵</t>
  </si>
  <si>
    <t>120522</t>
  </si>
  <si>
    <t>بنایی با بلوک‌ سیمانی سبک توخالی کف‌پر متشکل از سبکدانه‌‏های حاصل از فرآوری مواد طبیعی به ضخامت حدود 15 سانتی‌متر با ملات ماسه سیمان ۱:۵</t>
  </si>
  <si>
    <t>120523</t>
  </si>
  <si>
    <t>بنایی با بلوک‌ سیمانی سبک توخالی کف‌پر متشکل از سبکدانه‏‌های حاصل از فرآوری مواد طبیعی به ضخامت حدود 20 سانتی‌متر با ملات ماسه سیمان ۱:۵</t>
  </si>
  <si>
    <t>120524</t>
  </si>
  <si>
    <t>اضافه‌بها به ردیف‌های 120520 تا 120523 در صورت سه‌جداره بودن بلوک‌های مصرفی</t>
  </si>
  <si>
    <t>120530</t>
  </si>
  <si>
    <t>بنایی با بلوک سیمانی سبک توخالی کف‏‌پر تهیه شده از پرلیت منبسط‌شده و سبکدانه‌‏های حاصل از فرآوری مواد طبیعی به ضخامت تا 8 سانتی‏‌متر با ملات ماسه سیمان 1:5</t>
  </si>
  <si>
    <t>120531</t>
  </si>
  <si>
    <t>بنایی با بلوک سیمانی سبک توخالی کف‌پر تهیه شده از  پرلیت منبسط‌شده و سبکدانه‌‏های حاصل از فرآوری مواد طبیعی به ضخامت حدود 10 سانتی‏‌متر با ملات ماسه سیمان 1:5</t>
  </si>
  <si>
    <t>120532</t>
  </si>
  <si>
    <t>بنایی با بلوک سیمانی سبک توخالی کف‌پر تهیه شده از پرلیت منبسط‌شده و سبکدانه‌‏های حاصل از فرآوری مواد طبیعی به ضخامت حدود 15 سانتی‌‏متر با ملات ماسه سیمان 1:5</t>
  </si>
  <si>
    <t>120533</t>
  </si>
  <si>
    <t>بنایی با بلوک سیمانی سبک توخالی کف‌پر تهیه شده از پرلیت منبسط‌شده و سبکدانه‏‌های حاصل از فرآوری مواد طبیعی به ضخامت حدود 20 سانتی‏‌متر با ملات ماسه سیمان 1:5</t>
  </si>
  <si>
    <t>120534</t>
  </si>
  <si>
    <t>اضافه‌بها به ردیف‌های 120530 تا 120533 در صورت سه‌جداره بودن بلوک‌های مصرفی</t>
  </si>
  <si>
    <t>120540</t>
  </si>
  <si>
    <t>بنایی با بلوک سیمانی سبک توخالی کف‌پر متشکل از پرلیت منبسط‌شده به ضخامت تا 10 سانتی‌‏متر با ملات ماسه سیمان 1:5</t>
  </si>
  <si>
    <t>120541</t>
  </si>
  <si>
    <t>بنایی با بلوک سیمانی سبک توخالی کف‌پر متشکل از پرلیت منبسط‌شده به ضخامت حدود 15 سانتی‏‌متر با ملات ماسه سیمان 1:5</t>
  </si>
  <si>
    <t>120542</t>
  </si>
  <si>
    <t>بنایی با بلوک سیمانی سبک توخالی کف‌پر متشکل از پرلیت منبسط شده به ضخامت حدود 20 سانتی‏‌متر با ملات ماسه سیمان 1:5</t>
  </si>
  <si>
    <t>120543</t>
  </si>
  <si>
    <t>اضافه‌بها به ردیف‌های 120540 تا 120542 در صورت سه‌جداره بودن بلوک‌های مصرفی</t>
  </si>
  <si>
    <t>120601</t>
  </si>
  <si>
    <t>بنایی با آجر سیمانی به ابعاد آجر فشاری به ضخامت یک و نیم آجر و بیشتر با ملات ماسه سیمان ۱:۵</t>
  </si>
  <si>
    <t>120602</t>
  </si>
  <si>
    <t>بنایی با آجر سیمانی به ابعاد آجر فشاری برای دیوارسازی به ضخامت یک آجره با ملات ماسه سیمان ۱:۵</t>
  </si>
  <si>
    <t>120603</t>
  </si>
  <si>
    <t>بنایی با آجر سیمانی به ابعاد آجر فشاری برای دیوارسازی به ضخامت نیم آجر با ملات ماسه سیمان ۱:۵</t>
  </si>
  <si>
    <t>120701</t>
  </si>
  <si>
    <t>پر کردن حفره‌های بلوک‌های سیمانی تو خالی با ملات ماسه سیمان ۱:۵ به ازای هر مترمکعب حجم بلوک چینی</t>
  </si>
  <si>
    <t>120702</t>
  </si>
  <si>
    <t>اضافه‌بها به ردیف‏‌های بلوک‌چینی که در پایین تراز آب زیرزمینی انجام شود و استفاده از تلمبه موتوری حین اجرای عملیات الزامی باشد</t>
  </si>
  <si>
    <t>120703</t>
  </si>
  <si>
    <t>اضافه‌بهای نماسازی با بلوک سیمانی</t>
  </si>
  <si>
    <t>120704</t>
  </si>
  <si>
    <t>اضافه‌بهای نماسازی با آجر سیمانی به ابعاد آجر فشاری</t>
  </si>
  <si>
    <t>120801</t>
  </si>
  <si>
    <t>بنایی با بلوک‌های بتنی پیش‌ساخته از بتن سبک اتوکلاو شده (بتن گازی) با ملات مخصوص به ضخامت حدود ۱۰ سانتی‌متر</t>
  </si>
  <si>
    <t>120802</t>
  </si>
  <si>
    <t>بنایی با بلوک‌های بتنی پیش‌ساخته از بتن سبک اتوکلاو شده (بتن گازی) با ملات مخصوص به ضخامت حدود ۱۵ سانتی‌متر</t>
  </si>
  <si>
    <t>120803</t>
  </si>
  <si>
    <t>بنایی با بلوک‌های بتنی پیش‌ساخته از بتن سبک اتوکلاو شده (بتن گازی) با ملات مخصوص به ضخامت حدود ۲۰ سانتی‌متر</t>
  </si>
  <si>
    <t>120804</t>
  </si>
  <si>
    <t>بنایی با بلوک‌های بتنی پیش‌ساخته از بتن سبک اتوکلاو شده (بتن گازی) با ملات مخصوص به ضخامت حدود ۲۵ سانتی‌متر</t>
  </si>
  <si>
    <t>120805</t>
  </si>
  <si>
    <t>بنایی با بلوک‌های بتنی پیش‌‍ساخته از بتن سبک اتوکلاو شده (بتن گازی) با ملات مخصوص به ضخامت حدود ۳۰ سانتی‌متر</t>
  </si>
  <si>
    <t>120806</t>
  </si>
  <si>
    <t>بنایی با بلوک‌های بتنی پیش‌ساخته از بتن سبک اتوکلاو شده (بتن گازی) با ملات مخصوص به ضخامت تا 8 سانتی‌متر</t>
  </si>
  <si>
    <t>120807</t>
  </si>
  <si>
    <t>بنایی با بلوک‌های بتنی پیش‌ساخته از بتن سبک اتوکلاو شده (بتن گازی) با ملات مخصوص به ضخامت حدود 12 سانتی‌متر</t>
  </si>
  <si>
    <t>120808</t>
  </si>
  <si>
    <t>کسربها به ردیف‌های 120801 تا 120807 درصورتی‌که بجای ملات مخصوص از ملات ماسه سیمان 1:5 استفاده شود</t>
  </si>
  <si>
    <t>120820</t>
  </si>
  <si>
    <t>بنایی با پانل‌‏های دیواری بتنی پیش‌ساخته از بتن سبک، دانه‌های پلی‌استایرن و رس منبسط شده، با ملات مخصوص به ضخامت حدود 6 سانتی‌متر</t>
  </si>
  <si>
    <t>120821</t>
  </si>
  <si>
    <t>بنایی با پانل‏‌های دیواری بتنی پیش‌ساخته از بتن سبک، دانه‌های پلی‌استایرن و رس منبسط شده، با ملات مخصوص به ضخامت حدود 8 سانتی‏‌متر</t>
  </si>
  <si>
    <t>120822</t>
  </si>
  <si>
    <t>بنایی با پانل‏‌های دیواری بتنی پیش‌ساخته از بتن سبک، دانه‏‌های پلی‌استایرن و رس منبسط شده، با ملات مخصوص به ضخامت حدود 10 سانتی‌‏متر</t>
  </si>
  <si>
    <t>120823</t>
  </si>
  <si>
    <t>بنایی با پانل‌‏های دیواری بتنی پیش‌ساخته از بتن سبک، دانه‌‏های پلی‌استایرن و رس منبسط شده، با ملات مخصوص به ضخامت حدود 12 سانتی‏‌متر</t>
  </si>
  <si>
    <t>120824</t>
  </si>
  <si>
    <t>بنایی با پانل‏‌های دیواری بتنی پیش‌ساخته از بتن سبک، دانه‌های پلی‌استایرن و رس منبسط شده، با ملات مخصوص به ضخامت حدود 15 سانتی‏‌متر</t>
  </si>
  <si>
    <t>121001</t>
  </si>
  <si>
    <t>بنایی با بلوک سیمانی سبک توخالی کف‌پر تهیه شده با دانه رس منبسط شده‏، به ضخامت تا 10 سانتی‌متر با ملات ماسه و سیمان ۱:۵</t>
  </si>
  <si>
    <t>121002</t>
  </si>
  <si>
    <t>بنایی با بلوک سیمانی سبک توخالی کف‌پر تهیه شده با دانه رس منبسط شده، به ضخامت 12 تا 15 سانتی‌متر با ملات ماسه و سیمان ۱:۵</t>
  </si>
  <si>
    <t>121003</t>
  </si>
  <si>
    <t>بنایی با بلوک سیمانی سبک توخالی کف‌پر تهیه شده با دانه رس منبسط شده‏‏‏، به ضخامت 17 تا 20 سانتی‌متر با ملات ماسه و سیمان ۱:۵</t>
  </si>
  <si>
    <t>121004</t>
  </si>
  <si>
    <t>اضافه‌بها به ردیف‌های ۱۲۱۰۰1 تا ۱۲۱۰۰۳ در صورت سه‌جداره بودن بلوک‌های مصرفی</t>
  </si>
  <si>
    <t>121005</t>
  </si>
  <si>
    <t>اضافه‌بها به ردیف‌های ۱۲۱۰۰۱ تا ۱۲۱۰۰۳ در صورت استفاده از ملات آماده محتوی رس منبسط شده ریزدانه سبک به ازای هر مترمکعب حجم بلوک چینی</t>
  </si>
  <si>
    <t>121101</t>
  </si>
  <si>
    <t xml:space="preserve">اضافه‌بها به ردیف‌های بنایی با بلوک، در صورتی که دیوار با میلگرد به اجزای سازه‏ای مهار شود. </t>
  </si>
  <si>
    <t>121102</t>
  </si>
  <si>
    <t>تهیه و اجرای شبکه الیاف شیشه جهت مسلح کردن کارهای بنایی با بلوک و پانل.</t>
  </si>
  <si>
    <t>121103</t>
  </si>
  <si>
    <t>تهیه و اجرای شبکه الیاف شیشه مقاوم در برابر قلیا جهت مسلح کردن کارهای بنایی با بلوک و پانل.</t>
  </si>
  <si>
    <t>121104</t>
  </si>
  <si>
    <t>تهیه و اجرای شبکه الیاف کربن جهت مسلح کردن کارهای بنایی با بلوک و پانل.</t>
  </si>
  <si>
    <t>121201</t>
  </si>
  <si>
    <t>تهیه و نصب دریچه بتنی به قطر 63 تا 65 سانتی‌متر با کلاف بتنی یا چدنی</t>
  </si>
  <si>
    <t>عایق‌کاری رطوبتی</t>
  </si>
  <si>
    <t>130101</t>
  </si>
  <si>
    <t>عایق‌کاری رطوبتی، با یک قشر اندود قیر.</t>
  </si>
  <si>
    <t>130102</t>
  </si>
  <si>
    <t>عایق‌کاری رطوبتی، با استفاده از قیرهای امولسیونی.</t>
  </si>
  <si>
    <t>130108</t>
  </si>
  <si>
    <t>عایق‌کاری رطوبتی، با استفاده از قیرهای محلول.</t>
  </si>
  <si>
    <t>130109</t>
  </si>
  <si>
    <t>اضافه‌بها به ردیف‌های 130102 و 130108 در صورت اصلاح قیر با مواد پلیمری.</t>
  </si>
  <si>
    <t>130201</t>
  </si>
  <si>
    <t>عایق‌کاری رطوبتی، با دو قشر اندود قیر و یک لایه گونی برای سطوح حمام‌ها، توالت‌ها و روی پی‌ها و مانند آن.</t>
  </si>
  <si>
    <t>130202</t>
  </si>
  <si>
    <t>عایق‌کاری رطوبتی، با دو قشر اندود قیر و یک لایه گونی برای سایر سطوح.</t>
  </si>
  <si>
    <t>130203</t>
  </si>
  <si>
    <t>عایق‌کاری رطوبتی، با سه قشر اندود قیر و دو لایه گونی برای سطوح حمام‌ها، توالت‌ها و روی پی‌ها و مانند آن.</t>
  </si>
  <si>
    <t>130204</t>
  </si>
  <si>
    <t>عایق‌کاری رطوبتی، با سه قشر اندود قیر و دو لایه گونی برای سایر سطوح.</t>
  </si>
  <si>
    <t>130205</t>
  </si>
  <si>
    <t>عایق‌کاری رطوبتی، با چهار قشر اندود قیر و سه لایه گونی برای سطوح حمام‌ها، توالت‌ها و روی پی‌ها و مانند آن.</t>
  </si>
  <si>
    <t>130206</t>
  </si>
  <si>
    <t>عایق‌کاری رطوبتی، با چهار قشر اندود قیر و سه لایه گونی برای سایر سطوح.</t>
  </si>
  <si>
    <t>130303</t>
  </si>
  <si>
    <t>عایق‌کاری رطوبتی، با عایق پیش‌ساخته درجه یک متشکل از قیر پلاستیکی، الیاف پلی‌استر نوع نبافته و تیشو به ضخامـت 3/5 تا 4 میلی‌متر به انضمام قشر آستر برای سطوح حمام‌ها، توالـت‌ها، روی پی‌ها و مانند آن.</t>
  </si>
  <si>
    <t>130304</t>
  </si>
  <si>
    <t>عایق‌کاری رطوبتی، با عایق پیش‌ساخته درجه یک متشکل از قیر پلاستیکی، الیاف پلی‌استر نوع نبافته و تیشو به ضخامـت 3/5 تا 4 میلی‌متر به انضمام قشر آستر برای سایر سطوح.</t>
  </si>
  <si>
    <t>130305</t>
  </si>
  <si>
    <t>عایق‌کاری رطوبتی، با عایق پیش‌ساخته درجه یک متشکل از قیر پلاستیکی، الیاف پلی‌استر نوع ترموباند به ضخامـت 3 میلی‌متر به انضمام قشر آستر برای سطوح حمام‌ها، توالـت‌ها، روی پی‌ها و مانند آن.</t>
  </si>
  <si>
    <t>130306</t>
  </si>
  <si>
    <t>عایق‌کاری رطوبتی، با عایق پیش‌ساخته درجه یک متشکل از قیر پلاستیکی، الیاف پلی‌استر نوع ترموباند به ضخامـت 3 میلی‌متر به انضمام قشر آستر برای سایر سطوح.</t>
  </si>
  <si>
    <t>130307</t>
  </si>
  <si>
    <t>عایق‌کاری رطوبتی، با عایق پیش‌ساخته درجه یک متشکل از قیر پلاستیکی، الیاف پلی‌استر نوع ترموباند به ضخامـت 4 میلی‌متر به انضمام قشر آستر برای سطوح حمام‌ها، توالـت‌ها، روی پی‌ها و مانند آن.</t>
  </si>
  <si>
    <t>130308</t>
  </si>
  <si>
    <t>عایق‌کاری رطوبتی، با عایق پیش‌ساخته درجه یک متشکل از قیر پلاستیکی، الیاف پلی‌استر نوع ترموباند به ضخامـت 4 میلی‌متر به انضمام قشر آستر برای سایر سطوح.</t>
  </si>
  <si>
    <t>130309</t>
  </si>
  <si>
    <t>اضافه‌بها به ردیف‌های 130303 تا 130308 در صورتی که از قیر الاستیکی به جای قیر پلاستیکی استفاده شود.</t>
  </si>
  <si>
    <t>130310</t>
  </si>
  <si>
    <t>کسربها به ردیف‌های 130303 تا 130308، در صورتی که از قیر اکسیده به جای قیر پلاستیکی استفاده ‏شود.</t>
  </si>
  <si>
    <t>130311</t>
  </si>
  <si>
    <t>اضافه‌بها به ردیف‌های 130304، 130306 و 130308 در صورت استفاده از عایق رطوبتی پیش‌ساخته با روکش آلومینیوم</t>
  </si>
  <si>
    <t>130312</t>
  </si>
  <si>
    <t>اضافه‌بها به ردیف‌های 130305 تا 130308 در صورتی که از الیاف پلی‌‌استر نوع اسپان‌باند استفاده شود.</t>
  </si>
  <si>
    <t>130313</t>
  </si>
  <si>
    <t>کسربها به ردیف‌‏های 130303 تا 130308 در صورتی که در قشر آستر، از قیر امولسیون به جای مشتق قیر محلول در حلال نفتی استفاده‏ شود.</t>
  </si>
  <si>
    <t>130314</t>
  </si>
  <si>
    <t>کسربها به ردیف‏‌های 130303 تا 130308 در صورتی که قشر آستر با توجه به بند 3-3 الزامات گروه 3 اجرا نگردد.</t>
  </si>
  <si>
    <t>130403</t>
  </si>
  <si>
    <t>تهیه مصالح و اجرای عایق‌کاری رطوبتی با استفاده از پوشش‌‏های آکریلیکی پایه آبی بدون الیاف فایبرگلاس.</t>
  </si>
  <si>
    <t>130404</t>
  </si>
  <si>
    <t>تهیه مصالح و اجرای عایق‌کاری رطوبتی با استفاده از مواد آب‌بندکننده پلیمری دوجزئی پایه سیمان و رزین‌های آکریلیکی بدون الیاف فایبرگلاس.</t>
  </si>
  <si>
    <t>130405</t>
  </si>
  <si>
    <t>تهیه مصالح و اجرای عایق‏‌کاری رطوبتی با استفاده از مواد آب‏‌بندکننده نفوذگر بلورساز پایه سیمان در سطوح بتنی سخت شده، جهت مقابله با فشارهای منفی و یا مثبت آب.</t>
  </si>
  <si>
    <t>130406</t>
  </si>
  <si>
    <t>اضافه‏‌بها به ردیف ‏130403 و 130404 به‌ ازای تهیه و اجرای هر لایه الیاف فایبرگلاس، جهت مسلح نمودن عایق.</t>
  </si>
  <si>
    <t>130501</t>
  </si>
  <si>
    <t>تهیه مصالح و اجرای پوشش مومی با پایه قیری روی سطوح سیمانی یا بتنی به ضخامت 300 میکرون.</t>
  </si>
  <si>
    <t>عایق‌کاری حرارتی و پوشش‌های مقاوم در برابر آتش</t>
  </si>
  <si>
    <t>140111</t>
  </si>
  <si>
    <t>عایق‏‌کاری حرارتی با عایق پشم شیشه بدون روکش، به ضخامت 25 میلی‌متر و به وزن مخصوص 10 کیلوگرم بر مترمکعب.</t>
  </si>
  <si>
    <t>140112</t>
  </si>
  <si>
    <t>اضافه‌بها به ردیف 140111، به‌ ازای افزایش هر کیلوگرم مقدار عایق مصرفی در هر مترمکعب ناشی از افزایش ضخامت یا وزن مخصوص آن (کسر کیلوگرم به تناسب محاسبه می‌شود).</t>
  </si>
  <si>
    <t>140113</t>
  </si>
  <si>
    <t>عایق‌کاری حرارتی با عایق پشم شیشه به صورت پانل و بدون روکش به ضخامت 25 میلی‌متر و به وزن مخصوص 36 کیلوگرم بر مترمکعب.</t>
  </si>
  <si>
    <t>140114</t>
  </si>
  <si>
    <t>اضافه‌بها به ردیف 140113، به ازای افزایش هر کیلوگرم مقدار عایق مصرفی در هر مترمکعب ناشی از افزایش ضخامت یا وزن مخصوص آن (کسر کیلوگرم به تناسب محاسبه می‌شود).</t>
  </si>
  <si>
    <t>140115</t>
  </si>
  <si>
    <t>عایق‌کاری حرارتی با عایق پشم شیشه پتویی یک‌طرف توری‌دار به ضخامت 50 میلی‌متر و وزن مخصوص 60 کیلوگرم بر مترمکعب.</t>
  </si>
  <si>
    <t>140116</t>
  </si>
  <si>
    <t>اضافه‌بها به ردیف 140115، به‌ ازای افزایش هر کیلوگرم مقدار عایق مصرفی در هر مترمکعب ناشی از افزایش ضخامت یا وزن مخصوص آن (کسر کیلوگرم به تناسب محاسبه می‌شود).</t>
  </si>
  <si>
    <t>140117</t>
  </si>
  <si>
    <t>عایق‌کاری حرارتی با عایق پشم سنگ بدون روکش به‌ ضخامت 3۰ میلی‌متر و وزن مخصوص 35 کیلوگرم بر مترمکعب.</t>
  </si>
  <si>
    <t>140118</t>
  </si>
  <si>
    <t>اضافه‌بها به ردیف 140117، به‌ ازای افزایش هر کیلوگرم مقدار عایق مصرفی در هر مترمکعب ناشی از افزایش ضخامت یا وزن مخصوص آن (کسر کیلوگرم به تناسب محاسبه می‌شود).</t>
  </si>
  <si>
    <t>140119</t>
  </si>
  <si>
    <t>عایق‌کاری حرارتی با عایق پشم سنگ به ‌صورت پانل و بدون روکش، به ضخامت 30 میلی‌متر و وزن مخصوص 50 کیلوگرم بر مترمکعب.</t>
  </si>
  <si>
    <t>140120</t>
  </si>
  <si>
    <t>اضافه‌بها به ردیف 140119، به‌ ازای افزایش هر کیلوگرم مقدار عایق مصرفی در هر مترمکعب ناشی از افزایش ضخامت یا وزن مخصوص آن (کسر کیلوگرم به تناسب محاسبه می‌شود).</t>
  </si>
  <si>
    <t>140121</t>
  </si>
  <si>
    <t>عایق‌کاری حرارتی با عایق پشم سنگ پتویی یک‌طرف توری‌دار، به ضخامت 30 میلی‌متر و وزن مخصوص 50 کیلوگرم بر مترمکعب.</t>
  </si>
  <si>
    <t>140122</t>
  </si>
  <si>
    <t>اضافه‌بها به ردیف 140121، به‌ ازای افزایش هر کیلوگرم مقدار عایق مصرفی در هر مترمکعب ناشی از افزایش ضخامت یا وزن مخصوص آن (کسر کیلوگرم به تناسب محاسبه می‌شود).</t>
  </si>
  <si>
    <t>140123</t>
  </si>
  <si>
    <t>عایق‌کاری حرارتی با عایق پشم سرباره بدون روکش به‌ ضخامت 30 میلی‌متر و وزن مخصوص 35 کیلوگرم بر مترمکعب.</t>
  </si>
  <si>
    <t>140124</t>
  </si>
  <si>
    <t>اضافه‌بها به ردیف 140123، به‌ ازای افزایش هر کیلوگرم مقدار عایق مصرفی در هر مترمکعب ناشی از افزایش ضخامت یا وزن مخصوص آن (کسر کیلوگرم به تناسب محاسبه می‌شود).</t>
  </si>
  <si>
    <t>140125</t>
  </si>
  <si>
    <t>عایق‌کاری حرارتی با عایق پشم سرباره به‌ صورت پانل و بدون روکش به ضخامت 30 میلی‌متر و وزن مخصوص 50 کیلوگرم بر مترمکعب.</t>
  </si>
  <si>
    <t>140126</t>
  </si>
  <si>
    <t>اضافه‌بها به ردیف 140125، به‌ ازای افزایش هر کیلوگرم مقدار عایق مصرفی در هر مترمکعب ناشی از افزایش ضخامت یا وزن مخصوص آن (کسر کیلوگرم به تناسب محاسبه می‌شود).</t>
  </si>
  <si>
    <t>140127</t>
  </si>
  <si>
    <t>عایق‌کاری حرارتی با عایق پشم سرباره پتویی یک‌طرف توری‌دار، به ضخامت 30 میلی‌متر و وزن مخصوص 50 کیلوگرم بر مترمکعب.</t>
  </si>
  <si>
    <t>140128</t>
  </si>
  <si>
    <t>اضافه‌بها به ردیف 140127، به‌ ازای افزایش هر کیلوگرم مقدار عایق مصرفی در هر مترمکعب ناشی از افزایش ضخامت یا وزن مخصوص آن (کسر کیلوگرم به تناسب محاسبه می‌شود).</t>
  </si>
  <si>
    <t>140211</t>
  </si>
  <si>
    <t>عایق‌کاری حرارتی با عایق پلی‌یورتان به ضخامت 15 میلی‌متر و وزن مخصوص 30 کیلوگرم بر مترمکعب.</t>
  </si>
  <si>
    <t>140212</t>
  </si>
  <si>
    <t>اضافه‌بها به ردیف 140211، به‌ ازای افزایش هر کیلوگرم مقدار عایق مصرفی در هر مترمکعب ناشی از افزایش ضخامت یا وزن مخصوص آن (کسر کیلوگرم به تناسب محاسبه می‌شود).</t>
  </si>
  <si>
    <t>140213</t>
  </si>
  <si>
    <t>عایق‌کاری حرارتی با عایق پلی‌استایرن منبسط‌شده به ضخامت 15 میلی‌متر و وزن مخصوص 15 کیلوگرم بر مترمکعب.</t>
  </si>
  <si>
    <t>140214</t>
  </si>
  <si>
    <t>اضافه‌بها به ردیف 140213، به‌ ازای افزایش هر کیلوگرم مقدار عایق مصرفی در هر مترمکعب ناشی از افزایش ضخامت یا وزن مخصوص آن (کسر کیلوگرم به تناسب محاسبه می‌شود).</t>
  </si>
  <si>
    <t>140215</t>
  </si>
  <si>
    <t>عایق‌کاری حرارتی با عایق پلی‌استایرن اکسترودشده به ضخامت 15 میلی‌متر و وزن مخصوص 25 کیلوگرم بر مترمکعب.</t>
  </si>
  <si>
    <t>140216</t>
  </si>
  <si>
    <t>اضافه‌بها به ردیف 140215، به‌ ازای افزایش هر کیلوگرم مقدار عایق مصرفی در هر مترمکعب ناشی از افزایش ضخامت یا وزن مخصوص آن (کسر کیلوگرم به تناسب محاسبه می‌شود).</t>
  </si>
  <si>
    <t>140217</t>
  </si>
  <si>
    <t>عایق‌کاری حرارتی با عایق پلی‌اتیلن شبکه‌بندی‌شده به ضخامت 15 میلی‌متر و وزن مخصوص 30 کیلوگرم بر مترمکعب.</t>
  </si>
  <si>
    <t>140218</t>
  </si>
  <si>
    <t>اضافه‌بها به ردیف 140217، به‌ ازای افزایش هر کیلوگرم مقدار عایق مصرفی در هر مترمکعب ناشی از افزایش ضخامت یا وزن مخصوص آن (کسر کیلوگرم به تناسب محاسبه می‌شود).</t>
  </si>
  <si>
    <t>140311</t>
  </si>
  <si>
    <t>اضافه‌بها نسبت به ردیف‌های عایق‌کاری حرارتی، در صورتی که عایق‌های حرارتی در سطوح قائم نصب شوند.</t>
  </si>
  <si>
    <t>140312</t>
  </si>
  <si>
    <t>اضافه‌بها به ردیف‌های عایق‌کاری حرارتی به ازای هر مترمربع روکش کاغذ کرافت، که سطح عایق را بپوشاند.</t>
  </si>
  <si>
    <t>140313</t>
  </si>
  <si>
    <t>اضافه‌بها به ردیف‌های عایق‌کاری حرارتی به ازای هر مترمربع روکش آلومینیوم ساده با آستری کاغذ کرافت، که سطح عایق را بپوشاند.</t>
  </si>
  <si>
    <t>140314</t>
  </si>
  <si>
    <t>اضافه‌بها به ردیف‌های عایق‌کاری حرارتی به ازای هر مترمربع روکش آلومینیوم مسلح با آستری کاغذ کرافت، که سطح عایق را بپوشاند.</t>
  </si>
  <si>
    <t>140315</t>
  </si>
  <si>
    <t>اضافه‌بها به ردیف‌های عایق‌کاری حرارتی به ازای هر مترمربع روکش آلومینیوم ساده بدون نیاز به آستری کاغذ کرافت که سطح عایق را بپوشاند.</t>
  </si>
  <si>
    <t>140316</t>
  </si>
  <si>
    <t>اضافه‌بها به ردیف‌های عایق‌کاری حرارتی به ازای هر مترمربع روکش آلومینیوم مسلح بدون نیاز به آستری کاغذ کرافت که سطح عایق را بپوشاند.</t>
  </si>
  <si>
    <t>140411</t>
  </si>
  <si>
    <t>پرکردن درز بین پانل‌های پلی‌یورتان و همچنین در محل تلاقی عایق با سطوح مختلف به‌ طریق تزریق پلی‌یورتان برحسب وزن مصرفی.</t>
  </si>
  <si>
    <t>140412</t>
  </si>
  <si>
    <t>عایق‌کاری حرارتی روی سطوح مختلف، با فوم‌های پلی‌یورتان پاششی شکل گرفته درجا، بر حسب وزن مصرفی.</t>
  </si>
  <si>
    <t>140511</t>
  </si>
  <si>
    <t>تهیه مصالح و اجرای گل‌میخ‌های پلاستیکی همراه با تمام وسایل نصب، جهت نصب عایق‌های حرارتی.</t>
  </si>
  <si>
    <t>140611</t>
  </si>
  <si>
    <t>تهیه و نصب پلی‌استایرن منبسط‌شده با چگالی 12 کیلوگرم بر مترمکعب، سفید یا الوان به ضخامت یک سانتی‌متر، با تمام وسایل نصب بدون زیرسازی.</t>
  </si>
  <si>
    <t>140612</t>
  </si>
  <si>
    <t>اضافه‌بها به ردیف 140611، به‌ ازای افزایش هر کیلوگرم مقدار پلی‌استایرن مصرفی در هر مترمکعب ناشی از افزایش ضخامت یا وزن مخصوص آن (کسر کیلوگرم به تناسب محاسبه می‌شود).</t>
  </si>
  <si>
    <t>140711</t>
  </si>
  <si>
    <t>تهیه مصالح و اجرای اندود پاششی پایه سیمانی مقاوم در برابر آتش، روی سطوح فولادی برای مقاطع I و H شکل با ضریب مقطع تا 90 متر بر مترمربع، برای 60 دقیقه مقاومت در برابر آتش و دمای بحرانی 550 درجه سانتی‌گراد.</t>
  </si>
  <si>
    <t>140712</t>
  </si>
  <si>
    <t>تهیه مصالح و اجرای اندود پاششی پایه سیمانی مقاوم در برابر آتش، روی سطوح فولادی برای مقاطع I و H شکل با ضریب مقطع بیش از 90 تا 200 متر بر مترمربع، برای 60 دقیقه مقاومت در برابر آتش و دمای بحرانی 550 درجه سانتی‌گراد.</t>
  </si>
  <si>
    <t>140713</t>
  </si>
  <si>
    <t>تهیه مصالح و اجرای اندود پاششی پایه سیمانی مقاوم در برابر آتش، روی سطوح فولادی برای مقاطع I و H شکل با ضریب مقطع بیش از 200 متر بر مترمربع، برای 60 دقیقه مقاومت در برابر آتش و دمای بحرانی 550 درجه سانتی‌گراد.</t>
  </si>
  <si>
    <t>140714</t>
  </si>
  <si>
    <t>تهیه مصالح و اجرای اندود پاششی پایه گچی مقاوم در برابر آتش، روی سطوح فولادی برای مقاطع I و H شکل با ضریب مقطع تا 90 متر بر مترمربع، برای 60 دقیقه مقاومت در برابر آتش و دمای بحرانی 550 درجه سانتی‌گراد.</t>
  </si>
  <si>
    <t>140715</t>
  </si>
  <si>
    <t>تهیه مصالح و اجرای اندود پاششی پایه گچی مقاوم در برابر آتش، روی سطوح فولادی برای مقاطع I و H شکل با ضریب مقطع بیش از 90 تا 200 متر بر مترمربع، برای 60 دقیقه مقاومت در برابر آتش و دمای بحرانی 550 درجه سانتی‌گراد.</t>
  </si>
  <si>
    <t>140716</t>
  </si>
  <si>
    <t>تهیه مصالح و اجرای اندود پاششی پایه گچی مقاوم در برابر آتش، روی سطوح فولادی برای مقاطع I و H شکل با ضریب مقطع بیش از 200 متر بر مترمربع، برای 60 دقیقه مقاومت در برابر آتش و دمای بحرانی 550 درجه سانتی‌گراد.</t>
  </si>
  <si>
    <t>140717</t>
  </si>
  <si>
    <t>کسربها به ردیف‌های 140711 و 140714 در صورتی که دمای بحرانی سطح فولاد 620 درجه سانتی‌گراد باشد.</t>
  </si>
  <si>
    <t>140718</t>
  </si>
  <si>
    <t>کسربها به ردیف‌های 140712، 140713، 140715 و 140716 در صورتی‌ که دمای بحرانی سطح فولاد 620 درجه سانتی‌گراد باشد.</t>
  </si>
  <si>
    <t>140807</t>
  </si>
  <si>
    <t>تهیه مصالح و اجرای نمای دارای عایق حرارتی خارجی با تمام وسایل و اتصالات مربوطه</t>
  </si>
  <si>
    <t>کارهای فولادی سبک</t>
  </si>
  <si>
    <t>160101</t>
  </si>
  <si>
    <t>تهیه، ساخت و نصب چهارچوب فولادی از ورق (با یا بدون کتیبه)، با شاخک‏‌های اتصالی مربوط و جاسازی‏‌ها و تقویت‏‌های لازم برای قفل و لولا</t>
  </si>
  <si>
    <t>160102</t>
  </si>
  <si>
    <t>تهیه، ساخت و نصب در و پنجره فولادی از نبشی، سپری، ناودانی، میلگرد، ورق و مانند آن، با جاسازی و دستمزد نصب یراق‌آلات همراه با جوش‌کاری و ساییدن لازم</t>
  </si>
  <si>
    <t>160103</t>
  </si>
  <si>
    <t>تهیه، ساخت و نصب حفاظ، نرده و نردبان و قاب‏‌سازی فولادی کف پله‌ها از نبشی، سپری، ناودانی و میلگرد، ورق و مانند آن، با جاسازی و دستمزد نصب یراق‌آلات همراه با جوش‌کاری و ساییدن لازم</t>
  </si>
  <si>
    <t>160104</t>
  </si>
  <si>
    <t>تهیه، ساخت و نصب چهارچوب، در و پنجره فولادی از پروفیل‏‌های توخالی، با جاسازی و دستمزد نصب یراق‌آلات همراه با جوش‌کاری و ساییدن لازم</t>
  </si>
  <si>
    <t>160105</t>
  </si>
  <si>
    <t>تهیه، ساخت و نصب حفاظ، نرده و نردبان و قاب‏‌سازی فولادی کف پله‏‌ها از لوله سیاه و پروفیل‏‌های تو‏خالی، با جاسازی و دستمزد نصب یراق‌آلات همراه با جوش‌کاری و ساییدن لازم</t>
  </si>
  <si>
    <t>160106</t>
  </si>
  <si>
    <t>تهیه و نصب پروفیل ریل و قرقره فولادی برای درها و پنجره‌‏های کشویی</t>
  </si>
  <si>
    <t>160107</t>
  </si>
  <si>
    <t>تهیه و نصب پروفیل ریل و قرقره فولادی گالوانیزه برای درها و پنجره‏‌های کشویی</t>
  </si>
  <si>
    <t>160201</t>
  </si>
  <si>
    <t>تهیه، ساخت و نصب دریچه‌ها، درپوش‌ها به همراه قاب مربوط و کف سازی‌های فولادی با ورق ساده یا آج‌دار، همراه با سپری، نبشی، تسمه و سایر پروفیل‌های لازم با جوش‌کاری و ساییدن</t>
  </si>
  <si>
    <t>160202</t>
  </si>
  <si>
    <t>تهیه و نصب دریچه‌های چدنی به همراه قاب‌های مربوط حوضچه‌ها یا کانال‌ها، یا کارهای مشابه آن</t>
  </si>
  <si>
    <t>160203</t>
  </si>
  <si>
    <t>تهیه، برش‌کاری، جوش‌کاری، فرم دادن، ساییدن و نصب ورق‌های فولادی به منظور پوشش سطوح ستون‌‏ها، تیرها، کف پنجره‌‏ها و مانند آن</t>
  </si>
  <si>
    <t>160204</t>
  </si>
  <si>
    <t>تهیه مصالح و اجرای زیرسازی سطوح کاذب اعم از افقی یا قائم، با نبشی، سپری، میلگرد و مانند آن</t>
  </si>
  <si>
    <t>160205</t>
  </si>
  <si>
    <t>تهیه مصالح و اجرای زیرسازی سطوح کاذب اعم از افقی یا قائم، با پروفیل‏‌های توخالی</t>
  </si>
  <si>
    <t>160206</t>
  </si>
  <si>
    <t>تهیه، ساخت و کارگذاری پایه یا دستک فولادی از نبشی، سپری، ناودانی، تیرآهن و مانند آن، برای نصب سیم خاردار یا تور سیمی و سایر کارهای مشابه آن</t>
  </si>
  <si>
    <t>160207</t>
  </si>
  <si>
    <t>تهیه، ساخت و کارگذاری پایه یا دستک فولادی از قوطی یا لوله سیاه، برای نصب سیم خاردار یا تور سیمی و سایر کارهای مشابه آن</t>
  </si>
  <si>
    <t>160208</t>
  </si>
  <si>
    <t>تهیه، ساخت و کارگذاری پایه یا دستک فولادی از لوله گالوانیزه، برای نصب سیم خاردار یا تور سیمی و سایر کارهای مشابه آن</t>
  </si>
  <si>
    <t>160210</t>
  </si>
  <si>
    <t>تهیه و نصب تسمه‌های آج‌دار فولادی به ابعاد مختلف برای مسلح کردن خاک با پیچ و مهره لازم</t>
  </si>
  <si>
    <t>160211</t>
  </si>
  <si>
    <t>تهیه و جاگذاری زبانه‌های تسمه‌گیر فولادی در قطعات بتنی پیش‌ساخته برای مسلح کردن خاک</t>
  </si>
  <si>
    <t>160213</t>
  </si>
  <si>
    <t>تهیه و نصب لوله گالوانیزه به عنوان هواکش در سقف مخزن‌های بتنی</t>
  </si>
  <si>
    <t>160215</t>
  </si>
  <si>
    <t>تهیه و نصب صفحات فولادی مشبک (Grating) با تمام وسایل و اتصالات مربوط</t>
  </si>
  <si>
    <t>160221</t>
  </si>
  <si>
    <t>تهیه، ساخت و اجرای نگهدارنده‏ دیوارهای بنایی به اجزای سازه‏‌ای به صورت افقی یا قائم، از سپری، ناودانی، نبشی، میل‌گرد، مقاطع ساخته شده از ورق یا موارد مشابه آن.</t>
  </si>
  <si>
    <t>160222</t>
  </si>
  <si>
    <t>تهیه، ساخت و اجرای نگهدارنده دیوارهای بنایی به اجزای سازه‌ای به صورت افقی یا قایم، از پروفیل‌های توخالی.</t>
  </si>
  <si>
    <t>160223</t>
  </si>
  <si>
    <t>تهیه، ساخت و نصب زیرسازی فولادی برای نمای ساختمان از نبشی، سپری، میلگرد و مانند آن</t>
  </si>
  <si>
    <t>160224</t>
  </si>
  <si>
    <t>تهیه، ساخت و نصب زیرسازی فولادی برای نمای ساختمان از پروفیل‏‌های توخالی</t>
  </si>
  <si>
    <t>160225</t>
  </si>
  <si>
    <t>اضافه‌بها به ردیف‏‌های 160204 و 160205 برای قسمت‌هایی که به صورت دکوراتیو اجرا شوند</t>
  </si>
  <si>
    <t>160230</t>
  </si>
  <si>
    <t>گالوانیزه کردن قطعات فولادی به ضخامت تا 60 میکرون</t>
  </si>
  <si>
    <t>160231</t>
  </si>
  <si>
    <t>اضافه‌بها به ردیف 160230 بابت گالوانیزه کردن به ضخامت بیش از 60 میکرون به ازای هر 10 میکرون. (کسر 10 میکرون به تناسب محاسبه می‏‌شود)</t>
  </si>
  <si>
    <t>160301</t>
  </si>
  <si>
    <t>تهیه مصالح و اجرای پوشش سقف و فلاشینگ‌ها، با ورق گالوانیزه صاف، با تمام وسایل و لوازم نصب</t>
  </si>
  <si>
    <t>160302</t>
  </si>
  <si>
    <t>تهیه مصالح و اجرای پوشش سقف، با ورق گالوانیزه کرکره‌ای، با تمام وسایل و لوازم نصب</t>
  </si>
  <si>
    <t>160303</t>
  </si>
  <si>
    <t>تهیه مصالح و اجرای پوشش سقف با ورق گالوانیزه ذوزنقه‌ای، با تمام وسایل و لوازم نصب</t>
  </si>
  <si>
    <t>160305</t>
  </si>
  <si>
    <t>تهیه و نصب کف خواب سر ناودان، کاسه ناودان، کلاهک دودکش و مانند آن با ورق گالوانیزه، لحیم‌کاری، پرچ و سایر کارهای لازم روی آن</t>
  </si>
  <si>
    <t>160306</t>
  </si>
  <si>
    <t>تهیه، ساخت و نصب آبرو از ورق گالوانیزه، با تمام وسایل و لوازم نصب</t>
  </si>
  <si>
    <t>160307</t>
  </si>
  <si>
    <t>تهیه، ساخت و نصب لوله ناودان و دودکش به هر قطر و ضخامت از ورق گالوانیزه، با اتصالات مربوط و تمام وسایل و لوازم نصب</t>
  </si>
  <si>
    <t>کیلو گرم</t>
  </si>
  <si>
    <t>160309</t>
  </si>
  <si>
    <t>تهیه و نصب درپوش لوله بخاری به هر قطر از آهن سفید</t>
  </si>
  <si>
    <t>160311</t>
  </si>
  <si>
    <t>تهیه و ساخت کف‌پنجره و درپوش روی دیوارها و دست‏اندازها و مانند آن از ورق گالوانیزه</t>
  </si>
  <si>
    <t>160315</t>
  </si>
  <si>
    <t>اضافه‌بها در صورتی که ورق گالوانیزه در یک رو رنگی پخته شده در کوره باشد</t>
  </si>
  <si>
    <t>160401</t>
  </si>
  <si>
    <t>تهیه و نصب تورسیمی گالوانیزه حصاری (فنس)، با لوازم اتصال</t>
  </si>
  <si>
    <t>160402</t>
  </si>
  <si>
    <t>تهیه تور سیمی گالوانیزه پشه‌گیر و نصب تور سیمی درون قاب مربوط</t>
  </si>
  <si>
    <t>160403</t>
  </si>
  <si>
    <t>تهیه و نصب تور سیمی گالوانیزه زیر اندود</t>
  </si>
  <si>
    <t>160404</t>
  </si>
  <si>
    <t>تهیه و نصب شبکه پیش‌جوش شده برای نرده و حصار محوطه</t>
  </si>
  <si>
    <t>160405</t>
  </si>
  <si>
    <t>تهیه و نصب توری پرسی با مفتول سیاه برای نرده و حصار محوطه</t>
  </si>
  <si>
    <t>160406</t>
  </si>
  <si>
    <t>تهیه و نصب صفحات رابیتس گالوانیزه گرم</t>
  </si>
  <si>
    <t>160408</t>
  </si>
  <si>
    <t>تهیه و نصب توری سیمی گالوانیزه زیر سقف برای نگهداری عایق حرارتی</t>
  </si>
  <si>
    <t>160409</t>
  </si>
  <si>
    <t>تهیه شبکه میل‌گرد پیش‌جوش ساخته شده (مش) از میل‌گرد ساده به انضمام بریدن و کار گذاشتن آن همراه با سیم‌پیچی لازم</t>
  </si>
  <si>
    <t>160410</t>
  </si>
  <si>
    <t>تهیه شبکه میل‌گرد پیش‌جوش ساخته شده (مش) از میل‌گرد آج‌دار به انضمام بریدن و کار گذاشتن آن همراه با سیم‌پیچی لازم</t>
  </si>
  <si>
    <t>160417</t>
  </si>
  <si>
    <t>تهیه و اجرای صفحات مشبک گسترده ماندگار (روفیکس) از جنس فولاد به عنوان قالب یا پوشش سطوح کاذب و زیرسازی</t>
  </si>
  <si>
    <t>160418</t>
  </si>
  <si>
    <t>تهیه و اجرای صفحات مشبک گسترده ماندگار (روفیکس) از جنس فولاد گالوانیزه به عنوان قالب یا پوشش سطوح کاذب و زیرسازی</t>
  </si>
  <si>
    <t>160419</t>
  </si>
  <si>
    <t>تهیه و اجرای ورق کششی پیش‌ساخته از ورق فولادی به ضخامت 0/6 تا 6 میلی‌متر جهت ساخت حصار، نرده و مانند آن</t>
  </si>
  <si>
    <t>160420</t>
  </si>
  <si>
    <t>تهیه و نصب سیم خاردار دو رشته تابیده از جنس فولاد کربنی با پوشش فلزی با اتصالات لازم</t>
  </si>
  <si>
    <t>160421</t>
  </si>
  <si>
    <t>تهیه و نصب سیم خاردار حلقوی سوزنی یا تبری به قطر 60 سانتی‏‌متر از فولاد گالوانیزه با اتصالات لازم</t>
  </si>
  <si>
    <t>160422</t>
  </si>
  <si>
    <t>تهیه و نصب سیم خاردار حلقوی سوزنی یا تبری به قطر 90 سانتی‏‌متر از فولاد گالوانیزه با اتصالات لازم</t>
  </si>
  <si>
    <t>160501</t>
  </si>
  <si>
    <t>تهیه و نصب در و پنجره از ورق گالوانیزه فرم داده شده و   پیچ و رنگ پخته شده در کوره.</t>
  </si>
  <si>
    <t>160601</t>
  </si>
  <si>
    <t>تهیه و نصب پانل دیواری از جنس پانل مشبک عایق‌دار به ضخامت تا ۷ سانتی‏‌متر با لایه پلی‏‌استایرن خود‏خاموش‌‏شو به ضخامت ۴ سانتی‏‌متر و شبکه‌ها و برشگیرها از مفتول به قطر ٢ تا ۲٫۵ میلی‌متر با چشمه‏‌های به ابعاد ۸۰×۸۰ میلی‏‌متر به همراه اجرای بازشو‌ها (به مسا</t>
  </si>
  <si>
    <t>160602</t>
  </si>
  <si>
    <t>تهیه و نصب پانل دیواری از جنس پانل مشبک عایق‌دار به ضخامت تا ١۵ سانتی‌متر با عایق پلی‏‌استایرن خودخاموش‏‌شو به ضخامت ۶ سانتی‏‌متر و شبکه‌ها و برشگیرها از مفتول به قطر ۳٫۵ تا ۴ میلی‌متر با چشمه‏‌های ۵۰×۵۰ میلی‌متر به همراه اجرای بازشوها ‌( (به سماحت کمتر یک متر مربع) و نصبشبکه های اتصال در گوشه و در اطراف بازشو ها به طور کامل</t>
  </si>
  <si>
    <t>160603</t>
  </si>
  <si>
    <t>اضافه‌بها به ردیف‌های‌ ۱۶۰۶۰۱ و ۱۶۰۶۰۲ به ازای هر یک سانتی‌متر افزایش ضخامت لایه عایق</t>
  </si>
  <si>
    <t>160604</t>
  </si>
  <si>
    <t>اضافه‌بها به ردیف‌های‌ ۱۶۰۶۰۱ و ۱۶۰۶۰۲ در صورتی که از مفتول گالوانیزه استفاده شود</t>
  </si>
  <si>
    <t>160605</t>
  </si>
  <si>
    <t>اضافه‌بها به ردیف‌های‌ ۱۶۰۶۰۱ و ۱۶۰۶۰۲ برای تعبیه بازشوها با مساحت بیش از یک مترمربع (بر حسب سطح بازشو)</t>
  </si>
  <si>
    <t>160606</t>
  </si>
  <si>
    <t>اضافه‌بها به ردیف ۱۶۰۶۰۲ در صورتی که از پانل برای ساخت سقف پانلی استفاده شود</t>
  </si>
  <si>
    <t>160607</t>
  </si>
  <si>
    <t>اضافه‏‌بها به ردیف‌های 160601 و 160602 در صورتی که وزن شبکه‏‌های مربوط به دلیل افزایش قطر مفتول و یا کاهش ابعاد چشمه، افزایش یابد (فقط به وزن افزایش یافته تعلق می‏‌گیرد)</t>
  </si>
  <si>
    <t>160608</t>
  </si>
  <si>
    <t>تهیه مصالح و اجرای قالب پانلی ماندگار دیواری، برای دیوار بتنی به ضخامت دیوار تا ۲۰ سانتی‌متر و ارتفاع دیوار تا ۳٫۵ متر، از جنس پلی‌استایرن خودخاموش‌شو (به ضخامت ۵ سانتی‌متر)، با کلیه میلگردها، مفتول‌‏ها و بولت‌‏های میانی به کار رفته در قالب به‌طور کامل با تمام تجهیزات و وسایل لازم.</t>
  </si>
  <si>
    <t>160609</t>
  </si>
  <si>
    <t>تهیه مصالح و اجرای دیوار پانلی ماندگار از جنس پلی‌استایرن خودخاموش‌شو، به ضخامت دیوار ۶ سانتی‌متر، با مقاطع ناودانی گالوانیزه به عرض جان ۶ سانتی‌متر، و ارتفاع دیوار تا ۶ متر، به‌ طور کامل با تمام تجهیزات و وسایل لازم</t>
  </si>
  <si>
    <t>160610</t>
  </si>
  <si>
    <t>تهیه مصالح و اجرای قالب پانلی ماندگار سقفی، به ضخامت ۲۰ سانتی‌متر، از جنس پلی‌استایرن خودخاموش‌شو به صورت بلوک با مقاطع ناودانی گالوانیزه به عرض جان ۱۲ سانتی‌متر، به طور کامل با تمام تجهیزات و وسایل لازم</t>
  </si>
  <si>
    <t>160611</t>
  </si>
  <si>
    <t>اضافه‌بها به ردیف 160608 برای ضخامت‏‌های بیش از 20 سانتی‏‌متر، به ‌ازای هر ۵ سانتی‌متر تا 45 سانتی‌متر</t>
  </si>
  <si>
    <t>160612</t>
  </si>
  <si>
    <t>اضافه‌بها به ردیف 160608 در صورتی که ارتفاع دیوار بیش از 3/5 متر تا  5/5 متر باشد</t>
  </si>
  <si>
    <t>160613</t>
  </si>
  <si>
    <t>اضافه‌بها به ردیف‌ 160608 در صورت اجرای دیوارها در جدار خارجی ساختمان.</t>
  </si>
  <si>
    <t>160614</t>
  </si>
  <si>
    <t>اضافه‌بها به ردیف 160610 برای ضخامت‌‏های بیش از 20 سانتی‏‌متر، به ‌ازای هر سانتی‌متر تا 32 سانتی‌متر</t>
  </si>
  <si>
    <t>160615</t>
  </si>
  <si>
    <t>اضافه‌بها به ردیف 160609 به ‌ازای هر سانتی‌متر افزایش ضخامت پلی استایرن</t>
  </si>
  <si>
    <t>160616</t>
  </si>
  <si>
    <t>اضافه‌بها به ردیف 160609 به ‌ازای افزایش هر سانتی‌متر عرض جان ناودانی</t>
  </si>
  <si>
    <t>160617</t>
  </si>
  <si>
    <t>اضافه‌بها به ردیف 160608 برای تعبیه بازشوها با مساحت بیش از یک مترمربع (برحسب سطح بازشو)</t>
  </si>
  <si>
    <t>160618</t>
  </si>
  <si>
    <t>اضافه‏‌بها به ردیف 160609 برای تعبیه بازشوها با مساحت بیش از یک مترمربع (برحسب سطح بازشو)</t>
  </si>
  <si>
    <t>160701</t>
  </si>
  <si>
    <t>تهیه و اجرای زیرسازی از جنس فولاد سرد نورد شده گالوانیزه، در سطوح قائم، متشکل از اعضای استاد و رانر و سایر مقاطع گالونیزه (و بادبند در صورت لزوم) به همراه نعل‌درگاه، اتصالات و تقویتی‌های مربوط</t>
  </si>
  <si>
    <t>160702</t>
  </si>
  <si>
    <t>تهیه و اجرای زیرسازی از جنس فولاد سرد نورد شده گالوانیزه، در سطوح افقی، متشکل از اعضای استاد، رانر و سایر مقاطع گالوانیزه به همراه اتصالات و تقویتی‌های مربوط</t>
  </si>
  <si>
    <t>160703</t>
  </si>
  <si>
    <t>تهیه و اجرای پانل دیواری از سازه قاب‌ فلزی سبک (LSF)، از جنس فولاد سرد نورد شده گالوانیزه سبک متشکل از اعضای استاد (Stud)، تِرک (Track) و بادبند (در صورت لزوم) به همراه نعل‌درگاه، اتصالات و تقویتی‌های مربوط</t>
  </si>
  <si>
    <t>160704</t>
  </si>
  <si>
    <t>تهیه و اجرای پانل سقفی از سازه قاب‌ فلزی سبک (LSF)، از جنس فولاد سرد نورد شده گالوانیزه سبک متشکل از اعضای استاد (Stud)، تِرک (Track) به همراه اتصالات و تقویتی‌های مربوط</t>
  </si>
  <si>
    <t>160705</t>
  </si>
  <si>
    <t> اضافه‌بها به ردیف‏‌های 160701 و 160702 برای اجرای زیرسازی دکوراتیو از جنس فولاد سرد نورد شده گالوانیزه</t>
  </si>
  <si>
    <t>160706</t>
  </si>
  <si>
    <t>تهیه و اجرای تاوه فلزی ماندگار برای پوشش سقف، به همراه گل‌میخ‌ها و اتصالات مربوط</t>
  </si>
  <si>
    <t>160707</t>
  </si>
  <si>
    <t>تهیه مصالح، اجرا و نصب زیرسازی و بدنه سقف‌های کاذب مشبک از پروفیل‌های فولادی سردنورد شده گالوانیزه پلی‌استر روکار با زبانه‌های اتصال کشویی، با اتصالات، آویزها و جزییات اجرایی</t>
  </si>
  <si>
    <t>160801</t>
  </si>
  <si>
    <t>تهیه و اجرای کف کاذب فولادی شامل شبکه زیرسازی به ابعاد ۶۰×۶۰ سانتی‏‌متر، با زیرسازی مورد‌نیاز (پایه، کمرکش و... ) از ورق و پروفیل‌ از جنس فولاد گالوانیزه سرد به همراه پانل فولادی با رنگ پودری الکترواستاتیک کوره‏ای و پرکننده جداره میانی پانل‏ به انضمام اتصالات مورد نیاز.</t>
  </si>
  <si>
    <t>160901</t>
  </si>
  <si>
    <t>تهیه، ساخت و نصب نرده با لوله فولادی ضد زنگ از رده SS201 به همراه کلیه اتصالات لازم از رده SS304</t>
  </si>
  <si>
    <t>160902</t>
  </si>
  <si>
    <t>تهیه، ساخت و نصب نرده با لوله فولادی ضد زنگ از رده SS304 به همراه کلیه اتصالات لازم از رده ‌SS304.</t>
  </si>
  <si>
    <t>160905</t>
  </si>
  <si>
    <t>تهیه، نصب و سوار کردن قطعات فولادی ضدزنگ (Stainless steel) از رده SS3041‌ برای ساخت مخازن مکعبی پیش‌ساخته مدولار به طور کامل</t>
  </si>
  <si>
    <t>160906</t>
  </si>
  <si>
    <t>تهیه و نصب نبشی از استیل برای لبه های تیز و مشابه آن.</t>
  </si>
  <si>
    <t>160907</t>
  </si>
  <si>
    <t>تهیه و نصب پاخور و مانند آن از ورق استیل.</t>
  </si>
  <si>
    <t>کارهای آلومینیومی</t>
  </si>
  <si>
    <t>170102</t>
  </si>
  <si>
    <t>تهیه، ساخت و نصب در و پنجره آلومینیومی از پروفیل آلومینیومی اس‌تی و کرونت، با پوشش آنادایز غیررنگی به ضخامت 10 میکرون</t>
  </si>
  <si>
    <t>170110</t>
  </si>
  <si>
    <t>تهیه، ساخت و نصب در و پنجره آلومینیومی از پروفیل‏‌های آلومینیومی به غیر از اس‌تی و کرونت، با پوشش آنادایز غیررنگی به ضخامت 10 میکرون</t>
  </si>
  <si>
    <t>170111</t>
  </si>
  <si>
    <t>تهیه، ساخت و نصب در و پنجره آلومینیومی از پروفیل آلومینیومی دارای خاصیت شکست حرارتی، با پوشش آنادایز غیررنگی به ضخامت 10 میکرون به همراه مواد عایق کننده.</t>
  </si>
  <si>
    <t>170113</t>
  </si>
  <si>
    <t>تهیه، ساخت و نصب نرده و شبکه آلومینیومی و مانند آن از پروفیل‏‌های قوطی آلومینیومی با پوشش آنادایز غیررنگی به ضخامت 10 میکرون</t>
  </si>
  <si>
    <t>170115</t>
  </si>
  <si>
    <t>تهیه و نصب روکش روی سطوح قائم از ورق نمای آلومینیوم (فاساد)، با پوشش آنادایز غیررنگی به ضخامت 10 میکرون</t>
  </si>
  <si>
    <t>170117</t>
  </si>
  <si>
    <t>تهیه و نصـب پروفیل‌های آلومینیومی جهت اتصال انواع پوشش‏‌ها به زیرسازی، با پوشش آنادایز غیررنگی به ضخامت 10 میکرون</t>
  </si>
  <si>
    <t>170204</t>
  </si>
  <si>
    <t>تهیه و نصب تایل آلومینیومی به ابعاد حدود 60×60 سانتی‌متر و به ضخامت 0/5 میلی‏‌متر، با پوشش رنگ پودری الکترواستاتیک به ضخامت 60 تا 80 میکرون</t>
  </si>
  <si>
    <t>170205</t>
  </si>
  <si>
    <t>تهیه  و نصب تایل آلومینیومی سوراخ‌‏دار به ابعاد حدود 60×60 سانتی‌‏متر و به ضخامت 0/5 میلی‌‏متر، با پوشش رنگ پودری الکترواستاتیک به ضخامت 60 تا 80 میکرون.</t>
  </si>
  <si>
    <t>170206</t>
  </si>
  <si>
    <t>تهیه  و نصب تایل آلومینیومی سوراخ‌‏دار به ابعاد حدود 60×60 سانتی‏‌متر و به ضخامت 0/6 میلی‌‏متر، با پوشش رنگ پودری الکترواستاتیک به ضخامت 60 تا 80 میکرون.</t>
  </si>
  <si>
    <t>170209</t>
  </si>
  <si>
    <t>اضافه‌بها به ردیف‌‏های 170204 تا 170206 در صورت استفاده از لایه نمدی کندسوز به ضخامت 0/2 میلی‏‌متر در پشت تایل آلومینیومی</t>
  </si>
  <si>
    <t>170211</t>
  </si>
  <si>
    <t>تهیه و نصب سقف کاذب آلومینیومی از نوع سلول مشبک باز، با پوشش رنگ پودری الکترواستاتیک به ضخامت 60 تا 80 میکرون</t>
  </si>
  <si>
    <t>170213</t>
  </si>
  <si>
    <t>تهیه و نصب سقف کاذب آلومینیومی از نوع سامانه سقف کاذب خطی، با پوشش رنگ پودری الکترواستاتیک به ضخامت 60 تا 80 میکرون</t>
  </si>
  <si>
    <t>170214</t>
  </si>
  <si>
    <t>تهیه و نصب سقف کاذب آلومینیومی از نوع سامانه سقف کاذب خطی سوراخ‌‏دار، با پوشش رنگ پودری الکترواستاتیک به ضخامت 60 تا 80 میکرون</t>
  </si>
  <si>
    <t>170216</t>
  </si>
  <si>
    <t>تهیه  و نصب سقف کاذب آلومینیومی بافل، با پوشش رنگ پودری الکترواستاتیک به ضخامت 60   تا 80 میکرون.</t>
  </si>
  <si>
    <t>170301</t>
  </si>
  <si>
    <t>تهیه  مصالح و پوشش سقف با ورق آلومینیومی رنگ نشده، با هر نوع موج.</t>
  </si>
  <si>
    <t>170303</t>
  </si>
  <si>
    <t>تهیه  مصالح و پوشش دیوار با ورق آلومینیومی رنگ نشده، با هر نوع موج.</t>
  </si>
  <si>
    <t>170305</t>
  </si>
  <si>
    <t>تهیه  مصالح و اجرای فلاشینگ با ورق آلومینیومی رنگ نشده.</t>
  </si>
  <si>
    <t>170308</t>
  </si>
  <si>
    <t>تهیه، خمکاری و نصب ورق آلومینیومی رنگ نشده</t>
  </si>
  <si>
    <t>170401</t>
  </si>
  <si>
    <t>تهیه  و نصب نبشی از آلومینیوم رنگ نشده،   برای لبه‌های تیز و کارهای مشابه آن.</t>
  </si>
  <si>
    <t>170402</t>
  </si>
  <si>
    <t>تهیه مصالح و پوشش درزهای ساختمانی با قطعات آلومینیومی با پوشش آنادایز غیررنگی به ضخامت 10 میکرون</t>
  </si>
  <si>
    <t>170403</t>
  </si>
  <si>
    <t>تهیه  و نصب پاخور و مانند آن از ورق آلومینیوم رنگ   نشده.</t>
  </si>
  <si>
    <t>170404</t>
  </si>
  <si>
    <t>تهیه  و نصب ریل آلومینیومی رنگ نشده توری پشه گیر آلومینیومی.</t>
  </si>
  <si>
    <t>170501</t>
  </si>
  <si>
    <t>تهیه  و نصب توری پشه‌گیر آلومینیومی، با قاب آلومینیومی ثابت.</t>
  </si>
  <si>
    <t>170502</t>
  </si>
  <si>
    <t>تهیه  و نصب توری پشه‌گیرآلومینیومی متحرک، با قاب آلومینیومی بدون ریل کشویی.</t>
  </si>
  <si>
    <t>170503</t>
  </si>
  <si>
    <t>تهیه  و نصب توری پشه‌گیر آلومینیومی لولایی با قاب آلومینیومی بدون چهارچوب.</t>
  </si>
  <si>
    <t>170603</t>
  </si>
  <si>
    <t>اضافه‌بها  به کارهای آلومینیومی رنگ نشده، بابت پوشش رنگ پودری الکترواستاتیک به ضخامت 60   تا 80  میکرون.</t>
  </si>
  <si>
    <t>170604</t>
  </si>
  <si>
    <t>اضافه‌بها  به کارهای آلومینیومی رنگ نشده، هرگاه به ضخامت 10 میکرون و به رنگ آلومینیوم، آنادایز   شوند.</t>
  </si>
  <si>
    <t>170605</t>
  </si>
  <si>
    <t>اضافه‌بها  به کارهای آلومینیومی آنادایز شده غیر رنگی، هر گاه به روش آنادایز،   به ضخامت 10 میکرون، رنگی شود.</t>
  </si>
  <si>
    <t>170606</t>
  </si>
  <si>
    <t>اضافه‌بها  به کارهای آلومینیومی، بابت آنادایز کردن به ضخامت بیش از 10   میکرون به ازای هر ۵   میکرون.</t>
  </si>
  <si>
    <t>170705</t>
  </si>
  <si>
    <t>تهیه و نصب ورق سربی به ضخامت 2 تا 3 میلی‏متر روی کلیه سطوح</t>
  </si>
  <si>
    <t>171001</t>
  </si>
  <si>
    <t>تهیه مصالح و نصب پانل ساندویچی سقفی به ضخامت ۴ سانتی‌متر شامل دو رو ورق آلومینیوم رنگی به ضخامت 0/7 میلی‌متر که بین آنها فوم پلی‌یورتان پر شده باشد</t>
  </si>
  <si>
    <t>171002</t>
  </si>
  <si>
    <t>تهیه مصالح و نصب پانل ساندویچی دیواری به ضخامت ۴ سانتی‌متر شامل دو رو ورق آلومینیوم رنگی به ضخامت 0/7 میلی‌متر که بین آنها فوم پلی‌یورتان پر شده باشد</t>
  </si>
  <si>
    <t>171004</t>
  </si>
  <si>
    <t>تهیه  مصالح و نصب پانل ساندویچی سقفی به ضخامت ۴ سانتی‌متر شامل دو رو ورق رنگی فولادی با روکش آلومینیوم   و روی به ضخامت 0/5 میلی‌متر که بین آنها فوم پلی‌یورتان پر شده باشد.</t>
  </si>
  <si>
    <t>171005</t>
  </si>
  <si>
    <t>تهیه مصالح و نصب پانل ساندویچی دیواری به ضخامت ۴ سانتی‌متر شامل دو رو ورق رنگی فولادی با روکش آلومینیوم و روی به ضخامت 0/5 میلی‌متر که بین آنها فوم پلی‌یورتان پر شده باشد</t>
  </si>
  <si>
    <t>171007</t>
  </si>
  <si>
    <t>تهیه مصالح و نصب پانل ساندویچی سقفی به ضخامت ۴ سانتی‌متر شامل دو رو ورق گالوانیزه رنگی به ضخامت 0/5 میلی‌متر که بین آن‌ها فوم پلی‌یورتان پر شده باشد</t>
  </si>
  <si>
    <t>171008</t>
  </si>
  <si>
    <t>تهیه مصالح و نصب پانل ساندویچی دیواری به ضخامت ۴ سانتی‌متر شامل دو رو ورق گالوانیزه رنگی به ضخامت 0/5 میلی‌متر که بین آن‌ها فوم پلی‌یورتان پر شده باشد</t>
  </si>
  <si>
    <t>171010</t>
  </si>
  <si>
    <t>اضافه‌بها به ردیف‌های تهیه و نصب پانل ساندویچی، به ازای هر سانتی‌متر اضافه ضخامت مازاد بر چهار سانتی‌متر، بابت افزایش ضخامت فوم پلی‌یورتان</t>
  </si>
  <si>
    <t>171012</t>
  </si>
  <si>
    <t>تهیه و نصب پانل‏‌های کامپوزیتی به ضخامت ۴ میلی‌متر، شامل دو رو ورق آلومینیوم هر یک به ضخامت 0/3 میلی‌متر با لایه میانی پلی‌اتیلن</t>
  </si>
  <si>
    <t>171013</t>
  </si>
  <si>
    <t>تهیه و نصب پانل‏‌های کامپوزیتی به ضخامت ۴ میلی‌متر، شامل دو رو ورق آلومینیوم هر یک به ضخامت 0/5 میلی‌متر با لایه میانی پلی‌اتیلن‏</t>
  </si>
  <si>
    <t>171015</t>
  </si>
  <si>
    <t>اضافه‌بها به ردیف‌های 171012 و 171013 در صورت استفاده از لایه میانی مقاوم در برابر آتش با طبقه واکنش در برابر آتش از نوع B</t>
  </si>
  <si>
    <t>171016</t>
  </si>
  <si>
    <t>اضافه‌بها به ردیف‌های 171012 و 171013 در صورت استفاده از لایه میانی مقاوم در برابر آتش با طبقه واکنش در برابر آتش از نوع A2</t>
  </si>
  <si>
    <t>171201</t>
  </si>
  <si>
    <t>تعبیه و جاسازی بازشو یا سوراخ در کارهای آلومینیومی، به قطر تا 15 سانتی‏‌متر یا سطح معادل آن</t>
  </si>
  <si>
    <t>171202</t>
  </si>
  <si>
    <t>تعبیه و جاسازی بازشو یا سوراخ در کارهای آلومینیومی، به قطر بیش از 15 سانتی‏‌متر تا 25 سانتی‌‏متر یا سطح معادل آن</t>
  </si>
  <si>
    <t>171203</t>
  </si>
  <si>
    <t>تعبیه و جاسازی بازشو یا سوراخ در کارهای آلومینیومی، به سطح بیش از 0/25 مترمربع</t>
  </si>
  <si>
    <t>اندودکاری و بندکشی</t>
  </si>
  <si>
    <t>180201</t>
  </si>
  <si>
    <t>شمشه‏‌گیری سطوح قائم و سقف‌‏ها، با ملات گچ و خاک یا گچ</t>
  </si>
  <si>
    <t>180202</t>
  </si>
  <si>
    <t>اندود گچ و خاک به ضخامت تا 2/5 سانتی‌متر، روی   سطوح قائم.</t>
  </si>
  <si>
    <t>180203</t>
  </si>
  <si>
    <t>اندود گچ و خاک به ضخامت تا 2/5 سانتی‌متر، برای زیر   سقف‌‏ها.</t>
  </si>
  <si>
    <t>180210</t>
  </si>
  <si>
    <t>اندود گچ به ضخامت تا 1/5 سانتی‌متر، روی سطوح قائم</t>
  </si>
  <si>
    <t>180211</t>
  </si>
  <si>
    <t>اندود گچ به ضخامت تا 1/5 سانتی‌متر، برای زیر سقف‏‌ها</t>
  </si>
  <si>
    <t>180212</t>
  </si>
  <si>
    <t>اضافه‌‏بها به ردیف‌‏های 180210 و 180211، در صورت استفاده از گچ پلیمری سیوا</t>
  </si>
  <si>
    <t>180215</t>
  </si>
  <si>
    <t xml:space="preserve">سفید‏کاری روی سطوح قائم و پرداخت نهایی آن با گچ کشته. </t>
  </si>
  <si>
    <t>180216</t>
  </si>
  <si>
    <t xml:space="preserve">سفید‏کاری زیر سقف‌‏ها و پرداخت نهایی آن با گچ کشته. </t>
  </si>
  <si>
    <t>180217</t>
  </si>
  <si>
    <t>اضافه‏‌بها به ردیف‌‏های 180215 و 180216، در صورت استفاده از گچ پلیمری ساتن</t>
  </si>
  <si>
    <t>180218</t>
  </si>
  <si>
    <t>سفید‏کاری با گچ گیپتون روی سطوح بتنی</t>
  </si>
  <si>
    <t>180220</t>
  </si>
  <si>
    <t>درآوردن چفت در سطوح‌‏گچ کاری</t>
  </si>
  <si>
    <t>180221</t>
  </si>
  <si>
    <t>تعبیه بند در سطوح گچ‏‌کاری</t>
  </si>
  <si>
    <t>180225</t>
  </si>
  <si>
    <t xml:space="preserve">گچ‌کاری روی سطوح قائم به روش پاششی با دستگاه گچ‌پاش و پرداخت نهایی، به ضخامت تا ۲٫۵ سانتی‌متر. </t>
  </si>
  <si>
    <t>180226</t>
  </si>
  <si>
    <t xml:space="preserve">گچ‌کاری زیر سقف‌ها به روش پاششی با دستگاه گچ‌پاش و پرداخت نهایی، به‌ ضخامت تا ۲٫۵ سانتی‌متر. </t>
  </si>
  <si>
    <t>180301</t>
  </si>
  <si>
    <t>زخمی کردن روی سطوح بتنی به منظور اجرای اندود</t>
  </si>
  <si>
    <t>180302</t>
  </si>
  <si>
    <t>شمشه‌گیری سطوح قائم و سقف‌‏ها، با ملات ماسه سیمان</t>
  </si>
  <si>
    <t>180304</t>
  </si>
  <si>
    <t>اندود سیمانی به ضخامت تا ۲ سانتی‌متر، روی سطوح قائم، با ملات ماسه سیمان 1:4</t>
  </si>
  <si>
    <t>180305</t>
  </si>
  <si>
    <t>اندود سیمانی به ضخامت بیش از 2 سانتی‏‌متر تا ۳ سانتی‌متر، روی سطوح قائم، با ملات ماسه سیمان 1:4</t>
  </si>
  <si>
    <t>180306</t>
  </si>
  <si>
    <t>اندود سیمانی به ضخامت بیش از 3 سانتی‌‏متر تا 4 سانتی‌متر، روی سطوح قائم، با ملات ماسه سیمان 1:4</t>
  </si>
  <si>
    <t>180308</t>
  </si>
  <si>
    <t>اندود سیمانی به ضخامت تا 2 سانتی‌متر، روی سطوح افقی، با ملات ماسه سیمان 1:4</t>
  </si>
  <si>
    <t>180309</t>
  </si>
  <si>
    <t>اندود سیمانی به ضخامت بیش از 2 سانتی‏‌متر تا 3 سانتی‌متر، روی سطوح افقی، با ملات ماسه سیمان 1:4</t>
  </si>
  <si>
    <t>180310</t>
  </si>
  <si>
    <t>اندود سیمانی به ضخامت بیش از 3 سانتی‌‏متر تا 4 سانتی‌متر، روی سطوح افقی، با ملات ماسه سیمان 1:4</t>
  </si>
  <si>
    <t>180312</t>
  </si>
  <si>
    <t>اندود سیمانی به ضخامت تا 2 سانتی‌متر، برای زیر سقف، با ملات ماسه سیمان 1:4</t>
  </si>
  <si>
    <t>180313</t>
  </si>
  <si>
    <t>اندود سیمانی به ضخامت بیش از 2 سانتی‎متر تا 3 سانتی‌متر، برای زیر سقف، با ملات ماسه سیمان 1:4</t>
  </si>
  <si>
    <t>180314</t>
  </si>
  <si>
    <t>اندود سیمانی به ضخامت بیش از 3 سانتی‎متر تا 4 سانتی‌متر، برای زیر سقف، با ملات ماسه سیمان 1:4</t>
  </si>
  <si>
    <t>180321</t>
  </si>
  <si>
    <t>اضافه‌‏بها نسبت به ردیف‌های اندود سیمانی، چنانچه به جای ملات ماسه سیمان 1:4، ملات ماسه سیمان 1:3 مصرف شود، به ازای هر سانتی‌متر ضخامت اندود</t>
  </si>
  <si>
    <t>180322</t>
  </si>
  <si>
    <t>اضافه بها نسبت به ردیف‌‏های اندود سیمانی، چنانچه به جای ملات ماسه سیمان 1:4، ملات باتارد ۱:۲:۹ مصرف شود، به ازای هر سانتی‏‌متر ضخامت اندود</t>
  </si>
  <si>
    <t>180323</t>
  </si>
  <si>
    <t>کسربها نسبت به ردیف‌‏های اندود سیمانی، چنانچه به جای ملات ماسه سیمان 1:4، ملات ماسه آهک ۱:۳ مصرف شود، به ازای هر سانتی‌‏متر ضخامت اندود</t>
  </si>
  <si>
    <t>180325</t>
  </si>
  <si>
    <t xml:space="preserve">اضافه‌بها به اندودهای سیمانی با ملات ماسه سیمان یا باتارد، در صورتی که سطح روی آن لیسه‌‏ای و پرداخت نهایی شود. </t>
  </si>
  <si>
    <t>180330</t>
  </si>
  <si>
    <t>تهیه و اجرای بتن به عیار ۳۵۰ کیلوگرم سیمان به روش پاششی با دستگاه، برای ضخامت یک تا 3 سانتی‏‌متر به ازای هر سانتی‏‌متر</t>
  </si>
  <si>
    <t>180331</t>
  </si>
  <si>
    <t>اضافه‌بها به ردیف 180330 برای ضخامت‌های بیش از 3 سانتی‌متر، به ازای هر یک سانتی‌متر تا ۱۰ سانتی‌متر</t>
  </si>
  <si>
    <t>180335</t>
  </si>
  <si>
    <t>تعبیه بند در سطوح اندود سیمانی</t>
  </si>
  <si>
    <t>180401</t>
  </si>
  <si>
    <t>اندود تخته ماله‏‌ای (قشر رویه) در یک‌دست، به ضخامت حدود 0/5 سانتی‌متر، روی سطوح قائم و افقی با ملات سیمان، پودر و خاک سنگ ۱:۱:۳</t>
  </si>
  <si>
    <t>180402</t>
  </si>
  <si>
    <t>اندود تخته ‏ماله‏‌ای (قشر رویه) در یک‌دست، به ضخامت حدود 0/5 سانتی‌متر، زیر سقف‏‌ها با ملات سیمان، پودر و خاک سنگ ۱:۱:۳</t>
  </si>
  <si>
    <t>180403</t>
  </si>
  <si>
    <t>اضافه‌بها نسبت به ردیف‌‏های ۱۸۰۴۰۱ و ۱۸۰۴۰۲، در صورتی که، به جای سیمان پرتلند از سیمان سفید استفاده شود</t>
  </si>
  <si>
    <t>180404</t>
  </si>
  <si>
    <t>اضافه‌بها به ردیف‌‏های ۱۸۰۴۰۱ و ۱۸۰۴۰۲، در صورت مصرف سیمان رنگی، به غیر از سیمان سفید</t>
  </si>
  <si>
    <t>180501</t>
  </si>
  <si>
    <t>اندود تگرگی (قشر رویه)، در یک دست به ضخامت حدود ۲ میلی‌متر برای سطوح قائم و افقی و یا زیر سقف، با ملات سیمان و پودر و خاک سنگ ۱:۱:۳</t>
  </si>
  <si>
    <t>180502</t>
  </si>
  <si>
    <t>اندود تگرگی (قشر رویه)، در یک دست به ضخامت حدود ۲ میلی‌متر برای سطوح قائم و افقی و یا زیر سقف، با ملات سیمان سفید و پودر و خاک سنگ ۱:۱:۳ و استفاده از مواد رنگی در صورت لزوم</t>
  </si>
  <si>
    <t>180503</t>
  </si>
  <si>
    <t>اندود تگرگی (قشر رویه)، در یک دست به ضخامت حدود ۲ میلی‌متر برای سطوح قائم و افقی و یا زیر سقف، با ملات سیمان رنگی (غیر از سفید) و پودر و خاک سنگ ۱:۱:۳</t>
  </si>
  <si>
    <t>180601</t>
  </si>
  <si>
    <t>نماسازی چکشی به ضخامت یک تا 1/5 سانتی‌متر، روی سطوح قائم یا افقی (قشر رویه)، با ملات موزاییک 1:2/5:2/5</t>
  </si>
  <si>
    <t>180602</t>
  </si>
  <si>
    <t>نماسازی چکشی به ضخامت یک تا 1/5 سانتی‌متر، روی سطوح قائم یا افقی (قشر رویه)، با ملات سیمان، پودر و خاک سنگ ۱:۱:۳</t>
  </si>
  <si>
    <t>180603</t>
  </si>
  <si>
    <t>نماسازی موزاییکی به ضخامت یک تا 1/5 سانتی‌متر، روی سطوح قائم یا افقی (قشر رویه)، با ملات موزاییک 1:2/5:2/5 و ساییدن آن</t>
  </si>
  <si>
    <t>180604</t>
  </si>
  <si>
    <t>نماسازی موزاییکی شسته (قشر رویه) به ضخامت یک تا 1/5 سانتی‌متر، روی سطوح قائم یا افقی با ملات موزاییک 1:2/5:2/5 و شستن آن</t>
  </si>
  <si>
    <t>180605</t>
  </si>
  <si>
    <t>اضافه‌بها به ردیف‌های ۱۸۰۶۰۱ تا ۱۸۰۶۰۴، در صورتی که به جای سیمان پرتلند، سیمان سفید مصرف شود</t>
  </si>
  <si>
    <t>180606</t>
  </si>
  <si>
    <t>اضافه‌بها به ردیف‌های ۱۸۰۶۰۱ تا ۱۸۰۶۰۴، در صورت مصرف سیمان رنگی به غیر از سیمان سفید</t>
  </si>
  <si>
    <t>180608</t>
  </si>
  <si>
    <t>تعبیه بند روی نماسازی چکشی یا‏ موزاییکی</t>
  </si>
  <si>
    <t>180609</t>
  </si>
  <si>
    <t>شمشه‏‌گیری روی نماسازی چکشی یا موزاییکی با شیشه به ضخامت حدود 6 میلی‏‌متر، که شیشه الزاما در کار باقی بماند</t>
  </si>
  <si>
    <t>180701</t>
  </si>
  <si>
    <t>تهیه مصالح و ساختن درپوش روی دیوار (یک‌طرفه یا دوطرفه)، کف‌پنجره (داخل یا خارج)، با تعبیه آب‌چکان، درز انبساط و قالب‌بندی، با ملات ماسه سیمان 1:5</t>
  </si>
  <si>
    <t>180704</t>
  </si>
  <si>
    <t xml:space="preserve">تهیه مصالح (بجز میلگرد) و ساختن سایه‌بان بتنی بالای پنجره به عیار۲۵۰ کیلوگرم سیمان در مترمکعب، با تعبیه آب چکان و قالب‌بندی. </t>
  </si>
  <si>
    <t>180801</t>
  </si>
  <si>
    <t>بند‏کشی توپر با ملات گچ و خاک روی نمای آجری</t>
  </si>
  <si>
    <t>180802</t>
  </si>
  <si>
    <t>بندکشی تو خالی با ملات گچ و خاک روی نمای آجری</t>
  </si>
  <si>
    <t>180803</t>
  </si>
  <si>
    <t>بندکشی توپر با ملات ماسه بادی و سیمان ۱:۴ روی نمای آجری</t>
  </si>
  <si>
    <t>180804</t>
  </si>
  <si>
    <t>بندکشی توخالی با ملات ماسه بادی و سیمان ۱:۴ روی نمای آجری</t>
  </si>
  <si>
    <t>180805</t>
  </si>
  <si>
    <t>بندکشی با ملات ماسه بادی و سیمان ۱:۴ روی نمای بلوک سیمانی</t>
  </si>
  <si>
    <t>180808</t>
  </si>
  <si>
    <t>بندکشی با ملات ماسه بادی و سیمان ۱:۴ روی سطوح سنگ‌‏کاری شده با سنگ پلاک، در صورتی که ضخامت بند 3 میلی‌متر و بیشتر باشد</t>
  </si>
  <si>
    <t>180809</t>
  </si>
  <si>
    <t>بندکشی با ملات ماسه بادی و سیمان ۱:۴ روی سطوح کاشی‏‌کاری شده با کاشی‏‌های سرامیکی، در صورتی که ضخامت بند 3 میلی‌متر و بیشتر باشد</t>
  </si>
  <si>
    <t>180810</t>
  </si>
  <si>
    <t>اضافه‌‏بها به ردیف‌‏های 180801 تا 180809، در صورتی که برای بندکشی به جای ملات ماسه بادی و سیمان، ملات پودر سنگ و سیمان سفید مصرف شود</t>
  </si>
  <si>
    <t>180811</t>
  </si>
  <si>
    <t>اضافه‏‌بها به ردیف‌‏های 180801 تا 180809، در صورتی که از پودر آماده مخصوص بندکشی، استفاده شود</t>
  </si>
  <si>
    <t>180815</t>
  </si>
  <si>
    <t>بندکشی با ملات ماسه بادی و سیمان ۱:۴ روی سطوح سنگی با سنگ قلوه، قواره یا لایه‌لایه</t>
  </si>
  <si>
    <t>180817</t>
  </si>
  <si>
    <t>اضافه‏‌بها به ردیف‏ 180815، در صورتی که برای بندکشی به جای ملات ماسه بادی و سیمان، ملات پودر سنگ و سیمان سفید مصرف شود</t>
  </si>
  <si>
    <t>180818</t>
  </si>
  <si>
    <t>اضافه‏‌بها به ردیف‏ 180815، در صورتی که از پودر آماده مخصوص بندکشی، استفاده شود</t>
  </si>
  <si>
    <t>180901</t>
  </si>
  <si>
    <t>تهیه و نصب صفحات گچی روکش‏‌دار معمولی به ضخامت اسمی 12/5 میلی‌متر، روی سطوح قائم که با استفاده از فولاد گالوانیزه سرد نورد شده زیرسازی شده باشد، به ازای هر صفحه گچی روکش‌‏دار</t>
  </si>
  <si>
    <t>180902</t>
  </si>
  <si>
    <t>تهیه و نصب صفحات گچی روکش‌‏دار معمولی به ضخامت اسمی 12/5 میلی‌متر، زیر سقف که با استفاده از فولاد گالوانیزه سرد نورد شده زیرسازی شده باشد، به ازای هر صفحه گچی روکش‌‏دار</t>
  </si>
  <si>
    <t>180911</t>
  </si>
  <si>
    <t>تهیه و اجرای نوار و بطانه جهت درزبندی صفحات گچی روکش‏‌دار</t>
  </si>
  <si>
    <t>180912</t>
  </si>
  <si>
    <t>تهیه و اجرای مواد پرداخت روی صفحات گچی روکش‌‏دار.</t>
  </si>
  <si>
    <t>180913</t>
  </si>
  <si>
    <t>کسربها به ردیف‌های ۱۸۰۹۰۱ و ۱۸۰۹۰۲ چنانچه ضخامت اسمی صفحات گچی روکش‌‏دار معمولی، 9/5 میلی‏‌متر و یا کمتر باشد</t>
  </si>
  <si>
    <t>180914</t>
  </si>
  <si>
    <t>اضافه‏‌بها به ردیف‌های ۱۸۰۹۰۱ و ۱۸۰۹۰۲ چنانچه ضخامت اسمی صفحات گچی روکش‌‏دار معمولی، 15 میلی‌‏متر باشد</t>
  </si>
  <si>
    <t>180915</t>
  </si>
  <si>
    <t>اضافه‏‌بها به ردیف‌های ۱۸۰۹۰۱ و ۱۸۰۹۰۲ چنانچه ضخامت اسمی صفحات گچی روکش‌‏دار معمولی، 18 میلی‏‌متر باشد</t>
  </si>
  <si>
    <t>180916</t>
  </si>
  <si>
    <t>اضافه‌بها به ردیف‌های ۱۸۰۹۰۱ و ۱۸۰۹۰۲، چنانچه صفحات گچی از نوع مقاوم در برابر رطوبت باشد</t>
  </si>
  <si>
    <t>180917</t>
  </si>
  <si>
    <t>اضافه‌بها به ردیف‌های ۱۸۰۹۰۱ و ۱۸۰۹۰۲، چنانچه صفحات گچی از نوع مقاوم در برابر آتش باشد</t>
  </si>
  <si>
    <t>180918</t>
  </si>
  <si>
    <t>اضافه‌بها به ردیف‌های 180901 و 180902، چنانچه صفحات گچی تواما در برابر آتش و رطوبت مقاوم باشد.</t>
  </si>
  <si>
    <t>180925</t>
  </si>
  <si>
    <t>تعبیه و جاسازی بازشو یا سوراخ در صفحات گچی روکش‌‏دار، به قطر تا 15 سانتی‌‏متر یا سطح معادل آن</t>
  </si>
  <si>
    <t>180926</t>
  </si>
  <si>
    <t>تعبیه و جاسازی بازشو یا سوراخ در صفحات گچی روکش‌‏دار، به قطر بیش از 15 سانتی‏‌متر تا 25 سانتی‌‏متر یا سطح معادل آن</t>
  </si>
  <si>
    <t>180927</t>
  </si>
  <si>
    <t>تعبیه و جاسازی بازشو یا سوراخ در صفحات گچی روکش‌‏دار، به سطح بیش از 0/25 مترمربع.</t>
  </si>
  <si>
    <t>180930</t>
  </si>
  <si>
    <t>تهیه و نصب تایل‌ گچی معمولی رنگ شده اعم از ساده یا طرح‌دار به ضخامت اسمی 9/5 میلی‌متر، با نصب خشک داخل سقف کاذب مشبک</t>
  </si>
  <si>
    <t>180931</t>
  </si>
  <si>
    <t>اضافه‏‌بها به ردیف‏ 180930، در صورتی‌که پشت تایل‌ها، پوشش آلومینیومی داشته باشند</t>
  </si>
  <si>
    <t>180932</t>
  </si>
  <si>
    <t>اضافه‌‏بها به ردیف‏ 180930، در صورتی‌که تایل‌ها، از نوع مقاوم در برابر رطوبت باشند</t>
  </si>
  <si>
    <t>180935</t>
  </si>
  <si>
    <t>تهیه و نصب تایل‌ گچی پانچ شده بدون روکش به ضخامت اسمی 9/5 میلی‌متر، با نصب خشک داخل سقف کاذب مشبک</t>
  </si>
  <si>
    <t>180936</t>
  </si>
  <si>
    <t>اضافه‌‏بها به ردیف‏ 180935، در صورتی‌که تایل‌ها، از نوع رنگ شده باشند</t>
  </si>
  <si>
    <t>180937</t>
  </si>
  <si>
    <t>اضافه‌‏بها به ردیف‌‏های 180930 و 180935، بابت تایل‌های روکش‏دار PVC</t>
  </si>
  <si>
    <t>180940</t>
  </si>
  <si>
    <t>تهیه و نصب تایل‌‌های معدنی مقاوم در برابر حریق به ضخامت ۱۲ تا ۱۴ میلی‌متر، با نصب خشک داخل سقف کاذب مشبک</t>
  </si>
  <si>
    <t>180941</t>
  </si>
  <si>
    <t>تهیه و نصب تایل‌‌های معدنی مقاوم در برابر حریق به ضخامت بیش از ۱۴ تا ۱۶ میلی‌متر، با نصب خشک داخل سقف کاذب مشبک</t>
  </si>
  <si>
    <t>180942</t>
  </si>
  <si>
    <t>اضافه‌بها به ردیف‌های 180940 و 180941 در صورتی‌که از تایل‌های معدنی مقاوم در برابر رطوبت استفاده شود</t>
  </si>
  <si>
    <t>180943</t>
  </si>
  <si>
    <t>اضافه‌بها به ردیف‌های 180940 و 180941 در صورتی‌که از تایل‌های معدنی ضد ‌باکتری استفاده شود</t>
  </si>
  <si>
    <t>181001</t>
  </si>
  <si>
    <t>آماده‏‌سازی، تهیه مصالح و اجرای نازک‌کاری رویه با پوشش سلولزی به ضخامت ۲ تا ۳ میلی‌متر، به هر رنگ در سطوح قائم و افقی</t>
  </si>
  <si>
    <t>181002</t>
  </si>
  <si>
    <t>اضافه‌بها به ردیف ۱۸۱۰۰۱، در صورت استفاده از پوشش‌های سلولزی مرکب با الیاف مصنوعی پروپیلن</t>
  </si>
  <si>
    <t>181003</t>
  </si>
  <si>
    <t>اضافه‌بها به ردیف‌ ۱۸۱۰۰۱، در صورت استفاده از پوشش‌های سلولزی مرکب با میکا</t>
  </si>
  <si>
    <t>181103</t>
  </si>
  <si>
    <t>تهیه و نصب صفحات سیمانی الیاف‌دار، به ضخامت حدود 4 میلی‌متر با سطح صاف روی سطوح قائم که با استفاده از فولاد گالوانیزه سرد نورد شده زیرسازی شده باشد، به ازای هر صفحه سیمانی.</t>
  </si>
  <si>
    <t>181104</t>
  </si>
  <si>
    <t>تهیه و نصب صفحات سیمانی الیاف‌دار، به ضخامت حدود 6 میلی‌متر با سطح صاف روی سطوح قائم که با استفاده از فولاد گالوانیزه سرد نورد شده زیرسازی شده باشد، به ازای هر صفحه سیمانی</t>
  </si>
  <si>
    <t>181105</t>
  </si>
  <si>
    <t>تهیه و نصب صفحات سیمانی الیاف‌دار، به ضخامت حدود ۸ میلی‌متر با به سطح صاف روی سطوح قائم که با استفاده از فولاد گالوانیزه سرد نورد شده زیرسازی شده باشد، به ازای هر صفحه سیمانی</t>
  </si>
  <si>
    <t>181106</t>
  </si>
  <si>
    <t>تهیه و نصب صفحات سیمانی الیاف‌دار، به ضخامت حدود 10 میلی‌متر، با سطح صاف روی سطوح قائم که با استفاده از فولاد گالوانیزه سرد نورد شده زیرسازی شده باشد، به ازای هر صفحه سیمانی</t>
  </si>
  <si>
    <t>181107</t>
  </si>
  <si>
    <t>تهیه و نصب صفحات سیمانی الیاف‌دار، به ضخامت حدود 12 میلی‌متر، با سطح صاف روی سطوح قائم که با استفاده از فولاد گالوانیزه سرد نورد شده زیرسازی شده باشد، به ازای هر صفحه سیمانی</t>
  </si>
  <si>
    <t>181108</t>
  </si>
  <si>
    <t>تهیه و نصب صفحات سیمانی الیاف‌دار، به ضخامت حدود 4 میلی‌متر، زیر سقف که با استفاده از فولاد گالوانیزه سرد نورد شده زیرسازی شده باشد، به ازای هر صفحه سیمانی</t>
  </si>
  <si>
    <t>181109</t>
  </si>
  <si>
    <t>تهیه و نصب صفحات سیمانی الیاف‌دار، به ضخامت حدود 6 میلی‌متر، زیر سقف که با استفاده از فولاد گالوانیزه سرد نورد شده زیرسازی شده باشد، به ازای هر صفحه سیمانی</t>
  </si>
  <si>
    <t>181112</t>
  </si>
  <si>
    <t>اضافه‌بها به ردیف‏‌های 181103 تا 181109 در صورتی که سطح صفحات سیمانی الیاف‏‌دار، برجسته باشد</t>
  </si>
  <si>
    <t>181113</t>
  </si>
  <si>
    <t>تهیه و اجرای نوار و بطانه مخصوص جهت درزبندی روی صفحات سیمانی الیاف‏‌دار</t>
  </si>
  <si>
    <t>181115</t>
  </si>
  <si>
    <t>تعبیه و جاسازی بازشو یا سوراخ در صفحات سیمانی الیاف‌دار، به قطر تا 15 سانتی‏‌متر یا سطح معادل آن</t>
  </si>
  <si>
    <t>181116</t>
  </si>
  <si>
    <t>تعبیه و جاسازی بازشو یا سوراخ در صفحات سیمانی الیاف‌دار، به قطر بیش از 15 سانتی‌‏متر تا 25 سانتی‌‏متر یا سطح معادل آن</t>
  </si>
  <si>
    <t>181117</t>
  </si>
  <si>
    <t>تعبیه و جاسازی بازشو یا سوراخ در صفحات سیمانی الیاف‌دار، به سطح بیش از 0/25 مترمربع.</t>
  </si>
  <si>
    <t>181201</t>
  </si>
  <si>
    <t>اجرای ماهیچه سیمانی به سطح مقطع تا 15 سانتی‏‌مترمربع از ملات ماسه ‏سیمان 1:3 در محل‏‌های مورد نیاز، قبل از اجرای عایق رطوبتی</t>
  </si>
  <si>
    <t>181202</t>
  </si>
  <si>
    <t>اجرای ماهیچه سیمانی به ضخامت تا 5 سانتی‏‌متر از ملات ماسه ‏سیمان 1:3 روی لوله‌‏های تاسیساتی کار شده در کف</t>
  </si>
  <si>
    <t>181203</t>
  </si>
  <si>
    <t>پر کردن شیار محل عبور لوله‏‌های تاسیساتی با ملات ماسه ‏سیمان 1:3 به سطح مقطع تا 100 سانتی‏‌متر‏مربع</t>
  </si>
  <si>
    <t>181204</t>
  </si>
  <si>
    <t>پر کردن شیار محل عبور لوله‏‌های تاسیساتی با ملات گچ یا گچ و خاک به سطح مقطع تا 100 سانتی‏‌متر‏مربع</t>
  </si>
  <si>
    <t>کارهای چوبی</t>
  </si>
  <si>
    <t>190110</t>
  </si>
  <si>
    <t>تهیه،  ساخت و نصب چهارچوب کمد و گنجه، از چوب نراد خارجی، به سطح مقطع 20 تا 30   سانتی‌متر‏مربع، بطور کامل.</t>
  </si>
  <si>
    <t>190111</t>
  </si>
  <si>
    <t>تهیه،  ساخت و نصب چهارچوب کمد و گنجه، از چوب نراد خارجی، به سطح مقطع بیش از 30 تا 40   سانتی‌مترمربع، بطور کامل.</t>
  </si>
  <si>
    <t>190112</t>
  </si>
  <si>
    <t>تهیه، ساخت و نصب چهارچوب در، از چوب نراد خارجی به سطح مقطع 50 تا 75 سانتی‌‏مترمربع، بطور کامل</t>
  </si>
  <si>
    <t>190113</t>
  </si>
  <si>
    <t>تهیه، ساخت و نصب چهارچوب در، از چوب نراد خارجی به سطح مقطع 100 تا 120 سانتی‌‏مترمربع، بطور کامل</t>
  </si>
  <si>
    <t>190210</t>
  </si>
  <si>
    <t>تهیه، ساخت و نصب کلاف چوبی از چوب نراد خارجی به سطح مقطع 5 تا 8 سانتی‌‏متر‏مربع، برای توری پشه‏‌گیر و تهیه و کوبیدن زهوار به ابعاد 1/5×۳ سانتی‌متر یا مقطع معادل آن، از چوب نراد خارجی، روی چهارچوب، بطور کامل</t>
  </si>
  <si>
    <t>190211</t>
  </si>
  <si>
    <t>تهیه، ساخت  و نصب کلاف چوبی از چوب نراد خارجی به سطح مقطع 10 تا 15 سانتی‌‏متر‏مربع، برای توری پشه گیر، با وادار وسط و تهیه و کوبیدن زهوار به ابعاد 1/5×۳ سانتی‌متر یا مقطع معادل آن، از چوب نراد خارجی، روی چهارچوب، بطور کامل</t>
  </si>
  <si>
    <t>190212</t>
  </si>
  <si>
    <t>تهیه، ساخت و نصب کلاف در کمد یا گنجه از چوب نراد خارجی، به سطح مقطع 10 تا 15 سانتی‌‏متر‏مربع، همراه با قیدهای چوبی برای نصب قفل و تقویت محل لولا، بطور کامل</t>
  </si>
  <si>
    <t>190213</t>
  </si>
  <si>
    <t>تهیه، ساخت و نصب کلاف در از چوب نراد خارجی، به سطح مقطع 15 تا 25 سانتی‏‌متر‏مربع، همراه با قیدهای چوبی برای نصب قفل و تقویت محل لولا، بطور کامل</t>
  </si>
  <si>
    <t>190214</t>
  </si>
  <si>
    <t>تهیه، ساخت و نصب کلاف در از چوب نراد خارجی، به سطح مقطع 30 تا 40 سانتی‏‌متر‏مربع، همراه با قید چوبی برای نصب قفل و  تقویت محل لولا، بطور کامل</t>
  </si>
  <si>
    <t>190301</t>
  </si>
  <si>
    <t>تهیه،  ساخت و جاگذاری شبکه به ابعاد حداکثر ۷×۷ سانتی‌متر داخل کلاف چوبی در، از   فیبر به ضخامت حدود ۳   میلی‌متر.</t>
  </si>
  <si>
    <t>190302</t>
  </si>
  <si>
    <t>تهیه،  ساخت و جا‏گذاری شبکه به ابعاد حداکثر ۷×۷ سانتی‌متر داخل کلاف چوبی در، از تخته   لایه داخلی به ضخامت حدود ۴ میلی‌متر.</t>
  </si>
  <si>
    <t>190303</t>
  </si>
  <si>
    <t>تهیه، ساخت و جا‏گذاری شبکه به ابعاد حداکثر ۷×۷ سانتی‌متر داخل کلاف چوبی در، از چوب داخلی به ضخامت حدود ۶ میلی‌متر</t>
  </si>
  <si>
    <t>190304</t>
  </si>
  <si>
    <t>تهیه، ساخت و جا‏گذاری شبکه به ابعاد حداکثر ۷×۷ سانتی‌متر داخل کلاف چوبی در، از چوب نراد خارجی به ضخامت حدود ۶ میلی‌متر</t>
  </si>
  <si>
    <t>190305</t>
  </si>
  <si>
    <t>تهیه، ساخت و جا‏گذاری شبکه، داخل کلاف چوبی در، با شبکه مقوایی لانه زنبوری</t>
  </si>
  <si>
    <t>190405</t>
  </si>
  <si>
    <t>تهیه و نصب پوشش یک روی در، با تخته‏‌لایه به ضخامت حدود 3 میلی‌متر، با پرس کردن</t>
  </si>
  <si>
    <t>190406</t>
  </si>
  <si>
    <t>تهیه و نصب پوشش یک روی در، با تخته‌‏لایه به ضخامت حدود 4 میلی‌متر، با پرس کردن</t>
  </si>
  <si>
    <t>190407</t>
  </si>
  <si>
    <t>تهیه و نصب پوشش یک روی در، با تخته‌‏لایه به ضخامت حدود 6 میلی‌متر، با پرس کردن</t>
  </si>
  <si>
    <t>190408</t>
  </si>
  <si>
    <t>تهیه و نصب پوشش یک روی در، از نئوپان به ضخامت حدود 5 میلی‌متر، با پرس کردن</t>
  </si>
  <si>
    <t>190409</t>
  </si>
  <si>
    <t>تهیه  و نصب پوشش یک روی در، از جنس MDF به ضخامت حدود ۳ میلی‌متر، با پرس کردن.</t>
  </si>
  <si>
    <t>190410</t>
  </si>
  <si>
    <t>تهیه  و نصب پوشش یک روی در، از جنس MDF به ضخامت حدود 5 میلی‌متر، با پرس کردن.</t>
  </si>
  <si>
    <t>190411</t>
  </si>
  <si>
    <t>تهیه  و نصب پوشش یک روی در، از جنس MDF به ضخامت حدود 6 میلی‌متر، با پرس کردن.</t>
  </si>
  <si>
    <t>190412</t>
  </si>
  <si>
    <t>تهیه  و نصب پوشش یک روی در، از جنس MDF به ضخامت حدود 8 میلی‌متر، با پرس کردن.</t>
  </si>
  <si>
    <t>190413</t>
  </si>
  <si>
    <t>تهیه  و نصب پوشش یک روی در، از جنس HDF به ضخامت حدود ۳ میلی‌متر، با پرس کردن.</t>
  </si>
  <si>
    <t>190414</t>
  </si>
  <si>
    <t>تعبیه و جاسازی محل سطوح شیشه‌‏خور یا بازشو در درهای پیش‏‌ساخته چوبی، به همراه تهیه و کوبیدن زهوار از جنس چوب نراد خارجی (برحسب محیط سطح شیشه‌‏خور یا بازشو)</t>
  </si>
  <si>
    <t>190501</t>
  </si>
  <si>
    <t>نصب  در پیش‏‌ساخته چوبی داخلی و یراق‏‌کوبی آن (بدون بهای یراق‌‏آلات).</t>
  </si>
  <si>
    <t>190502</t>
  </si>
  <si>
    <t>دستمزد  قابلمه‏‌ای کردن در و چهارچوب، به ازای هر متر‏طول قابلمه.</t>
  </si>
  <si>
    <t>190603</t>
  </si>
  <si>
    <t>تهیه  و نصب فتیله چوبی از چوب داخلی، به ابعاد اسمی ۱×۱ سانتی‌متر یا مقطع معادل آن.</t>
  </si>
  <si>
    <t>190604</t>
  </si>
  <si>
    <t>تهیه  و نصب فتیله چوبی از چوب داخلی، به ابعاد اسمی 2×2 سانتی‌متر یا مقطع   معادل آن.</t>
  </si>
  <si>
    <t>190605</t>
  </si>
  <si>
    <t>تهیه  و نصب فتیله چوبی از چوب داخلی، به ابعاد اسمی 4×4 سانتی‌متر یا مقطع   معادل آن.</t>
  </si>
  <si>
    <t>190610</t>
  </si>
  <si>
    <t>تهیه و نصب روکوب از چوب داخلی به ضخامت ۱۲ تا ۱۶ میلی‌متر، روی چهارچوب چوبی یا فولادی</t>
  </si>
  <si>
    <t>190611</t>
  </si>
  <si>
    <t>تهیه و نصب روکوب از چوب نراد خارجی به ضخامت ۱۲ تا ۱۶ میلی‌متر، روی چهارچوب چوبی یا فولادی</t>
  </si>
  <si>
    <t>190612</t>
  </si>
  <si>
    <t>تهیه و نصب روکوب از چوب راش خارجی به ضخامت ۱۲ تا ۱۶ میلی‌متر، روی چهارچوب چوبی یا فولادی</t>
  </si>
  <si>
    <t>190613</t>
  </si>
  <si>
    <t>تهیه و نصب روکوب از جنس MDF به ضخامت حدود 8 میلی‏‌متر، روی چهارچوب چوبی یا فولادی</t>
  </si>
  <si>
    <t>190614</t>
  </si>
  <si>
    <t>تهیه و نصب روکوب از جنس MDF به ضخامت حدود 12 میلی‌‏متر، روی چهارچوب چوبی یا فولادی</t>
  </si>
  <si>
    <t>190702</t>
  </si>
  <si>
    <t>تهیه، ساخت و نصب در کمد و گنجه از نئوپان به ضخامت حدود ۱۶ میلی‌متر و نصب نوار PVC در محیط آن به همراه یراق‏‌کوبی</t>
  </si>
  <si>
    <t>190706</t>
  </si>
  <si>
    <t>تهیه، ساخت و نصب در کمد و گنجه از MDF به ضخامت حدود ۱۶ میلی‌متر و نصب نوار PVC در محیط آن به همراه یراق‏‌کوبی</t>
  </si>
  <si>
    <t>190801</t>
  </si>
  <si>
    <t>تهیه مصالح و طبقه‏‌بندی و تقسیمات داخلی عمودی و افقی کمدها و گنجه‏‌ها با نئوپان به ضخامت حدود 16 میلی‌متر با تکیه‏‌گاه‌‏های لازم و نصب نوار PVC در لبه نمایان آن، بر حسب سطوح نصب شده طبقات و تقسیمات داخلی</t>
  </si>
  <si>
    <t>190802</t>
  </si>
  <si>
    <t>تهیه مصالح و طبقه‏‌بندی و تقسیمات داخلی عمودی و افقی کمدها و گنجه‌ها با MDF به ضخامت حدود ۱۶ میلی‌متر با تکیه‌گاه‌های لازم و نصب نوار PVC در لبه نمایان آن، برحسب سطوح نصب شده طبقات و تقسیمات داخلی</t>
  </si>
  <si>
    <t>191006</t>
  </si>
  <si>
    <t>تهیه و اجرای زیرسازی چوبی به صورت مشبک یا نواری، از چوب نراد خارجی با سطح مقطع 4 تا 8 سانتی‌‏متر‏مربع، جهت زیرسازی سطوح کاذب</t>
  </si>
  <si>
    <t>191007</t>
  </si>
  <si>
    <t>تهیه و اجرای زیرسازی چوبی به صورت مشبک یا نواری، از چوب نراد خارجی با سطح مقطع بیش از 8 تا 12 سانتی‏‌متر‏مربع، جهت زیرسازی سطوح کاذب</t>
  </si>
  <si>
    <t>191008</t>
  </si>
  <si>
    <t>تهیه و اجرای زیرسازی چوبی به صورت مشبک یا نواری، از چوب نراد خارجی با سطح مقطع بیش از 12 تا 16 سانتی‏‌متر‏مربع، جهت زیرسازی سطوح کاذب</t>
  </si>
  <si>
    <t>191009</t>
  </si>
  <si>
    <t>تهیه و اجرای زیرسازی چوبی به صورت مشبک یا نواری، از چوب نراد خارجی با سطح مقطع بیش از 16 تا 25 سانتی‏‌متر‏مربع، جهت زیرسازی سطوح کاذب</t>
  </si>
  <si>
    <t>191011</t>
  </si>
  <si>
    <t>تهیه و اجرای زیرسازی چوبی به صورت مشبک یا نواری، از چوب نراد خارجی با سطح مقطع بیش از ۲۵ تا ۵۰ سانتی‏‌متر‏مربع، جهت زیرسازی سطوح کاذب.</t>
  </si>
  <si>
    <t>191012</t>
  </si>
  <si>
    <t>تهیه و اجرای زیرسازی چوبی به صورت مشبک یا نواری، از چوب نراد خارجی با سطح مقطع بیش از ۵۰ تا ۷۵ سانتی‏‌متر‏مربع، جهت زیرسازی سطوح کاذب.</t>
  </si>
  <si>
    <t>191019</t>
  </si>
  <si>
    <t>اضافه‌‏بها به ردیف‌‏های ۱۹۱۰۰۶ تا ۱۹۱۰۰۹، ۱۹۱۰۱۱ و ۱۹۱۰۱۲، در صورتی که زیرسازی چوبی، زیر سقف کاذب اجرا شوند.</t>
  </si>
  <si>
    <t>191101</t>
  </si>
  <si>
    <t>تهیه و نصب چوب روی دست‏‌انداز پله، از چوب داخلی به ضخامت حدود ۶ سانتی‌متر و عرض ۸ تا ۱۲ سانتی‌متر، با لوازم اتصالی مربوط</t>
  </si>
  <si>
    <t>191102</t>
  </si>
  <si>
    <t>تهیه  و نصب چوب روی دست‏‌انداز پله، ازچوب نراد خارجی به ضخامت حدود ۶ سانتی‌متر و عرض ۸ تا ۱۲ سانتی‌متر، با لوازم اتصالی مربوط.</t>
  </si>
  <si>
    <t>191103</t>
  </si>
  <si>
    <t>تهیه  و نصب قرنیز چوبی از چوب داخلی به ضخامت ۱ تا 1/5 سانتی‌متر.</t>
  </si>
  <si>
    <t>191104</t>
  </si>
  <si>
    <t>تهیه  و نصب قرنیز چوبی از چوب نراد خارجی به ضخامت ۱ تا 1/5 سانتی‌متر.</t>
  </si>
  <si>
    <t>191106</t>
  </si>
  <si>
    <t>تهیه  و نصب قرنیز چوبی از چوب راش خارجی به ضخامت ۱ تا 1/5 سانتی‌متر.</t>
  </si>
  <si>
    <t>191108</t>
  </si>
  <si>
    <t>تهیه  و نصب قرنیز از جنس MDF به ضخامت حدود 8 میلی‌متر با روکش PVC.</t>
  </si>
  <si>
    <t>191109</t>
  </si>
  <si>
    <t>تهیه  و نصب قرنیز از جنس MDF به ضخامت حدود 16 میلی‌متر با روکش PVC.</t>
  </si>
  <si>
    <t>191204</t>
  </si>
  <si>
    <t>تهیه و اجرای پوشش سطوح قائم با ورق نئوپان به ضخامت حدود 8 میلی‌متر</t>
  </si>
  <si>
    <t>191205</t>
  </si>
  <si>
    <t>تهیه و اجرای پوشش سطوح قائم با ورق نئوپان به ضخامت حدود 12 میلی‌متر</t>
  </si>
  <si>
    <t>191206</t>
  </si>
  <si>
    <t>تهیه و اجرای پوشش سطوح قائم با ورق نئوپان به ضخامت حدود 16 میلی‌متر</t>
  </si>
  <si>
    <t>191210</t>
  </si>
  <si>
    <t>تهیه و اجرای پوشش سطوح قائم با ورق MDF به ضخامت حدود 3 میلی‌متر</t>
  </si>
  <si>
    <t>191211</t>
  </si>
  <si>
    <t>تهیه و اجرای پوشش سطوح قائم با ورق MDF به ضخامت حدود 5 میلی‌متر</t>
  </si>
  <si>
    <t>191212</t>
  </si>
  <si>
    <t>تهیه و اجرای پوشش سطوح قائم با ورق MDF به ضخامت حدود 8 میلی‌متر</t>
  </si>
  <si>
    <t>191213</t>
  </si>
  <si>
    <t>تهیه و اجرای پوشش سطوح قائم با ورق‏ MDF به ضخامت حدود 16 میلی‌متر</t>
  </si>
  <si>
    <t>191216</t>
  </si>
  <si>
    <t>تهیه  و اجرای پوشش سطوح قائم یا افقی با لمبه از چوب نراد خارجی به ضخامت‏ 12 تا 14   میلی‏‌متر.</t>
  </si>
  <si>
    <t>191217</t>
  </si>
  <si>
    <t>تهیه  و اجرای پوشش سطوح قائم یا افقی با لمبه از چوب نراد خارجی به ضخامت بیش از 14   تا 16 میلی‌‏متر.</t>
  </si>
  <si>
    <t>191218</t>
  </si>
  <si>
    <t>تهیه  و اجرای پوشش سطوح قائم یا افقی با لمبه از چوب نراد خارجی به ضخامت بیش از 16   تا 18 میلی‏‌متر.</t>
  </si>
  <si>
    <t>191219</t>
  </si>
  <si>
    <t>تهیه  و اجرای پوشش سطوح قائم یا افقی با لمبه از چوب نراد خارجی به ضخامت بیش از 18   تا 20 میلی‏‌متر.</t>
  </si>
  <si>
    <t>191220</t>
  </si>
  <si>
    <t>تهیه  و اجرای پوشش سطوح قائم یا افقی با لمبه از چوب نراد خارجی به ضخامت بیش از 20   تا 25 میلی‌‏متر.</t>
  </si>
  <si>
    <t>191223</t>
  </si>
  <si>
    <t>تهیه و اجرای پوشش سطوح قائم یا افقی با گرماچوب به ضخامت‏ حدود 16 میلی‌‏متر</t>
  </si>
  <si>
    <t>191224</t>
  </si>
  <si>
    <t>تهیه و اجرای پوشش سطوح قائم یا افقی با قطعات گرماچوب به ضخامت حدود‏ 19 میلی‌‏متر</t>
  </si>
  <si>
    <t>191225</t>
  </si>
  <si>
    <t>تهیه و اجرای پوشش سطوح قائم یا افقی با قطعات گرماچوب به ضخامت حدود‏ 26 میلی‌‏متر</t>
  </si>
  <si>
    <t>191228</t>
  </si>
  <si>
    <t>تهیه و اجرای پوشش سطوح قائم با تخته‏‌تراشه جهت‏‌دار به ضخامت حدود 9 میلی‌متر</t>
  </si>
  <si>
    <t>191229</t>
  </si>
  <si>
    <t>تهیه و اجرای پوشش سطوح قائم به وسیله تخته‌‏تراشه جهت‌‏دار به ضخامت حدود 11 میلی‌متر</t>
  </si>
  <si>
    <t>191230</t>
  </si>
  <si>
    <t>تهیه و اجرای پوشش سطوح قائم به وسیله تخته‌‏تراشه جهت‌‏دار به ضخامت حدود 15 میلی‌متر</t>
  </si>
  <si>
    <t>191231</t>
  </si>
  <si>
    <t>تهیه و اجرای پوشش سطوح قائم به وسیله تخته‌‏تراشه جهت‌‏دار به ضخامت حدود 18 میلی‌متر</t>
  </si>
  <si>
    <t>191235</t>
  </si>
  <si>
    <t>اضافه‏‌بها به ردیف‌‏های 191204 تا 191231، درصورتی‌که پوشش‌‏ها، زیر سقف کاذب اجرا شوند</t>
  </si>
  <si>
    <t>191236</t>
  </si>
  <si>
    <t>اضافه‌‏بها به ردیف‌‏های 191210 تا 191213، درصورتی‌که سطح رویه MDF، پانچ‏‌‎دار یا شیاردار شود‏</t>
  </si>
  <si>
    <t>191240</t>
  </si>
  <si>
    <t>سوراخ‏‌کاری روی پوشش‌‏های چوبی، در صورتی که قطر سوراخ حداکثر 15 سانتی‏‌متر و یا سطح معادل آن باشد</t>
  </si>
  <si>
    <t>191241</t>
  </si>
  <si>
    <t>سوراخ‌‏کاری روی پوشش‌‏های چوبی، در صورتی‌که قطر سوراخ بیش از 15 تا 25 سانتی‌‏متر و یا سطح معادل آن باشد</t>
  </si>
  <si>
    <t>191242</t>
  </si>
  <si>
    <t>تعبیه و جاسازی بازشو یا سوراخ روی پوشش‏‌های چوبی، به سطح بیش از 0/25 مترمربع.</t>
  </si>
  <si>
    <t>191502</t>
  </si>
  <si>
    <t>تهیه و نصب کفپوش لمینیت به ضخامت حدود 8 میلی‏‌متر</t>
  </si>
  <si>
    <t>191505</t>
  </si>
  <si>
    <t>اضافه‌‏بها به ردیف 191502، درصورتی‌که درجه مقاومت به سایش کفپوش‏ لمینت‏، AC4 یا AC5 باشد</t>
  </si>
  <si>
    <t>191506</t>
  </si>
  <si>
    <t>تهیه  و نصب پروفیل اسکوتیا، سپری، نبشی و خط‏‌کش از جنس MDF با روکش PVC، به هرشکل و اندازه.</t>
  </si>
  <si>
    <t>191602</t>
  </si>
  <si>
    <t>تهیه و نصب روکش از جنس چوب راش داخلی یا خارجی به ضخامت 0/5 تا 0/8 میلی‌متر، با پرس کردن</t>
  </si>
  <si>
    <t>191603</t>
  </si>
  <si>
    <t>تهیه و نصب روکش از جنس چوب ملچ داخلی یا خارجی به ضخامت 0/5 تا 0/8 میلی‌‏متر، با پرس کردن</t>
  </si>
  <si>
    <t>191604</t>
  </si>
  <si>
    <t>تهیه و نصب روکش از جنس چوب بلوط داخلی یا خارجی به ضخامت 0/5 تا 0/8 میلی‏‌متر، با پرس کردن</t>
  </si>
  <si>
    <t>191605</t>
  </si>
  <si>
    <t>تهیه و نصب روکش از جنس چوب گردو داخلی یا خارجی به ضخامت 0/5 تا 0/8 میلی‎‏متر، با پرس کردن</t>
  </si>
  <si>
    <t>191606</t>
  </si>
  <si>
    <t>تهیه و نصب روکش از جنس چوب صنوبر داخلی یا خارجی به ضخامت 0/5 تا 0/8 میلی‌‏متر، با پرس کردن</t>
  </si>
  <si>
    <t>191607</t>
  </si>
  <si>
    <t>تهیه و نصب روکش از جنس چوب کاج روسی داخلی یا خارجی به ضخامت 0/5 تا 0/8 میلی‌متر، با پرس کردن</t>
  </si>
  <si>
    <t>191610</t>
  </si>
  <si>
    <t>تهیه و نصب روکش از PVC به ضخامت حدود 0/13 میلی‌‏متر، با پرس کردن</t>
  </si>
  <si>
    <t>191611</t>
  </si>
  <si>
    <t>تهیه و نصب روکش از PVC به ضخامت حدود 0/18 میلی‌متر، با پرس کردن</t>
  </si>
  <si>
    <t>191612</t>
  </si>
  <si>
    <t>تهیه و نصب روکش از PVC به ضخامت حدود 0/3 میلی‌متر، با پرس کردن</t>
  </si>
  <si>
    <t>191613</t>
  </si>
  <si>
    <t>تهیه و نصب روکش از PVC به ضخامت حدود 0/35 میلی‌‏متر، با پرس کردن</t>
  </si>
  <si>
    <t>191614</t>
  </si>
  <si>
    <t>تهیه و نصب روکش از PVC به ضخامت حدود 0/4 میلی‌‏متر، با پرس کردن</t>
  </si>
  <si>
    <t>191617</t>
  </si>
  <si>
    <t>تهیه و نصب روکش از ABS، به ضخامت حدود 1/2 میلی‌‏متر با پرس کردن</t>
  </si>
  <si>
    <t>191618</t>
  </si>
  <si>
    <t>تهیه  و نصب روکش از ABS، به ضخامت حدود 2 میلی‏‌متر با پرس کردن.</t>
  </si>
  <si>
    <t>191620</t>
  </si>
  <si>
    <t>تهیه  و نصب روکش ملامینه، با پرس کردن.</t>
  </si>
  <si>
    <t>191622</t>
  </si>
  <si>
    <t>تهیه  و نصب روکش کاغذی، با پرس کردن.</t>
  </si>
  <si>
    <t>191801</t>
  </si>
  <si>
    <t>تهیه مصالح و اجرای دیوار جداکننده از جنس MDF به ضخامت حدود 16 میلی‏‌متر به صورت تک‌‏جداره به طور کامل</t>
  </si>
  <si>
    <t>191802</t>
  </si>
  <si>
    <t>تهیه مصالح و اجرای دیوار جداکننده از جنس MDF به ضخامت حدود 16 میلی‏‌متر به صورت دو‏جداره به طور کامل</t>
  </si>
  <si>
    <t>191803</t>
  </si>
  <si>
    <t>تعبیه و جاسازی محل سطوح شیشه‌‏خور یا بازشو در دیوار جداکننده از جنس MDF، به همراه تهیه و کوبیدن زهوار از جنس MDF (برحسب محیط سطح شیشه‌‏خور یا بازشو)</t>
  </si>
  <si>
    <t>191901</t>
  </si>
  <si>
    <t>تهیه  و نصب در تمام چوب از چوب نراد خارجی به ضخامت 4 تا 5 سانتی‌‏متر.</t>
  </si>
  <si>
    <t>191902</t>
  </si>
  <si>
    <t>تهیه  و نصب در تمام چوب از چوب نراد خارجی به ضخامت بیش از 5 تا 6 سانتی‏‌متر.</t>
  </si>
  <si>
    <t>191903</t>
  </si>
  <si>
    <t>تهیه  و نصب در تمام چوب از چوب نراد خارجی به ضخامت بیش از  6 تا 7 سانتی‌‏متر.</t>
  </si>
  <si>
    <t>191907</t>
  </si>
  <si>
    <t>اضافه‏‌بها به ردیف‏‌های 191901 تا 191903، در صورتیکه به جای چوب نراد خارجی از چوب راش خارجی استفاده شود</t>
  </si>
  <si>
    <t>191908</t>
  </si>
  <si>
    <t>تعبیه  و جاسازی محل سطوح شیشه‏‌خور یا بازشو در درهای تمام چوب، به همراه تهیه و کوبیدن   زهوار از جنس چوب نراد خارجی (برحسب محیط سطح شیشه‏‌خور یا بازشو).</t>
  </si>
  <si>
    <t>192001</t>
  </si>
  <si>
    <t>کسر‏بها به ردیف‌‏های مربوط به کارهای چوبی، در صورتی‌‌که به جای چوب نراد خارجی، از چوب داخلی استفاده شود، برحسب حجم چوب مصرفی</t>
  </si>
  <si>
    <t>192101</t>
  </si>
  <si>
    <t>ابزار  زدن روی درهای تمام چوب.</t>
  </si>
  <si>
    <t>کاشی‌کاری با کاشی‌های سرامیکی</t>
  </si>
  <si>
    <t>200121</t>
  </si>
  <si>
    <t>تهیه و نصب کاشی‌های سرامیکی لعاب‌‏دار یا بدون لعاب روی سطوح قائم با سطح تا 16 دسی‌‏مترمربع.</t>
  </si>
  <si>
    <t>200122</t>
  </si>
  <si>
    <t>تهیه و نصب کاشی‌های سرامیکی لعاب‌دار یا بدون لعاب روی سطوح قائم با سطح بیش از 16 تا 25 دسی‌مترمربع.</t>
  </si>
  <si>
    <t>200123</t>
  </si>
  <si>
    <t>تهیه و نصب کاشی‌های سرامیکی لعاب‌دار یا بدون لعاب روی سطوح قائم با سطح بیش از 25 تا 36 دسی‌مترمربع.</t>
  </si>
  <si>
    <t>200124</t>
  </si>
  <si>
    <t>تهیه و نصب کاشی‌های سرامیکی لعاب‌دار یا بدون لعاب روی سطوح قائم با سطح بیش از 36 تا 49 دسی‌مترمربع.</t>
  </si>
  <si>
    <t>200125</t>
  </si>
  <si>
    <t>تهیه و نصب کاشی‌های سرامیکی لعاب‌دار یا بدون لعاب روی سطوح قائم با سطح بیش از 49 تا 64 دسی‌مترمربع.</t>
  </si>
  <si>
    <t>200126</t>
  </si>
  <si>
    <t>تهیه و نصب کاشی‌های سرامیکی لعاب‌دار یا بدون لعاب روی سطوح قائم با سطح بیش از 64 تا 72 دسی‌مترمربع.</t>
  </si>
  <si>
    <t>200127</t>
  </si>
  <si>
    <t>تهیه و نصب کاشی‌های سرامیکی لعاب‌دار یا بدون لعاب روی سطوح قائم با سطح بیش از 72 دسی‌مترمربع.</t>
  </si>
  <si>
    <t>200201</t>
  </si>
  <si>
    <t>اضافه‌بها به ردیف‌‏های 200121 تا 200127 چنانچه به جای ملات از چسب استفاده شود.</t>
  </si>
  <si>
    <t>200202</t>
  </si>
  <si>
    <t>اضافه‏بها به ردیف‌های 200121 تا 200127 بابت تهیه و اجرای کامل اسکوپ.</t>
  </si>
  <si>
    <t>200321</t>
  </si>
  <si>
    <t>تهیه و نصب کاشی‌های سرامیکی لعاب‌دار یا بدون لعاب روی سطوح افقی با سطح تا 16 دسی‏‌مترمربع.</t>
  </si>
  <si>
    <t>200322</t>
  </si>
  <si>
    <t>تهیه و نصب کاشی‌های سرامیکی لعاب‌دار یا بدون لعاب روی سطوح افقی با سطح بیش از 16 تا 25 دسی‌مترمربع.</t>
  </si>
  <si>
    <t>200323</t>
  </si>
  <si>
    <t>تهیه و نصب کاشی‌های سرامیکی لعاب‌دار یا بدون‏ لعاب روی سطوح افقی با سطح بیش از 25 تا 36 دسی‏‌مترمربع.</t>
  </si>
  <si>
    <t>200324</t>
  </si>
  <si>
    <t>تهیه و نصب کاشی‌های سرامیکی لعاب‌دار یا بدون لعاب روی سطوح افقی با سطح بیش از 36 تا 49 دسی‌‏مترمربع.</t>
  </si>
  <si>
    <t>200325</t>
  </si>
  <si>
    <t>تهیه و نصب کاشی‌های سرامیکی لعاب‌دار یا بدون لعاب روی سطوح افقی با سطح بیش از 49 تا 64 دسی‌‏مترمربع.</t>
  </si>
  <si>
    <t>200326</t>
  </si>
  <si>
    <t>تهیه و نصب کاشی‌های سرامیکی لعاب‌دار یا بدون لعاب روی سطوح افقی با سطح بیش از 64 تا 72 دسی‌مترمربع.</t>
  </si>
  <si>
    <t>200327</t>
  </si>
  <si>
    <t>تهیه و نصب کاشی‌های‌سرامیکی لعاب‌دار یا بدون لعاب روی سطوح افقی با سطح بیش از 72 دسی‌مترمربع.</t>
  </si>
  <si>
    <t>200411</t>
  </si>
  <si>
    <t>اضافه‌بها به ردیف‌های 200321 تا 200327 چنانچه به جای ملات از چسب استفاده شود.</t>
  </si>
  <si>
    <t>200511</t>
  </si>
  <si>
    <t>تهیه و نصب کاشی‌های‌سرامیکی مقاوم در برابر اسید.</t>
  </si>
  <si>
    <t>200611</t>
  </si>
  <si>
    <t>تهیه و نصب کاشی‌های سرامیکی استخری روی سطوح افقی و قائم از سرامیک‌های گروهی با سطح هر قطعه تا 0/1 دسی‌مترمربع با شکل‌های مربع یا شش گوشه یا سایر اشکال مختلف.</t>
  </si>
  <si>
    <t>200612</t>
  </si>
  <si>
    <t>تهیه و نصب کاشی‌های سرامیکی استخری روی سطوح افقی و قائم از سرامیک‌های گروهی یا غیرگروهی با سطح هر قطعه بیش از 0/1 تا 1 دسی‌مترمربع با اشکال مختلف.</t>
  </si>
  <si>
    <t>200613</t>
  </si>
  <si>
    <t>اضافه‌بها به ردیف 200611 در صورتی که گوشه‏‌ها (داخلی یا خارجی) به صورت منحنی اجرا شوند (فقط برای قسمت منحنی شکل).</t>
  </si>
  <si>
    <t>200614</t>
  </si>
  <si>
    <t>اضافه‌بها به ردیف‌های 200611 و 200612 در صورتی که کاشی‌های سرامیکی استخری زیر سقف اجرا گردند.</t>
  </si>
  <si>
    <t>200615</t>
  </si>
  <si>
    <t>اضافه‌بها به ردیف 200611 در صورتی که در کاشی‌های سرامیکی گروهی قطعات تشکیل دهنده هر ورق سرامیک با رنگ‏‌های مختلف با هم ترکیب شده باشند.</t>
  </si>
  <si>
    <t>200616</t>
  </si>
  <si>
    <t>اضافه‌بها به ردیف 200611 در صورتی که کاشی‌های سرامیکی از رنگ‏‌های سرمه‌ای، قرمز یا نقره‌‏ای براق باشند.</t>
  </si>
  <si>
    <t>200711</t>
  </si>
  <si>
    <t>تهیه و نصب کاشی‌های سرامیکی با جذب آب پایین روی سطوح قائم به صورت خشک با روش نصب پنهان.</t>
  </si>
  <si>
    <t>200712</t>
  </si>
  <si>
    <t>تهیه و نصب کاشی‌های‌سرامیکی با جذب آب پایین روی سطوح قائم به صورت خشک با روش نصب نمایان.</t>
  </si>
  <si>
    <t>200801</t>
  </si>
  <si>
    <t>اضافه‌بها اندود لعاب ضدباکتری به ردیف‌های کاشی‌های سرامیکی.</t>
  </si>
  <si>
    <t>200802</t>
  </si>
  <si>
    <t>پخ زدن لبه کاشی‌های‌سرامیکی در سطوح افقی یا قائم بر حسب هر متر طول لبه کاشی‌های‌سرامیکی.</t>
  </si>
  <si>
    <t>200803</t>
  </si>
  <si>
    <t>کسربها به ردیف‌های کاشی‌کاری روی سطوح افقی و قائم در صورتی‌ که کاشی‌های سرامیکی اصلاح شده ابعادی نباشند.</t>
  </si>
  <si>
    <t>فرش موزاییک و کفپوش بتنی</t>
  </si>
  <si>
    <t>210105</t>
  </si>
  <si>
    <t>تهیه مصالح، حمل و اجرای کفپوش‌های بتنی پیش‌ساخته پرسی، به ضخامت 4 سانتی‌متر و به سطح تا ۱۶ دسی‌مترمربع، برای هر کفپوش، با ملات ماسه سیمان 1:5.</t>
  </si>
  <si>
    <t>210106</t>
  </si>
  <si>
    <t>تهیه مصالح، حمل و اجرای کفپوش‌های بتنی پیش‌ساخته پرسی، به ضخامت 4 سانتی‌متر و به سطح بیش از ۱۶ دسی‌مترمربع، برای هر کفپوش، با ملات ماسه سیمان 1:5.</t>
  </si>
  <si>
    <t>210107</t>
  </si>
  <si>
    <t>تهیه مصالح، حمل و اجرای کفپوش‌های بتنی پیش‌ساخته ویبره‌ای، به ضخامت 4 سانتی‌متر و به سطح تا ۱۶ دسی‌مترمربع، برای هر کفپوش، با ملات ماسه سیمان 1:5.</t>
  </si>
  <si>
    <t>210108</t>
  </si>
  <si>
    <t>تهیه مصالح، حمل و اجرای کفپوش‌های بتنی پیش‌ساخته ویبره‌ای، به ضخامت 4 سانتی‌متر و به سطح بیش از ۱۶ دسی‌مترمربع، برای هر کفپوش، با ملات ماسه سیمان 1:5.</t>
  </si>
  <si>
    <t>210205</t>
  </si>
  <si>
    <t>تهیه مصالح، حمل و اجرای کفپوش‌های بتنی پیش‌ساخته پرسی، به ضخامت 4 سانتی‌متر و به سطح تا 16 دسی‌مترمربع برای هر کفپوش با 2/5 سانتی‌متر ماسه نرم زیر آن و دوغاب‌ریزی.</t>
  </si>
  <si>
    <t>210206</t>
  </si>
  <si>
    <t>تهیه مصالح، حمل و اجرای کفپوش‌های بتنی پیش‌ساخته ویبره‌ای، به ضخامت 4 سانتی‌متر و به سطح تا 16 دسی‌مترمربع برای هر کفپوش با 2/5 سانتی‌متر ماسه نرم زیر آن و دوغاب‌ریزی.</t>
  </si>
  <si>
    <t>210305</t>
  </si>
  <si>
    <t>اضافه‏‌بهای افزایش ضخامت کفپوش بتنی پیش‏‌ساخته پرسی به ازای هر سانتی‌‏متر افزایش ضخامت نسبت به 4 سانتی‏‌متر تا 8 سانتی‏‌متر.</t>
  </si>
  <si>
    <t>210306</t>
  </si>
  <si>
    <t>اضافه‌‏بهای افزایش ضخامت کفپوش بتنی پیش‏‌ساخته ویبره‌‏ای به ازای هر سانتی‏‌متر افزایش ضخامت نسبت به 4 سانتی‏‌متر تا 8 سانتی‏‌متر.</t>
  </si>
  <si>
    <t>210307</t>
  </si>
  <si>
    <t>اضافه بهای آج‌دار بودن کفپوش بتنی پیش‌ساخته پرسی و ویبره‌‏ای.</t>
  </si>
  <si>
    <t>210308</t>
  </si>
  <si>
    <t>اضافه‌بهای رنگی بودن کفپوش بتنی پیش‌ساخته پرسی و ویبره‌‏ای.</t>
  </si>
  <si>
    <t>210403</t>
  </si>
  <si>
    <t>فرش کف با موزاییک پرسی یا ویبره‌‏ای با سطح صاف.</t>
  </si>
  <si>
    <t>210404</t>
  </si>
  <si>
    <t>فرش کف با موزاییک پرسی یا ویبره‌‏ای آج‌دار (حیاطی).</t>
  </si>
  <si>
    <t>210511</t>
  </si>
  <si>
    <t>فرش کف با موزاییک ماشینی پرسی دو لایه با سطح صاف با ملات ماسه سیمان 1:5.</t>
  </si>
  <si>
    <t>210512</t>
  </si>
  <si>
    <t>فرش کف با موزاییک ماشینی پرسی دو لایه آج‌دار (حیاطی) با ملات ماسه سیمان 1:5.</t>
  </si>
  <si>
    <t>210513</t>
  </si>
  <si>
    <t>فرش کف با موزاییک ماشینی پرسی تک لایه با سطح صاف با ملات ماسه سیمان 1:5.</t>
  </si>
  <si>
    <t>210514</t>
  </si>
  <si>
    <t>فرش کف با موزاییک ماشینی پرسی تک لایه آج‌دار (حیاطی) با ملات ماسه سیمان 1:5.</t>
  </si>
  <si>
    <t>210601</t>
  </si>
  <si>
    <t>تهیه مصالح و اجرای موزاییک شسته ویبره‌ای کارخانه‌ای (واش بتن) با ملات ماسه سیمان 1:5.</t>
  </si>
  <si>
    <t>210602</t>
  </si>
  <si>
    <t>تهیه مصالح و اجرای موزاییک شسته پرسی کارخانه‌ای (واش بتن) با ملات ماسه سیمان 1:5.</t>
  </si>
  <si>
    <t>210701</t>
  </si>
  <si>
    <t>اضافه‌بها به ردیف‌های 210403 تا 210602، در صورتی که خرده سنگ‌های به قطر 20 میلی‌متر و بیشتر در آن‌ها به کار رود.</t>
  </si>
  <si>
    <t>210702</t>
  </si>
  <si>
    <t>اضافه‌بها به ردیف‌های 210403 تا 210404، در صورتی که لاشه سنگ‌های درشت مرمر یا مرمریت در آن به کار رود.</t>
  </si>
  <si>
    <t>210703</t>
  </si>
  <si>
    <t>اضافه‌بها به ردیف‌های 210403 تا 210602، در صورتی‌ که بدنه یا قشر رویه‌ی موزاییک تک لایه یا موزاییک دو لایه، رنگی باشد.</t>
  </si>
  <si>
    <t>210801</t>
  </si>
  <si>
    <t>تهیه مصالح و اجرای تا دو دست ساب روی سطوح موزاییک شده.</t>
  </si>
  <si>
    <t>210802</t>
  </si>
  <si>
    <t>اضافه‌‏بها به ردیف 210801، به ازای هر دست ساب که به مراحل ساب زنی اضافه شود.</t>
  </si>
  <si>
    <t>کارهای سنگی با سنگ پلاک</t>
  </si>
  <si>
    <t>220110</t>
  </si>
  <si>
    <t>تهیه و نصب سنگ پلاک تراورتن لیمویی، قرمز، دودی یا گردویی آذرشهر (آذربایجان شرقی) در سطوح افقی</t>
  </si>
  <si>
    <t>220113</t>
  </si>
  <si>
    <t>تهیه و نصب سنگ پلاک تراورتن دودی تکاب (آذربایجان غربی) در سطوح افقی</t>
  </si>
  <si>
    <t>220114</t>
  </si>
  <si>
    <t>تهیه و نصب سنگ پلاک تراورتن کرم یا شکلاتی تکاب (آذربایجان غربی) در سطوح افقی</t>
  </si>
  <si>
    <t>220115</t>
  </si>
  <si>
    <t>تهیه و نصب سنگ پلاک تراورتن کرم یا شکلاتی خوی (آذربایجان غربی) در سطوح افقی</t>
  </si>
  <si>
    <t>220116</t>
  </si>
  <si>
    <t>تهیه و نصب سنگ پلاک تراورتن کرم سلماس (آذربایجان غربی) در سطوح افقی</t>
  </si>
  <si>
    <t>220117</t>
  </si>
  <si>
    <t>تهیه و نصب سنگ پلاک تراورتن کرم، لیمویی یا قرمز ماکو (آذربایجان غربی) در سطوح افقی</t>
  </si>
  <si>
    <t>220118</t>
  </si>
  <si>
    <t>تهیه و نصب سنگ پلاک تراورتن کرم مهاباد (آذربایجان غربی) در سطوح افقی</t>
  </si>
  <si>
    <t>220121</t>
  </si>
  <si>
    <t>تهیه و نصب سنگ پلاک تراورتن کرم یا بژ خلخال (اردبیل) در سطوح افقی</t>
  </si>
  <si>
    <t>220124</t>
  </si>
  <si>
    <t>تهیه و نصب سنگ پلاک تراورتن سفید ابیانه (اصفهان) در سطوح افقی</t>
  </si>
  <si>
    <t>220125</t>
  </si>
  <si>
    <t>تهیه و نصب سنگ پلاک تراورتن کرم ابیانه (اصفهان) در سطوح افقی</t>
  </si>
  <si>
    <t>220126</t>
  </si>
  <si>
    <t>تهیه و نصب سنگ پلاک تراورتن قرمز اصفهان (اصفهان) در سطوح افقی</t>
  </si>
  <si>
    <t>220127</t>
  </si>
  <si>
    <t>تهیه و نصب سنگ پلاک تراورتن کرم، شکلاتی تجره یا میمه (اصفهان) در سطوح افقی</t>
  </si>
  <si>
    <t>220128</t>
  </si>
  <si>
    <t>تهیه و نصب سنگ پلاک تراورتن کرم رامشه (اصفهان) در سطوح افقی</t>
  </si>
  <si>
    <t>220129</t>
  </si>
  <si>
    <t>تهیه و نصب سنگ پلاک تراورتن کرم طرق (اصفهان) در سطوح افقی</t>
  </si>
  <si>
    <t>220130</t>
  </si>
  <si>
    <t>تهیه و نصب سنگ پلاک تراورتن کرم، شکلاتی یا دودی کاشان (اصفهان) در سطوح افقی</t>
  </si>
  <si>
    <t>220131</t>
  </si>
  <si>
    <t>تهیه و نصب سنگ پلاک تراورتن کرم کمشچه (اصفهان) در سطوح افقی</t>
  </si>
  <si>
    <t>220134</t>
  </si>
  <si>
    <t>تهیه و نصب سنگ پلاک تراورتن کرم طبس (خراسان جنوبی) در سطوح افقی</t>
  </si>
  <si>
    <t>220136</t>
  </si>
  <si>
    <t>تهیه و نصب سنگ پلاک تراورتن کرم یا شکلاتی زنجان (زنجان) در سطوح افقی</t>
  </si>
  <si>
    <t>220139</t>
  </si>
  <si>
    <t>تهیه و نصب سنگ پلاک تراورتن کرم آبیار (مرکزی) در سطوح افقی</t>
  </si>
  <si>
    <t>220140</t>
  </si>
  <si>
    <t>تهیه و نصب سنگ پلاک تراورتن سفید آتشکوه (مرکزی) در سطوح افقی</t>
  </si>
  <si>
    <t>220141</t>
  </si>
  <si>
    <t>تهیه و نصب سنگ پلاک تراورتن کرم آتشکوه یا عباس‌‏آباد (مرکزی) در سطوح افقی.</t>
  </si>
  <si>
    <t>220142</t>
  </si>
  <si>
    <t>تهیه و نصب سنگ پلاک تراورتن کرم یا شکلاتی ترشاب (مرکزی) در سطوح افقی</t>
  </si>
  <si>
    <t>220143</t>
  </si>
  <si>
    <t>تهیه و نصب سنگ پلاک تراورتن کرم یا قهوه‌‏ای تفرش (مرکزی) در سطوح افقی</t>
  </si>
  <si>
    <t>220144</t>
  </si>
  <si>
    <t>تهیه و نصب سنگ پلاک تراورتن کرم یا شکلاتی حاجی‌آباد (مرکزی) در سطوح افقی</t>
  </si>
  <si>
    <t>220145</t>
  </si>
  <si>
    <t>تهیه و نصب سنگ پلاک تراورتن سفید دره‏‌بخاری (مرکزی) در سطوح افقی</t>
  </si>
  <si>
    <t>220146</t>
  </si>
  <si>
    <t>تهیه و نصب سنگ پلاک تراورتن کرم یا شکلاتی دره‏‌بخاری (مرکزی) در سطوح افقی</t>
  </si>
  <si>
    <t>220147</t>
  </si>
  <si>
    <t>تهیه و نصب سنگ پلاک تراورتن سفید عباس‌آباد (مرکزی) در سطوح افقی</t>
  </si>
  <si>
    <t>220148</t>
  </si>
  <si>
    <t>تهیه و نصب سنگ پلاک تراورتن قرمز یا کرم گلچشمه یا کرم آبگرم (مرکزی) در سطوح افقی</t>
  </si>
  <si>
    <t>220151</t>
  </si>
  <si>
    <t>تهیه و نصب سنگ پلاک تراورتن شکلاتی همدان (همدان) در سطوح افقی</t>
  </si>
  <si>
    <t>220154</t>
  </si>
  <si>
    <t>تهیه و نصب سنگ پلاک تراورتن شکلاتی ابرکوه (یزد) در سطوح افقی</t>
  </si>
  <si>
    <t>220155</t>
  </si>
  <si>
    <t>تهیه و نصب سنگ پلاک تراورتن کرم ابرکوه (یزد) در سطوح افقی</t>
  </si>
  <si>
    <t>220156</t>
  </si>
  <si>
    <t>تهیه و نصب سنگ پلاک تراورتن بژ یزد (یزد) در سطوح افقی</t>
  </si>
  <si>
    <t>220157</t>
  </si>
  <si>
    <t>تهیه و نصب سنگ پلاک تراورتن کرم یا شکلاتی یزد (یزد) در سطوح افقی</t>
  </si>
  <si>
    <t>220160</t>
  </si>
  <si>
    <t xml:space="preserve">تهیه و نصب سنگ پلاک لاشه تراورتن برای کف. </t>
  </si>
  <si>
    <t>220205</t>
  </si>
  <si>
    <t>تهیه و نصب سنگ پلاک آهک سمیرم (اصفهان) در سطوح افقی</t>
  </si>
  <si>
    <t>220208</t>
  </si>
  <si>
    <t>تهیه و نصب سنگ پلاک آهک کوه‌سفید قم (قم) در سطوح افقی</t>
  </si>
  <si>
    <t>220211</t>
  </si>
  <si>
    <t>تهیه و نصب سنگ پلاک آهک اسلام‌‏آباد (کرمانشاه) در سطوح افقی</t>
  </si>
  <si>
    <t>220212</t>
  </si>
  <si>
    <t>تهیه و نصب سنگ پلاک آهک بوژان (کرمانشاه) در سطوح افقی</t>
  </si>
  <si>
    <t>220215</t>
  </si>
  <si>
    <t>تهیه و نصب سنگ پلاک آهک گوهره خرم‌آباد (لرستان) در سطوح افقی</t>
  </si>
  <si>
    <t>220320</t>
  </si>
  <si>
    <t>تهیه و نصب سنگ پلاک مرمریت سفید خوی (آذربایجان غربی) در سطوح افقی</t>
  </si>
  <si>
    <t>220321</t>
  </si>
  <si>
    <t>تهیه و نصب سنگ پلاک مرمریت قرمز حنایی خوی (آذربایجان غربی)  در سطوح افقی</t>
  </si>
  <si>
    <t>220322</t>
  </si>
  <si>
    <t>تهیه و نصب سنگ پلاک مرمریت کرم یا کرم طلایی خوی (آذربایجان غربی)  در سطوح افقی</t>
  </si>
  <si>
    <t>220325</t>
  </si>
  <si>
    <t>تهیه و نصب سنگ پلاک مرمریت کرم نمین (اردبیل) در سطوح افقی</t>
  </si>
  <si>
    <t>220328</t>
  </si>
  <si>
    <t>تهیه و نصب سنگ پلاک مرمریت صورتی انارک (اصفهان) در سطوح افقی</t>
  </si>
  <si>
    <t>220329</t>
  </si>
  <si>
    <t>تهیه و نصب سنگ پلاک مرمریت قهوه‌‏ای جندق (اصفهان) در سطوح افقی.</t>
  </si>
  <si>
    <t>220330</t>
  </si>
  <si>
    <t>تهیه و نصب سنگ پلاک مرمریت جوشقان (اصفهان) در سطوح افقی</t>
  </si>
  <si>
    <t>220331</t>
  </si>
  <si>
    <t>تهیه و نصب سنگ پلاک مرمریت صلصالی یا کرم خور و بیابانک (اصفهان) در سطوح افقی</t>
  </si>
  <si>
    <t>220332</t>
  </si>
  <si>
    <t>تهیه و نصب سنگ پلاک مرمریت کرم کاشان (اصفهان) در سطوح افقی</t>
  </si>
  <si>
    <t>220333</t>
  </si>
  <si>
    <t>تهیه و نصب سنگ پلاک مرمریت مشکی یا مشکی طلایی (گلدن بلک) کاشان (اصفهان) در سطوح افقی</t>
  </si>
  <si>
    <t>220334</t>
  </si>
  <si>
    <t>تهیه و نصب سنگ پلاک مرمریت لاشتر (اصفهان) در سطوح افقی</t>
  </si>
  <si>
    <t>220335</t>
  </si>
  <si>
    <t>تهیه و نصب سنگ پلاک مرمریت مشکی نجف‌آباد (اصفهان) در سطوح افقی</t>
  </si>
  <si>
    <t>220336</t>
  </si>
  <si>
    <t>تهیه و نصب سنگ پلاک مرمریت صورتی نوسنگان (اصفهان) در سطوح افقی</t>
  </si>
  <si>
    <t>220338</t>
  </si>
  <si>
    <t>تهیه و نصب سنگ پلاک مرمریت خوسف (خراسان جنوبی) در سطوح افقی</t>
  </si>
  <si>
    <t>220339</t>
  </si>
  <si>
    <t>تهیه و نصب سنگ پلاک مرمریت   صورتی بجستان (خراسان رضوی) در سطوح افقی.</t>
  </si>
  <si>
    <t>220340</t>
  </si>
  <si>
    <t>تهیه و نصب سنگ پلاک مرمریت کرم بجستان (خراسان رضوی) در سطوح افقی</t>
  </si>
  <si>
    <t>220341</t>
  </si>
  <si>
    <t>تهیه و نصب سنگ پلاک مرمریت کاشمر (خراسان رضوی) در سطوح افقی</t>
  </si>
  <si>
    <t>220344</t>
  </si>
  <si>
    <t>تهیه و نصب سنگ پلاک مرمریت کرم یا صورتی آباده (فارس) در سطوح افقی</t>
  </si>
  <si>
    <t>220345</t>
  </si>
  <si>
    <t>تهیه و نصب سنگ پلاک مرمریت پرطاووسی ارسنجان (فارس) در سطوح افقی</t>
  </si>
  <si>
    <t>220346</t>
  </si>
  <si>
    <t>تهیه و نصب سنگ پلاک مرمریت کرم یا قهوه‌‏ای چهرک یا قرمز بوانات (فارس) در سطوح افقی</t>
  </si>
  <si>
    <t>220347</t>
  </si>
  <si>
    <t>تهیه و نصب سنگ پلاک مرمریت کرم دهبید (فارس) در سطوح افقی</t>
  </si>
  <si>
    <t>220348</t>
  </si>
  <si>
    <t>تهیه و نصب سنگ پلاک مرمریت گندمک شیراز (فارس) در سطوح افقی</t>
  </si>
  <si>
    <t>220349</t>
  </si>
  <si>
    <t>تهیه و نصب سنگ پلاک مرمریت کرم یا صورتی کرمان (کرمان) در سطوح افقی</t>
  </si>
  <si>
    <t>220350</t>
  </si>
  <si>
    <t>تهیه و نصب سنگ پلاک مرمریت سفید یا کرم مرودشت (فارس) در سطوح افقی</t>
  </si>
  <si>
    <t>220351</t>
  </si>
  <si>
    <t>تهیه و نصب سنگ پلاک مرمریت کرم نیریز (فارس) در سطوح افقی</t>
  </si>
  <si>
    <t>220352</t>
  </si>
  <si>
    <t>تهیه و نصب سنگ پلاک مرمریت خاکستری (سیلک امپرادو) نیریز (فارس) در سطوح افقی</t>
  </si>
  <si>
    <t>220353</t>
  </si>
  <si>
    <t>تهیه و نصب سنگ پلاک مرمریت کرم جیرفت (کرمان) در سطوح افقی</t>
  </si>
  <si>
    <t>220354</t>
  </si>
  <si>
    <t>تهیه و نصب سنگ پلاک مرمریت هرسین (کرمانشاه) در سطوح افقی</t>
  </si>
  <si>
    <t>220355</t>
  </si>
  <si>
    <t>تهیه و نصب سنگ پلاک مرمریت پرطاووسی یزد (یزد) در سطوح افقی</t>
  </si>
  <si>
    <t>220360</t>
  </si>
  <si>
    <t>تهیه و نصب سنگ پلاک لاشه مرمریت برای کف</t>
  </si>
  <si>
    <t>220410</t>
  </si>
  <si>
    <t>تهیه و نصب سنگ پلاک چینی ابری لایبید (اصفهان) در سطوح افقی</t>
  </si>
  <si>
    <t>220413</t>
  </si>
  <si>
    <t>تهیه و نصب سنگ پلاک چینی نیریز (فارس) در سطوح افقی</t>
  </si>
  <si>
    <t>220416</t>
  </si>
  <si>
    <t>تهیه و نصب سنگ پلاک چینی سفید قروه (کردستان) در سطوح افقی</t>
  </si>
  <si>
    <t>220417</t>
  </si>
  <si>
    <t>تهیه و نصب سنگ پلاک چینی کریستال قروه (کردستان) در سطوح افقی</t>
  </si>
  <si>
    <t>220420</t>
  </si>
  <si>
    <t>تهیه و نصب سنگ پلاک چینی سفید سیرجان (کرمان) درسطوح افقی</t>
  </si>
  <si>
    <t>220423</t>
  </si>
  <si>
    <t>تهیه و نصب سنگ پلاک چینی ازنا (لرستان) در سطوح افقی</t>
  </si>
  <si>
    <t>220424</t>
  </si>
  <si>
    <t>تهیه و نصب سنگ پلاک چینی الیگودرز (لرستان) در سطوح افقی</t>
  </si>
  <si>
    <t>220430</t>
  </si>
  <si>
    <t>تهیه و نصب سنگ پلاک لاشه چینی برای کف</t>
  </si>
  <si>
    <t>220510</t>
  </si>
  <si>
    <t>تهیه و نصب سنگ پلاک گرانیت سبز پیرانشهر (آذربایجان غربی) در سطوح افقی</t>
  </si>
  <si>
    <t>220511</t>
  </si>
  <si>
    <t>تهیه و نصب سنگ پلاک گرانیت گل‏پنبه‌‏ای تکاب (آذربایجان غربی) در سطوح افقی</t>
  </si>
  <si>
    <t>220514</t>
  </si>
  <si>
    <t>تهیه و نصب سنگ پلاک گرانیت سبز اردستان (اصفهان) در سطوح افقی</t>
  </si>
  <si>
    <t>220515</t>
  </si>
  <si>
    <t>تهیه و نصب سنگ پلاک گرانیت قرمز اصفهان (اصفهان) در سطوح افقی</t>
  </si>
  <si>
    <t>220516</t>
  </si>
  <si>
    <t>تهیه و نصب سنگ پلاک گرانیت سفید نطنز (اصفهان) در سطوح افقی</t>
  </si>
  <si>
    <t>220517</t>
  </si>
  <si>
    <t>تهیه و نصب سنگ پلاک گرانیت مشکی نطنز (اصفهان) در سطوح افقی</t>
  </si>
  <si>
    <t>220520</t>
  </si>
  <si>
    <t>تهیه و نصب سنگ پلاک گرانیت سبز بیرجند (خراسان جنوبی) در سطوح افقی</t>
  </si>
  <si>
    <t>220521</t>
  </si>
  <si>
    <t>تهیه و نصب سنگ پلاک گرانیت پرتقالی نهبندان (خراسان جنوبی) در سطوح افقی</t>
  </si>
  <si>
    <t>220522</t>
  </si>
  <si>
    <t>تهیه و نصب سنگ پلاک گرانیت کرم یا سفید نهبندان (خراسان جنوبی) در سطوح افقی</t>
  </si>
  <si>
    <t>220525</t>
  </si>
  <si>
    <t>تهیه و نصب سنگ پلاک گرانیت هلویی تایباد (خراسان رضوی) در سطوح افقی</t>
  </si>
  <si>
    <t>220526</t>
  </si>
  <si>
    <t>تهیه و نصب سنگ پلاک گرانیت مروارید مشهد (خراسان رضوی) در سطوح افقی</t>
  </si>
  <si>
    <t>220529</t>
  </si>
  <si>
    <t>تهیه و نصب سنگ پلاک گرانیت شکلاتی، طلایی یا طوسی خرم‏دره (زنجان) در سطوح افقی</t>
  </si>
  <si>
    <t>220530</t>
  </si>
  <si>
    <t>تهیه و نصب سنگ پلاک گرانیت کرم، صورتی یا هلویی زنجان (زنجان) در سطوح افقی</t>
  </si>
  <si>
    <t>220533</t>
  </si>
  <si>
    <t>تهیه و نصب سنگ پلاک گرانیت سفید زاهدان (سیستان و بلوچستان) در سطوح افقی</t>
  </si>
  <si>
    <t>220536</t>
  </si>
  <si>
    <t>تهیه و نصب سنگ پلاک گرانیت مشکی الموت (قزوین) در سطوح افقی</t>
  </si>
  <si>
    <t>220539</t>
  </si>
  <si>
    <t>تهیه و نصب سنگ پلاک گرانیت سفید بروجرد (لرستان) در سطوح افقی</t>
  </si>
  <si>
    <t>220542</t>
  </si>
  <si>
    <t>تهیه و نصب سنگ پلاک گرانیت مشکی تویسرکان (همدان) در سطوح افقی</t>
  </si>
  <si>
    <t>220543</t>
  </si>
  <si>
    <t>تهیه و نصب سنگ پلاک گرانیت مشکی چایان (همدان) در سطوح افقی</t>
  </si>
  <si>
    <t>220546</t>
  </si>
  <si>
    <t>تهیه و نصب سنگ پلاک گرانیت قرمز یزد (یزد) در سطوح افقی</t>
  </si>
  <si>
    <t>220550</t>
  </si>
  <si>
    <t>تهیه و نصب سنگ پلاک لاشه گرانیت برای کف</t>
  </si>
  <si>
    <t>220601</t>
  </si>
  <si>
    <t>اضافه‌بها نسبت به ردیف‌های تهیه و نصب سنگ پلاک در سطوح افقی، در صورتی که سنگ‌های پلاک در سطوح قائم نصب شوند</t>
  </si>
  <si>
    <t>220602</t>
  </si>
  <si>
    <t>اضافه‌بها نسبت به ردیف‌های تهیه و نصب سنگ پلاک برای تهیه و اجرای کامل اسکوپ در سنگ‌های پلاک بجز سنگ‌های گرانیت برای سطوح قائم</t>
  </si>
  <si>
    <t>220603</t>
  </si>
  <si>
    <t>اضافه‌بها به ردیف‌های تهیه و نصب سنگ پلاک، برای تهیه و اجرای کامل اسکوپ در سنگ‌های گرانیت برای سطوح قائم</t>
  </si>
  <si>
    <t>220604</t>
  </si>
  <si>
    <t>اضافه‌بها به ردیف‌های سنگ‌کاری قائم، در صورتی که سطح کار دارای انحنا باشد</t>
  </si>
  <si>
    <t>220605</t>
  </si>
  <si>
    <t>اضافه‌بها به سنگ‌کاری سطوح افقی، در صورتی که سنگ پلاک، داخل قاب در یا پنجره نصب شود</t>
  </si>
  <si>
    <t>220607</t>
  </si>
  <si>
    <t>اضافه‌بها برای تیشه‌ای کردن یا کلنگی کردن سنگ‌های پلاک</t>
  </si>
  <si>
    <t>220610</t>
  </si>
  <si>
    <t>اضافه‌بها برای شعله‌‏ای کردن سطوح سنگ‏‌های پلاک گرانیت</t>
  </si>
  <si>
    <t>220611</t>
  </si>
  <si>
    <t>گرد کردن لبه سنگ‌های پلاک بجز گرانیت برحسب هر مترطول لبه سنگ به ازای هر بار</t>
  </si>
  <si>
    <t>220612</t>
  </si>
  <si>
    <t>پخ‌زدن یا تعبیه چفت در لبه سنگ‌های پلاک بجز گرانیت برحسب هر مترطول لبه سنگ به ازای هر بار</t>
  </si>
  <si>
    <t>220613</t>
  </si>
  <si>
    <t>تعبیه شیار‏‏‏ یا آبچکان در سنگ‌های پلاک بجز گرانیت به ازای هر بار</t>
  </si>
  <si>
    <t>220614</t>
  </si>
  <si>
    <t>گرد کردن لبه سنگ‏‌های پلاک گرانیت برحسب هر مترطول لبه سنگ به ازای هر بار</t>
  </si>
  <si>
    <t>220615</t>
  </si>
  <si>
    <t>پخ‌زدن یا تعبیه چفت در لبه سنگ‌های پلاک از نوع گرانیت برحسب هر مترطول لبه سنگ به ازای هر بار</t>
  </si>
  <si>
    <t>220616</t>
  </si>
  <si>
    <t>تعبیه شیار‏‏‏ یا آبچکان در سنگ‌های پلاک گرانیت به ازای هر بار</t>
  </si>
  <si>
    <t>220617</t>
  </si>
  <si>
    <t>اضافه‌بها به ردیف‌های تهیه و نصب سنگ پلاک، برای تهیه و نصب پیچ بازشونده روی سطوح سنگ‌‏کاری شده به همراه سوراخ‌کاری‌های لازم</t>
  </si>
  <si>
    <t>220620</t>
  </si>
  <si>
    <t>اضافه‌بها به ردیف‌‏های نصب سنگ پلاک، چنانچه بجای ملات از چسب استفاده شود</t>
  </si>
  <si>
    <t>220710</t>
  </si>
  <si>
    <t>اضافه‏‌بها نسبت به ردیف‌های تهیه و نصب سنگ پلاک، در صورتی که سنگ پلاک، به عنوان قرنیز یا ازاره مورد استفاده قرار گیرد</t>
  </si>
  <si>
    <t>220711</t>
  </si>
  <si>
    <t>اضافه‌‏بها نسبت به ردیف‌های تهیه و نصب سنگ پلاک، در صورتی که سنگ پلاک، به عنوان سنگ پله مورد استفاده قرار گیرد</t>
  </si>
  <si>
    <t>220712</t>
  </si>
  <si>
    <t>اضافه‏‌بها نسبت به ردیف‏‌های تهیه و نصب سنگ پلاک، در صورتی که سنگ پلاک، به عنوان سنگ درپوش (با هر عرض) روی دست اندازها و مانند آن مورد استفاده قرار گیرد.</t>
  </si>
  <si>
    <t>220713</t>
  </si>
  <si>
    <t>اضافه‌‏بها نسبت به ردیف‌‏های تهیه و نصب سنگ پلاک، در صورتی که سنگ پلاک، به عنوان سنگ فتیله مورد استفاده قرار گیرد</t>
  </si>
  <si>
    <t>220801</t>
  </si>
  <si>
    <t>تهیه، حمل و نصب جدول‌های سنگی با سنگ تراورتن سفید یا کرم رامشه، طرق، تجره، میمه (اصفهان)، یزد (یزد)، گل چشمه یا آبگرم (مرکزی)، سلماس (آذربایجان غربی) به ضخامت ۶ سانتی‌متر به همراه بند‏کشی</t>
  </si>
  <si>
    <t>220802</t>
  </si>
  <si>
    <t>اضافه‌بهای افزایش ضخامت به ردیف ۲۲۰۸۰۱، به ازای هر سانتی‌متر اضافه ضخامت تا 10 سانتی‏‌متر</t>
  </si>
  <si>
    <t>220803</t>
  </si>
  <si>
    <t>تهیه، حمل و نصب جدول‌های سنگی با سنگ چینی ابری لایبید (اصفهان)، به ضخامت ۶ سانتی‌متر به همراه بندکشی</t>
  </si>
  <si>
    <t>220804</t>
  </si>
  <si>
    <t>اضافه‌بهای افزایش ضخامت به ردیف ۲۲۰۸۰۳، به ازای هر سانتی‌متر اضافه ضخامت تا 10 سانتی‏‌متر</t>
  </si>
  <si>
    <t>220805</t>
  </si>
  <si>
    <t>تهیه، حمل و نصب جدول‌های سنگی با سنگ مرمریت لاشتر (اصفهان)، به ضخامت ۶ سانتی‌متر به همراه بندکشی</t>
  </si>
  <si>
    <t>220806</t>
  </si>
  <si>
    <t>اضافه‌بهای افزایش ضخامت به ردیف ۲۲۰۸۰۵، به ازای هر سانتی‌متر اضافه ضخامت تا 10 سانتی‌‏متر</t>
  </si>
  <si>
    <t>220807</t>
  </si>
  <si>
    <t>تهیه، حمل و نصب جدول‌های سنگی با سنگ گرانیت مروارید مشهد (خراسان رضوی)، به ضخامت ۶ سانتی‌متر به همراه بند‏کشی</t>
  </si>
  <si>
    <t>220808</t>
  </si>
  <si>
    <t>اضافه‌بهای افزایش ضخامت به ردیف ۲۲۰۸۰7، به ازای هر سانتی‌متر اضافه ضخامت تا 10 سانتی‏‌متر</t>
  </si>
  <si>
    <t>220809</t>
  </si>
  <si>
    <t>پخ‌‏زدن لبه هر نوع جدول‏ سنگی</t>
  </si>
  <si>
    <t>220910</t>
  </si>
  <si>
    <t>تهیه، حمل و نصب سنگ مکعبی (کیوبیک) به ابعاد 5×۱۰×۱۰ سانتی‌متر در سطوح افقی با سنگ تراورتن سفید یا کرم رامشه، طرق، تجره، میمه (اصفهان)، یزد (یزد)، گل چشمه یا آبگرم (مرکزی)، سلماس (آذربایجان غربی)</t>
  </si>
  <si>
    <t>220911</t>
  </si>
  <si>
    <t>تهیه، حمل و نصب سنگ مکعبی (کیوبیک) به ابعاد 5×۱۰×۱۰ سانتی‌متر در سطوح افقی با سنگ تراورتن لیمویی یا قرمز ماکو (آذربایجان غربی)، آذرشهر (آذربایجان شرقی)</t>
  </si>
  <si>
    <t>220912</t>
  </si>
  <si>
    <t>تهیه، حمل و نصب سنگ مکعبی (کیوبیک) به ابعاد 5×۱۰×۱۰ سانتی‌متر در سطوح افقی با سنگ مرمریت لاشتر (اصفهان)</t>
  </si>
  <si>
    <t>220913</t>
  </si>
  <si>
    <t>تهیه، حمل و نصب سنگ مکعبی (کیوبیک) به ابعاد 5×۱۰×۱۰ سانتی‌متر در سطوح افقی با سنگ گرانیت شکلاتی خرم‌دره (زنجان)</t>
  </si>
  <si>
    <t>220914</t>
  </si>
  <si>
    <t>تهیه، حمل و نصب سنگ مکعبی (کیوبیک) به ابعاد 5×۱۰×۱۰ سانتی‌متر در سطوح افقی با سنگ گرانیت کرم نهبندان (خراسان جنوبی)</t>
  </si>
  <si>
    <t>220915</t>
  </si>
  <si>
    <t>تهیه، حمل و نصب سنگ مکعبی (کیوبیک) به ابعاد 5×۱۰×۱۰ سانتی‌متر در سطوح افقی با سنگ گرانیت قرمز یزد (یزد)</t>
  </si>
  <si>
    <t>220916</t>
  </si>
  <si>
    <t>تهیه، حمل و نصب سنگ مکعبی (کیوبیک) به ابعاد 5×۱۰×۱۰ سانتی‌متر در سطوح افقی با سنگ گرانیت سفید نطنز (اصفهان)</t>
  </si>
  <si>
    <t>220917</t>
  </si>
  <si>
    <t>تهیه، حمل و نصب سنگ مکعبی (کیوبیک) به ابعاد 5×۱۰×۱۰ سانتی‌متر در سطوح افقی با سنگ گرانیت مشکی نطنز (اصفهان)</t>
  </si>
  <si>
    <t>220918</t>
  </si>
  <si>
    <t>تهیه، حمل و نصب سنگ مکعبی (کیوبیک) به ابعاد 5×۱۰×۱۰ سانتی‌متر در سطوح افقی با سنگ گرانیت قرمز اصفهان (اصفهان)</t>
  </si>
  <si>
    <t>220925</t>
  </si>
  <si>
    <t>کسربها به ردیف‌‏های 220910 تا 220918 در صورتی که در نصب آن‌ها بجای ملات ماسه‏‌سیمان از ماسه نرم استفاده شود</t>
  </si>
  <si>
    <t>221001</t>
  </si>
  <si>
    <t>تهیه و نصب سنگ پلاک بادبر به ابعاد 15×30 سانتی‌‏متر از تراورتن قرمز ماکو (آذربایجان غربی)، آذرشهر (آذربایجان شرقی)، و یا تراورتن سفید رامشه، طرق، تجره، میمه (اصفهان)، یزد (یزد)، گل‏چشمه یا آبگرم (مرکزی)، سلماس (آذربایجان غربی)</t>
  </si>
  <si>
    <t>221002</t>
  </si>
  <si>
    <t>تهیه و نصب سنگ پلاک بادبر به ابعاد 15×30 سانتی‏‌متر از سنگ مرمریت جوشقان (اصفهان)</t>
  </si>
  <si>
    <t>221003</t>
  </si>
  <si>
    <t>تهیه و نصب سنگ پلاک بادبر به ابعاد 15×30 سانتی‏‌متر از سنگ مرمریت مشکی نجف ‏آباد (اصفهان)</t>
  </si>
  <si>
    <t>221004</t>
  </si>
  <si>
    <t>تهیه و نصب سنگ پلاک بادبر به ابعاد 15×30 سانتی‏‌متر از سنگ مرمریت قرمز بوانات (فارس)</t>
  </si>
  <si>
    <t>221101</t>
  </si>
  <si>
    <t>اضافه‌بها به ردیف‌های سنگ‌‏کاری با سنگ پلاک در صورت نصب خشک روی سطوح قائم با روش نصب پنهان</t>
  </si>
  <si>
    <t>221102</t>
  </si>
  <si>
    <t>اضافه‌بها به ردیف‌های سنگ‏‌کاری با سنگ پلاک در صورت نصب خشک روی سطوح قائم با روش نصب نمایان</t>
  </si>
  <si>
    <t>221201</t>
  </si>
  <si>
    <t>تهیه مصالح و اجرای تا 7 دست ساب روی سطوح‏ سنگ‌‏کاری شده با سنگ‌‏های پلاک بجز گرانیت</t>
  </si>
  <si>
    <t>221202</t>
  </si>
  <si>
    <t>تهیه مصالح و اجرای تا 10 دست ساب روی سطوح‏ سنگ‌‏کاری شده با سنگ‏‌های پلاک گرانیت</t>
  </si>
  <si>
    <t>221203</t>
  </si>
  <si>
    <t>اضافه‌‏بها به ردیف‏‌های 221201 و 221202، به ازای هر دست ساب که به مراحل ساب‏زنی اضافه شود، تا 20 دست</t>
  </si>
  <si>
    <t>کارهای پلاستیکی و پلیمری</t>
  </si>
  <si>
    <t>230110</t>
  </si>
  <si>
    <t>تهیه و نصب کف‌پوش P.V.C، به صورت رول و با ضخامت 1/5 تا 2 میلی‏متر</t>
  </si>
  <si>
    <t>230111</t>
  </si>
  <si>
    <t>اضافه‌بها به ردیف 230110 به ازای افزایش هر میلی‏متر ضخامت کف‌پوش P.V.C مازاد بر 2 میلی‏متر تا 6 میلی‏متر (کسر میلی‏متر به تناسب محاسبه می‏شود)</t>
  </si>
  <si>
    <t>230112</t>
  </si>
  <si>
    <t>تهیه و نصب کف‌پوش P.V.C، به صورت تایل به ابعاد مختلف و با ضخامت 1/5 تا 2 میلی‏متر</t>
  </si>
  <si>
    <t>230113</t>
  </si>
  <si>
    <t>اضافه‌بها به ردیف 230112 به ازای افزایش هر میلی‏متر ضخامت کف‌پوش P.V.C مازاد بر 2 میلی‏متر تا 6 میلی‏متر (کسر میلی‏متر به تناسب محاسبه می‏شود)</t>
  </si>
  <si>
    <t>230114</t>
  </si>
  <si>
    <t>تهیه و نصب کف‌پوش P.V.C ضدباکتری، به صورت رول و با ضخامت 1/5 تا 2 میلی‏متر</t>
  </si>
  <si>
    <t>230115</t>
  </si>
  <si>
    <t>اضافه‌بها به ردیف 230114 به ازای افزایش هر میلی‏متر ضخامت کف‌پوش P.V.C ضد باکتری مازاد بر 2 میلی‏متر تا 6 میلی‏متر (کسر میلی‏متر به تناسب محاسبه می‏شود)</t>
  </si>
  <si>
    <t>230116</t>
  </si>
  <si>
    <t>تهیه و نصب کف‌پوش P.V.C ضد جریان الکتریسیته ساکن، به صورت رول و با ضخامت 1/5 تا 2 میلی‏متر</t>
  </si>
  <si>
    <t>230117</t>
  </si>
  <si>
    <t>تهیه و نصب کف‌پوش P.V.C ضد جریان الکتریسیته ساکن، به صورت تایل به ابعاد مختلف و با ضخامت 1/5 تا 2 میلی‏متر</t>
  </si>
  <si>
    <t>230118</t>
  </si>
  <si>
    <t>تهیه و نصب کف‌پوش P.V.C از نوع رسانای جریان الکتریسیته، به صورت رول و با ضخامت 1/5 تا ۲ میلی‌متر به انضمام شبکه‏بندی با استفاده از نوارهای مسی</t>
  </si>
  <si>
    <t>230119</t>
  </si>
  <si>
    <t>تهیه و نصب کف‌پوش P.V.C از نوع رسانای جریان الکتریسیته، به صورت تایل به ابعاد مختلف و با ضخامت 1/5 تا ۲ میلی‌متر به انضمام شبکه‌بندی با استفاده از نوارهای مسی</t>
  </si>
  <si>
    <t>230120</t>
  </si>
  <si>
    <t>تهیه و نصب کف‌پوش P.V.C، به صورت رول با طرح پولکی و با ضخامت 1.5 تا 2 میلی‏متر</t>
  </si>
  <si>
    <t>230121</t>
  </si>
  <si>
    <t>اضافه‌بها به ردیف 230120 به ازای افزایش هر میلی‏متر ضخامت کف‌پوش P.V.C مازاد بر 2 میلی‏متر تا 6 میلی‏متر (کسر میلی‏متر به تناسب محاسبه می‏شود)</t>
  </si>
  <si>
    <t>230122</t>
  </si>
  <si>
    <t>تهیه و نصب کف‌پوش P.V.C، به صورت تایل به ابعاد مختلف با طرح پولکی و با ضخامت 1.5 تا 2 میلی‏متر</t>
  </si>
  <si>
    <t>230123</t>
  </si>
  <si>
    <t>اضافه‌بها به ردیف 230122 به ازای افزایش هر میلی‏متر ضخامت کف‌پوش P.V.C مازاد بر 2 میلی‏متر تا 6 میلی‏متر (کسر میلی‏متر به تناسب محاسبه می‏شود)</t>
  </si>
  <si>
    <t>230130</t>
  </si>
  <si>
    <t>تهیه و نصب کف‌پوش ورزشی از نوع P.V.C زیرفوم‌دار به ضخامت ۴ تا ۵ میلی‌متر به ‌صورت رول</t>
  </si>
  <si>
    <t>230131</t>
  </si>
  <si>
    <t>تهیه و نصب کف‌پوش ورزشی از نوع P.V.C زیرفوم‌دار به ضخامت بیش از 5 تا 6 میلی‌متر به ‌صورت رول</t>
  </si>
  <si>
    <t>230132</t>
  </si>
  <si>
    <t>تهیه و نصب کف‌پوش ورزشی از نوع P.V.C زیرفوم‌دار به ضخامت بیش از 6 تا 7 میلی‌متر به ‌صورت رول</t>
  </si>
  <si>
    <t>230230</t>
  </si>
  <si>
    <t>تهیه و نصب کف‌پوش لاستیکی آج‌دار، به صورت رول و با ضخامت اسمی 1.5 میلی‌متر</t>
  </si>
  <si>
    <t>230231</t>
  </si>
  <si>
    <t>تهیه و نصب کف‌پوش لاستیکی آج‌دار، به صورت رول و با ضخامت اسمی 2.5 میلی‌متر</t>
  </si>
  <si>
    <t>230232</t>
  </si>
  <si>
    <t>تهیه و نصب کف‌پوش لاستیکی آج‌دار، به صورت رول و با ضخامت اسمی 3 میلی‌متر</t>
  </si>
  <si>
    <t>230233</t>
  </si>
  <si>
    <t>تهیه و نصب کف‌پوش لاستیکی آج‌دار ، به صورت رول و ضخامت اسمی 4 میلی‌متر</t>
  </si>
  <si>
    <t>230240</t>
  </si>
  <si>
    <t>تهیه و نصب کف‌پوش لاستیکی گرانولی به صورت تایل به ابعاد مختلف و ضخامت تا 20 میلی‏متر</t>
  </si>
  <si>
    <t>230241</t>
  </si>
  <si>
    <t>اضافه‏بها به ردیف 230240 به ازای افزایش هر 10 میلی‏متر ضخامت کف‌پوش مازاد بر 20 میلی‌متر تا 50 میلی‌متر(کسر 10 میلی‏متر به تناسب محاسبه می‏شود)</t>
  </si>
  <si>
    <t>230242</t>
  </si>
  <si>
    <t>تهیه و نصب کف‌پوش لاستیکی گرانولی پایه‏دار به صورت تایل به ابعاد مختلف و ضخامت تا 40 میلی‏متر</t>
  </si>
  <si>
    <t>230243</t>
  </si>
  <si>
    <t>اضافه‏بها به ردیف 230242 به ازای افزایش هر 10 میلی‏متر ضخامت کف‌پوش مازاد بر 40 میلی‌متر تا 65 میلی‌متر (کسر 10 میلی‏متر به تناسب محاسبه می‏شود)</t>
  </si>
  <si>
    <t>230250</t>
  </si>
  <si>
    <t>تهیه  و نصب چمن مصنوعی زمین فوتبال از نوع تک‌رشته‌ای منوفیلامنت (Monofilament ).</t>
  </si>
  <si>
    <t>230251</t>
  </si>
  <si>
    <t>تهیه  و نصب چمن مصنوعی زمین فوتبال از نوع چند‌رشته‌ای فیبریلیت (Fibrillate).</t>
  </si>
  <si>
    <t>230330</t>
  </si>
  <si>
    <t>تهیه و اجرای کف‌پوش لاستیکی گرانولی درجاریز به انضمام قشر آستر، با ضخامت 10 میلی‏متر به هر رنگ</t>
  </si>
  <si>
    <t>230331</t>
  </si>
  <si>
    <t>اضافه‏بها به ردیف 230330 به ازای افزایش هر 10 میلی‏متر ضخامت کف‌پوش مازاد بر 10 میلی‌متر تا 30 میلی‌متر(کسر 10 میلی‏متر به تناسب محاسبه می‏شود)</t>
  </si>
  <si>
    <t>230340</t>
  </si>
  <si>
    <t>تهیه مصالح و اجرای کف‌پوش لایه‌لایه دو و میدانی  به ضخامت 12 تا 16 میلی‏متر‏ شامل قشر آستر، لایه ضربه‎گیر، لایه نهایی رزین پلی‏یورتان و سخت‌کننده مربوط همراه با گرانول‏های لاستیکی EPDM</t>
  </si>
  <si>
    <t>230341</t>
  </si>
  <si>
    <t>تهیه مصالح و اجرای کف‌پوش کامل دو و میدانی  به ضخامت 12 تا 16 میلی متر‏ شامل قشر آستر، لایه گرانول لاستیکی SBR، لایه نهایی رزین پلی‏یورتان و سخت‌کننده مربوط همراه با گرانول‏های لاستیکی EPDM</t>
  </si>
  <si>
    <t>230350</t>
  </si>
  <si>
    <t>تهیه مصالح و اجرای کف‌پوش اپوکسی با بنیان رزین اپوکسی و سخت‌کننده مربوط شامل قشر آستر، لایه میانی و لایه رویه به ضخامت تا 2 میلی‌متر</t>
  </si>
  <si>
    <t>230351</t>
  </si>
  <si>
    <t>اضافه‏بها  به ردیف 230350 به ازای هر میلی‏متر افزایش ضخامت مازاد بر 2 میلی‌متر تا 5   میلی‏متر.</t>
  </si>
  <si>
    <t>230352</t>
  </si>
  <si>
    <t>اضافه‌بها به ردیف 230350 در صورتی که کف‌پوش از نوع آنتی‌باکتریال باشد</t>
  </si>
  <si>
    <t>230353</t>
  </si>
  <si>
    <t>اضافه‌بها به ردیف 230350 در صورتی که کف‌پوش از نوع هادی جریان الکتریسیته باشد</t>
  </si>
  <si>
    <t>230354</t>
  </si>
  <si>
    <t>اضافه‌بها به ردیف 230350 در صورتی که لایه رویه از نوع کف‏پوش پلی‏یورتان با بنیان رزین پلی‏یورتان و سخت‌کننده مربوط اجرا گردد</t>
  </si>
  <si>
    <t>230355</t>
  </si>
  <si>
    <t>اضافه‏بها به ردیف 230350 درصورت استفاده از دانه‏های سیلیس</t>
  </si>
  <si>
    <t>230360</t>
  </si>
  <si>
    <t>تهیه مصالح و اجرای کف‌پوش پلی یورتان با بنیان رزین پلی‌یورتان و سخت‌کننده مربوط شامل قشر آستر، لایه میانی و لایه رویه به ضخامت تا 2 میلی‌متر</t>
  </si>
  <si>
    <t>230361</t>
  </si>
  <si>
    <t>اضافه‏بها به ردیف 230360 به ازای هر میلی‏متر افزایش ضخامت مازاد بر 2 میلیمتر تا 5 میلی‏متر</t>
  </si>
  <si>
    <t>230362</t>
  </si>
  <si>
    <t>اضافه‌بها به ردیف 230360 در صورتی که کفپوش از نوع آنتی‏باکتریال باشد</t>
  </si>
  <si>
    <t>230402</t>
  </si>
  <si>
    <t>تهیه و نصب لبه پوشش پلاستیکی بدون روکش از نوع پروفیل P.V.C به هر شکل</t>
  </si>
  <si>
    <t>230403</t>
  </si>
  <si>
    <t>تهیه و نصب نبشی پلاستیکی بدون روکش، از نوع پروفیل P.V.C</t>
  </si>
  <si>
    <t>230410</t>
  </si>
  <si>
    <t>اضافه‏بها به ردیف‏های 230402 و 230403 درصورت روکش‌دار بودن</t>
  </si>
  <si>
    <t>230420</t>
  </si>
  <si>
    <t>تهیه و نصب قرنیز P.V.C فشرده روکش‌دار به ارتفاع 7 تا 9 سانتی‌متر و ضخامت 4 تا 8 میلی‌متر</t>
  </si>
  <si>
    <t>230421</t>
  </si>
  <si>
    <t>تهیه  و نصب قرنیز P.V.C فشرده روکش‌دار به ارتفاع بیش از 9 تا 12   سانتی‌متر و ضخامت 4 تا 8 میلی‌متر.</t>
  </si>
  <si>
    <t>230430</t>
  </si>
  <si>
    <t>تهیه،  ساخت و نصب لوله‌ ناودانی از جنس P.V.C برای مصرف روکار   به قطر تا ۱۲۵ میلی‌متر.</t>
  </si>
  <si>
    <t>230501</t>
  </si>
  <si>
    <t>تهیه ورق‌های موج‌دار P.V.C به ضخامت 2 میلی‌متر</t>
  </si>
  <si>
    <t>230502</t>
  </si>
  <si>
    <t>تهیه ورق‌های تخت پلی‌استایرن به ضخامت اسمی 3 میلی‌متر</t>
  </si>
  <si>
    <t>230503</t>
  </si>
  <si>
    <t>تهیه ورق‌های تخت شفاف و رنگی آکریلیک به ضخامت اسمی 3 میلی‌متر</t>
  </si>
  <si>
    <t>230504</t>
  </si>
  <si>
    <t>تهیه ورق‏های موج‏دار شفاف و رنگی پلی‏کربنات به ضخامت اسمی 2 میلی‏متر</t>
  </si>
  <si>
    <t>230505</t>
  </si>
  <si>
    <t>تهیه ورق‏های تخت شفاف و رنگی پلی‌کربنات به ضخامت اسمی 2 میلی‏متر</t>
  </si>
  <si>
    <t>230506</t>
  </si>
  <si>
    <t>تهیه ورق‌های موج‏دار U.P.V.C به ضخامت اسمی 2 میلی‌متر</t>
  </si>
  <si>
    <t>230510</t>
  </si>
  <si>
    <t>نصب ورق‏های موج‌دار پلیمری ردیف‏های 230501، 230504 و 230506 با تمام وسایل نصب</t>
  </si>
  <si>
    <t>230511</t>
  </si>
  <si>
    <t>نصب ورق‏های تخت پلیمری ردیف‏های 230502، 230503 و 230505 با تمام وسایل نصب</t>
  </si>
  <si>
    <t>230520</t>
  </si>
  <si>
    <t>تهیه ورق‏های چند جداره شفاف و رنگی پلی‏کربنات</t>
  </si>
  <si>
    <t>230521</t>
  </si>
  <si>
    <t>نصب ورق‌های چند جداره شفاف و رنگی پلی‌کربنات ردیف 230520 باتمام وسایل نصب</t>
  </si>
  <si>
    <t>230530</t>
  </si>
  <si>
    <t>تهیه و نصب ورق‏های اکسترود شده پلی‌پروپیلن بدون مقاومت در برابر نور خورشید، به وزن 300 گرم بر مترمربع</t>
  </si>
  <si>
    <t>230531</t>
  </si>
  <si>
    <t>اضافه‏بها به ردیف 230530 به ازای افزایش هر 100 گرم وزن ورق‏ اکسترود شده پلی‌پروپیلن مازاد بر 300 گرم در هر مترمربع (کسر100 گرم به تناسب محاسبه می‏شود)</t>
  </si>
  <si>
    <t>230540</t>
  </si>
  <si>
    <t>تهیه و نصب پایه فایبرگلاس برای نورگیرهای حبابی به مساحت تا 1.6 مترمربع</t>
  </si>
  <si>
    <t>230541</t>
  </si>
  <si>
    <t>تهیه و نصب پایه‏ فایبرگلاس برای نورگیرهای حبابی به مساحت بیش از 1.6 مترمربع</t>
  </si>
  <si>
    <t>230542</t>
  </si>
  <si>
    <t>تهیه  و نصب حباب نورگیر آکریلیک به هر رنگ با ضخامت اسمی 3 میلی‏متر و به مساحت تا 0.5   مترمربع.</t>
  </si>
  <si>
    <t>230543</t>
  </si>
  <si>
    <t>تهیه  و نصب حباب نورگیر آکریلیک به هر رنگ با ضخامت اسمی 3 میلی‏متر و به مساحت بیش   از 0.5 تا 1.3 مترمربع.</t>
  </si>
  <si>
    <t>230544</t>
  </si>
  <si>
    <t>تهیه  و نصب حباب نورگیر آکریلیک به هر رنگ با ضخامت اسمی 3 میلی‏متر و به مساحت بیش   از 1.3 تا 3 مترمربع.</t>
  </si>
  <si>
    <t>230610</t>
  </si>
  <si>
    <t>تهیه  و نصب سقف کاذب از نوع تایل‌ دوجداره P.V.C روکش‌دار به مساحت ۳۰ تا   ۴۰ دسی‌مترمربع به صورت مشبک با نصب خشک.</t>
  </si>
  <si>
    <t>230615</t>
  </si>
  <si>
    <t>تهیه و نصب سقف کاذب از نوع پانل‏ دوجداره P.V.C بدون روکش</t>
  </si>
  <si>
    <t>230620</t>
  </si>
  <si>
    <t>تهیه و نصب دیوارپوش از نوع پانل دوجداره P.V.C بدون روکش</t>
  </si>
  <si>
    <t>230625</t>
  </si>
  <si>
    <t>اضافه‌بها به ردیف‏های 230615 و 230620 درصورت روکش‌دار بودن پانل‏های دوجداره</t>
  </si>
  <si>
    <t>230630</t>
  </si>
  <si>
    <t>تهیه  و نصب پانل‏های U.P.V.C برای پوشش سایبان‏،‏ پارکینگ‏، سوله‏ و مانند   آن.</t>
  </si>
  <si>
    <t>230701</t>
  </si>
  <si>
    <t>تهیه و نصب نایلون با استفاده از مواد بازیافتی، (فیلم پلی‌اتیلن) به وزن حدود 150 گرم بر مترمربع، برای کارهایی که نایلون الزاماً در کار باقی بماند</t>
  </si>
  <si>
    <t>230702</t>
  </si>
  <si>
    <t>تهیه و نصب نایلون شفاف، (فیلم پلی‌اتیلن) به وزن حدود۱0۰ گرم بر مترمربع برای کارهایی که نایلون الزاماً در کار باقی بماند</t>
  </si>
  <si>
    <t>230703</t>
  </si>
  <si>
    <t>اضافه‌بها به ردیف 230702 به ازای افزایش هر 100 گرم وزن نایلون در هر مترمربع تا 200 گرم (کسر 100 گرم به تناسب محاسبه می‏شود)</t>
  </si>
  <si>
    <t>230801</t>
  </si>
  <si>
    <t>تهیه و نصب ورق‌های پلاستیک تقویت شده با فایبرگلاس موج‌دار یا بدون موج، به ضخامت اسمی 0/9 میلی‏متر</t>
  </si>
  <si>
    <t>230810</t>
  </si>
  <si>
    <t>اضافه بها به ردیف 230801 به ازای افزایش هر میلی‏متر ضخامت مازاد بر 0/9 میلی‌متر تا 3 میلی‏متر (کسر میلی‏متر به تناسب محاسبه می‏شود)</t>
  </si>
  <si>
    <t>230910</t>
  </si>
  <si>
    <t>تهیه و نصب نوار آب‌بند حفره‌دار به عرض اسمی 19 سانتی‌متر، از جنس P.V.C</t>
  </si>
  <si>
    <t>230911</t>
  </si>
  <si>
    <t>تهیه و نصب نوار آب‌بند حفره‌دار به عرض اسمی 24 سانتی‌متر، از جنس P.V.C</t>
  </si>
  <si>
    <t>230912</t>
  </si>
  <si>
    <t>تهیه و نصب نوار آب‌بند حفره‌دار به عرض اسمی 32 سانتی‌متر، از جنس P.V.C</t>
  </si>
  <si>
    <t>230913</t>
  </si>
  <si>
    <t>تهیه  و نصب نوار آب‌بند بدون حفره به عرض اسمی 24 سانتی‌متر، از جنس P.V.C.</t>
  </si>
  <si>
    <t>230914</t>
  </si>
  <si>
    <t>تهیه  و نصب نوار آب‌بند بدون حفره به عرض اسمی 32 سانتی‌متر، از جنس P.V.C.</t>
  </si>
  <si>
    <t>230920</t>
  </si>
  <si>
    <t>تهیه  و اجرای نوار آب‏بند بنتونیتی به عرض 3 سانتی‏متر به طور کامل بر   حسب مترطول درز.</t>
  </si>
  <si>
    <t>230925</t>
  </si>
  <si>
    <t>تهیه  و نصب نوار آب‏بند هیدروفیلی به عرض 2 سانتی‏متر به طور کامل بر حسب متر طول درز.</t>
  </si>
  <si>
    <t>230930</t>
  </si>
  <si>
    <t>تهیه  و اجرای ماستیک آب‌بند پلی‌یورتان برای مصرف در درزها با پرداخت سطح به طور   کامل.</t>
  </si>
  <si>
    <t>230931</t>
  </si>
  <si>
    <t xml:space="preserve">تهیه و اجرای ماستیک آب‌بند سیلیکونی برای مصرف در درزها با پرداخت نهایی سطح به طور کامل. </t>
  </si>
  <si>
    <t>231001</t>
  </si>
  <si>
    <t>تهیه  و جاگذاری غلاف پلاستیکی از جنس U.P.V.C در   بتن برای عبور لوله و سایر مصارف.</t>
  </si>
  <si>
    <t>231002</t>
  </si>
  <si>
    <t>تهیه،  سوراخ‌کاری و جاگذاری لوله پلاستیکی از جنس U.P.V.C برای زهکشی.</t>
  </si>
  <si>
    <t>231003</t>
  </si>
  <si>
    <t>تهیه و نصب پله فولادی با روکش پلی‌پروپیلن</t>
  </si>
  <si>
    <t>231004</t>
  </si>
  <si>
    <t>تهیه و اجرای لوله زهکش شیاردار از جنس U.P.V.C به قطر خارجی 100 تا 125 میلی‏متر</t>
  </si>
  <si>
    <t>231005</t>
  </si>
  <si>
    <t>تهیه و اجرای لوله زهکش شیاردار از جنس U.P.V.C به قطر خارجی 160 تا 200 میلی‏متر</t>
  </si>
  <si>
    <t>231006</t>
  </si>
  <si>
    <t>تهیه و جاگذاری غلاف پلاستیکی از جنس پلی‏اتیلن  در بتن برای عبور لوله و سایر مصارف.</t>
  </si>
  <si>
    <t>231007</t>
  </si>
  <si>
    <t>تهیه، سوراخ‏کاری و جاگذاری لوله پلاستیکی از جنس   پلی‏اتیلن برای زهکشی.</t>
  </si>
  <si>
    <t>231010</t>
  </si>
  <si>
    <t>تهیه فاصله‌نگهدار(Spacer) از جنس پلاستیک برای تامین پوشش بتن</t>
  </si>
  <si>
    <t>231110</t>
  </si>
  <si>
    <t>تهیه، ساخت و نصب در یا پنجره U.P.V.C به همراه نوار لاستیک آب‌بند و ورق تقویتی گالوانیزه</t>
  </si>
  <si>
    <t>231310</t>
  </si>
  <si>
    <t>تهیه و اجرای فوم‏ اتیلن وینیل استات به ضخامت 1/5 میلی‏متر و وزن مخصوص 95 کیلوگرم بر مترمکعب</t>
  </si>
  <si>
    <t>231311</t>
  </si>
  <si>
    <t>اضافه‏بها به ردیف 231310 به ازای افزایش هر کیلوگرم وزن فوم اتیلن‌وینیل‌استات در هر مترمکعب (کسر کیلوگرم به تناسب محاسبه می شود)</t>
  </si>
  <si>
    <t>231315</t>
  </si>
  <si>
    <t>تهیه و اجرای فوم پلی‌اتیلن به ضخامت یک میلی‏متر و وزن مخصوص 25 کیلوگرم در مترمکعب</t>
  </si>
  <si>
    <t>متر مربع</t>
  </si>
  <si>
    <t>231316</t>
  </si>
  <si>
    <t>اضافه‌بها به ردیف 231315 به ازای افزایش هر کیلوگرم وزن فوم پلی‏اتیلن در هر مترمکعب (کسر کیلوگرم به تناسب محاسبه می‏شود)</t>
  </si>
  <si>
    <t>231401</t>
  </si>
  <si>
    <t>تهیه  و نصب نمای پیش‌ساخته از جنس پلی‌استایرن با پوشش سیمان پلیمری و سیلیس به ضخامت   پوشش ۳ تا ۵ میلی‌متر و ضخامت کل تا 55 میلی‌متر، با هر رنگ و سطح صاف.</t>
  </si>
  <si>
    <t>231402</t>
  </si>
  <si>
    <t>تهیه  و نصب ابزارهای تزیینی پیش‌ساخته از جنس پلی‌استایرن با پوشش سیمان پلیمری و   سیلیس به ضخامت پوشش ۳ تا ۵ میلی‌متر و ضخامت کل تا 55 میلی‌متر به عرض تا ۲۰۰   میلی‌متر، با هر رنگ و سطح صاف.</t>
  </si>
  <si>
    <t>231403</t>
  </si>
  <si>
    <t>اضافه‌بها به ردیف ۲۳۱۴۰۲ به‌ازای هر ۱۰۰ میلی‌متر افزایش عرض ابزار مازاد بر 200 میلی‌متر</t>
  </si>
  <si>
    <t>231501</t>
  </si>
  <si>
    <t>تهیه و نصب ابزارهای تزیینی پیش‌ساخته گوشه سقف،‌ دیوار و چهارچوب‌ها و قرنیزها از جنس پلی‌استایرن اکسترود شده با ضخامت ۸ تا ۱۵ میلی‌متر به‌ عرض تا ۱۷۵ میلی‌متر، با هر رنگ و سطح صاف</t>
  </si>
  <si>
    <t>231502</t>
  </si>
  <si>
    <t>اضافه‌بها  به ردیف ۲۳۱۵۰۱ برای ابزار به‌ عرض بیش از ۱۷۵ میلی‌متر  تا ۳۵۰   میلی‌متر.</t>
  </si>
  <si>
    <t>231610</t>
  </si>
  <si>
    <t>تهیه کامپوزیت‏های چوب‌پلاستیک توپر و توخالی به ابعاد و ضخامت‌های مختلف برای پوشش کف‏ها، دیوارها و سقف‏ها</t>
  </si>
  <si>
    <t>231611</t>
  </si>
  <si>
    <t>نصب کامپوزیت‏های چوب‌پلاستیک ردیف 231610 با تمام وسایل نصب</t>
  </si>
  <si>
    <t>231701</t>
  </si>
  <si>
    <t>تهیه و نصب دریچه آدم‌رو از جنس کوپلیمر با کلاف مربوط به قطر حدود ۶۰ سانتی‌متر</t>
  </si>
  <si>
    <t>231702</t>
  </si>
  <si>
    <t>تهیه و نصب دریچه آدم‌رو از جنس کوپلیمر با کلاف مربوط به قطر حدود ۸۰ سانتی‌متر</t>
  </si>
  <si>
    <t>231703</t>
  </si>
  <si>
    <t>اضافه‌بها به ردیف ۲۳۱۷۰۱ و 231702 وقتی دریچه از نوع سوپاپ‌دار باشد</t>
  </si>
  <si>
    <t>231704</t>
  </si>
  <si>
    <t>تهیه و نصب دریچه انشعاب از جنس کوپلیمر با کلاف مربوط به قطر حدود ۲۳ سانتی‌متر</t>
  </si>
  <si>
    <t>231706</t>
  </si>
  <si>
    <t>تهیه و نصب دریچه آب‌گیر از جنس کوپلیمر با کلاف مربوط به مساحت ۰٫۴۵ تا ۰٫۵۵ مترمربع</t>
  </si>
  <si>
    <t>231707</t>
  </si>
  <si>
    <t>تهیه و نصب دریچه آدم‌رو از جنس کامپوزیت با کلاف مربوط به مساحت 0.28 تا 0.36 مترمربع</t>
  </si>
  <si>
    <t>231708</t>
  </si>
  <si>
    <t>تهیه و نصب دریچه آدم‌رو از جنس کامپوزیت با کلاف مربوط به مساحت بیش از 0.36 تا 0.64 مترمربع</t>
  </si>
  <si>
    <t>231720</t>
  </si>
  <si>
    <t>تهیه و نصب گلدانی چاه فاضلاب به همراه در از جنس پلیمر   به قطر 50 تا 70 سانتی‏متر.</t>
  </si>
  <si>
    <t>231810</t>
  </si>
  <si>
    <t>نصب کاغذ دیواری با کلیه لوازم و تجهیزات به طور کامل.</t>
  </si>
  <si>
    <t>231820</t>
  </si>
  <si>
    <t>نصب موکت با کلیه لوازم و تجهیزات به طور کامل.</t>
  </si>
  <si>
    <t>231901</t>
  </si>
  <si>
    <t>تهیه پانل‌های پلاستیکی تقویت‌شده با الیاف شیشه (GRP)</t>
  </si>
  <si>
    <t>231902</t>
  </si>
  <si>
    <t>نصب و سوار کردن پانل‌‌های پلاستیکی تقویت‌شده با الیاف شیشه(GRP‌) به منظور احداث مخازن مکعبی پیش‌ساخته مدولار روی نشیمن‌ فولاد ضدزنگ</t>
  </si>
  <si>
    <t>232001</t>
  </si>
  <si>
    <t>تهیه و نصب صفحات مشبک قالب‌گیری شده (Moulded Grating) و مسلح با الیاف شیشه به ابعاد اسمی چشمه 38*38 میلی‏متر و ضخامت 25 میلی‌متر با تمام وسایل و اتصالات مربوط</t>
  </si>
  <si>
    <t>232002</t>
  </si>
  <si>
    <t>اضافه‌بها به ردیف 232001 به ازای افزایش هر 5 میلی‌متر ضخامت صفحات مشبک مسلح‌شده با الیاف شیشه مازاد بر 25 میلی‌متر تا 40 میلی‏متر (کسر 5 میلی‌متر به تناسب محاسبه می‏شود)</t>
  </si>
  <si>
    <t>232003</t>
  </si>
  <si>
    <t>اضافه‌بها به ردیف 232001 در صورتی که صفحات مشبک، دارای صفحه پوششی مسلح‌شده با الیاف شیشه باشند</t>
  </si>
  <si>
    <t>شیشه و نصب آن</t>
  </si>
  <si>
    <t>240102</t>
  </si>
  <si>
    <t>تهیه و نصب شیشه 4 میلی‌متری ساده.</t>
  </si>
  <si>
    <t>240103</t>
  </si>
  <si>
    <t>تهیه و نصب شیشه 5 میلی‌متری ساده.</t>
  </si>
  <si>
    <t>240104</t>
  </si>
  <si>
    <t>تهیه و نصب شیشه 6 میلی‌متری ساده.</t>
  </si>
  <si>
    <t>240105</t>
  </si>
  <si>
    <t>تهیه و نصب شیشه 8 میلی‌متری ساده.</t>
  </si>
  <si>
    <t>240106</t>
  </si>
  <si>
    <t>تهیه و نصب شیشه 10 میلی‌متری ساده.</t>
  </si>
  <si>
    <t>240108</t>
  </si>
  <si>
    <t>تهیه و نصب شیشه 12 میلی‌متری ساده.</t>
  </si>
  <si>
    <t>240201</t>
  </si>
  <si>
    <t>تهیه و نصب شیشه ۴ میلی‌متری مشجر.</t>
  </si>
  <si>
    <t>240202</t>
  </si>
  <si>
    <t>تهیه و نصب شیشه ۶ میلی‌متری مشجر.</t>
  </si>
  <si>
    <t>240204</t>
  </si>
  <si>
    <t>تهیه و نصب شیشه 8 میلی‌متری مشجر</t>
  </si>
  <si>
    <t>240205</t>
  </si>
  <si>
    <t>تهیه و نصب شیشه ۱۰ میلی‌متری مشجر</t>
  </si>
  <si>
    <t>240211</t>
  </si>
  <si>
    <t>تهیه و نصب شیشه 6 میلی‌متری مشجر   سیمی.</t>
  </si>
  <si>
    <t>240301</t>
  </si>
  <si>
    <t>تهیه و نصب شیشه ایمنی آبدیده حرارتی به ضخامت ۴ میلی‌متر.</t>
  </si>
  <si>
    <t>240302</t>
  </si>
  <si>
    <t>تهیه و نصب شیشه ایمنی آبدیده حرارتی به ضخامت ۵ میلی‌متر</t>
  </si>
  <si>
    <t>240303</t>
  </si>
  <si>
    <t>تهیه و نصب شیشه ایمنی آبدیده حرارتی به ضخامت ۶ میلی‌متر</t>
  </si>
  <si>
    <t>240304</t>
  </si>
  <si>
    <t>تهیه و نصب شیشه ایمنی آبدیده حرارتی به ضخامت ۸ میلی‌متر</t>
  </si>
  <si>
    <t>240305</t>
  </si>
  <si>
    <t>تهیه و نصب شیشه ایمنی آبدیده حرارتی به ضخامت ۱۰ میلی‌متر</t>
  </si>
  <si>
    <t>240307</t>
  </si>
  <si>
    <t>تهیه و نصب شیشه ایمنی آبدیده حرارتی به ضخامت 12 میلی‌متر</t>
  </si>
  <si>
    <t>240308</t>
  </si>
  <si>
    <t>تهیه و نصب شیشه ایمنی آبدیده حرارتی به ضخامت 15 میلی‌متر</t>
  </si>
  <si>
    <t>240315</t>
  </si>
  <si>
    <t>اضافه‏‌بها بابت نصب یراق‏‌‎آلات روی شیشه‌‏های ایمنی آبدیده حرارتی که در داخل قاب نصب نمی‏‌شوند، اعم از ثابت یا بازشو</t>
  </si>
  <si>
    <t>240401</t>
  </si>
  <si>
    <t>تهیه و نصب شیشه ۴ میلی‌متری بازتابنده به رنگ طلایی</t>
  </si>
  <si>
    <t>240402</t>
  </si>
  <si>
    <t>تهیه و نصب شیشه ۶ میلی‌متری بازتابنده به رنگ طلایی</t>
  </si>
  <si>
    <t>240410</t>
  </si>
  <si>
    <t>اضافه‌بها به ردیف‌های 240401 و 240402، در صورتی که رنگ شیشه، به جز رنگ طلایی باشد</t>
  </si>
  <si>
    <t>240501</t>
  </si>
  <si>
    <t>تهیه و نصب کاشی شیشه‌ای به ابعاد   15×15 سانتی‏‌متر در سطوح افقی.</t>
  </si>
  <si>
    <t>240502</t>
  </si>
  <si>
    <t>تهیه و نصب کاشی شیشه‌ای به ابعاد 20×20 سانتی‏‌متر در سطوح افقی</t>
  </si>
  <si>
    <t>240505</t>
  </si>
  <si>
    <t>تهیه و نصب کاشی شیشه‌‏ای به ابعاد 20×20، 25×25 یا 30×30 سانتی‌‏متر در سطوح قائم</t>
  </si>
  <si>
    <t>240506</t>
  </si>
  <si>
    <t>تهیه و نصب آجر شیشه‌ای تو خالی به ابعاد 20×20 سانتی‎متر و ضخامت ۸ سانتی‌متر در سطوح قائم</t>
  </si>
  <si>
    <t>240507</t>
  </si>
  <si>
    <t>تهیه و نصب آجر شیشه‌ای تو خالی به ابعاد 10×20 سانتی‎متر و ضخامت ۸ سانتی‌متر در سطوح قائم</t>
  </si>
  <si>
    <t>240510</t>
  </si>
  <si>
    <t>اضافه‌بها به ردیف‌های 240501 تا 240507 در صورتی که شیشه رنگی باشد</t>
  </si>
  <si>
    <t>240601</t>
  </si>
  <si>
    <t>مات‌کردن شیشه به روش ماسه‌‏پاشی (سند‏بلاست کردن شیشه)</t>
  </si>
  <si>
    <t>240602</t>
  </si>
  <si>
    <t>مات کردن شیشه به روش اسیدشویی.</t>
  </si>
  <si>
    <t>240605</t>
  </si>
  <si>
    <t xml:space="preserve">لبه‌‏سازی شیشه به همراه پرداخت نهایی سطح آن برحسب هر متر‏طول لبه شیشه. </t>
  </si>
  <si>
    <t>240709</t>
  </si>
  <si>
    <t>تهیه چسب سیلیکون جهت نصب شیشه (برحسب سطح شیشه نصب شده)</t>
  </si>
  <si>
    <t>240710</t>
  </si>
  <si>
    <t>تهیه نوار پلاستیکی جهت نصب شیشه (برحسب سطح شیشه نصب شده)</t>
  </si>
  <si>
    <t>240711</t>
  </si>
  <si>
    <t>تهیه بطانه جهت نصب شیشه (برحسب سطح شیشه نصب شده)</t>
  </si>
  <si>
    <t>240715</t>
  </si>
  <si>
    <t>اضافه‌بها به ردیف‌های تهیه و نصب شیشه ساده یا شیشه ایمنی آبدیده حرارتی در صورتی‌ که شیشه از نوع پوشش‌دار با خاصیت اصلاح عبور یا انعکاس گرمای خورشید باشد.</t>
  </si>
  <si>
    <t>240716</t>
  </si>
  <si>
    <t>اضافه‌بها به ردیف‌های تهیه و نصب شیشه ساده، در صورتی‌ که شیشه از نوع پوشش‌دار با خاصیت انعکاس نور باشد.</t>
  </si>
  <si>
    <t>240720</t>
  </si>
  <si>
    <t>اضافه‌بها به ردیف‏‌های تهیه و نصب شیشه ساده یا ایمنی آبدیده حرارتی، در صورتی‌ که شیشه از نوع لعاب‌‏دار باشد.</t>
  </si>
  <si>
    <t>240725</t>
  </si>
  <si>
    <t>اضافه‌بها نسبت به ردیف‌های تهیه و نصب شیشه اگر شیشه به صورت دوجداره تهیه و مصرف شود، برحسب محیط شیشه دوجداره شده</t>
  </si>
  <si>
    <t>240726</t>
  </si>
  <si>
    <t>اضافه‌بها نسبت به ردیف‌های تهیه و نصب شیشه اگر شیشه به صورت سه‌‏جداره تهیه و مصرف شود، برحسب محیط شیشه سه‏‌جداره شده</t>
  </si>
  <si>
    <t>240804</t>
  </si>
  <si>
    <t>لایه‏‌کاری دو شیشه مسطح با لایه پلیمری پلی‏ وینیل بوتیرال بین دو شیشه به ضخامت 0/38 میلی‏‌متر</t>
  </si>
  <si>
    <t>240805</t>
  </si>
  <si>
    <t>لایه‌‏کاری دو شیشه مسطح با لایه پلیمری پلی وینیل بوتیرال بین دو شیشه به ضخامت 0/76 میلی‌‏متر</t>
  </si>
  <si>
    <t>240806</t>
  </si>
  <si>
    <t>لایه‏‌کاری دو شیشه مسطح با لایه پلیمری پلی وینیل بوتیرال بین دو شیشه به ضخامت 1/52 میلی‌‏متر</t>
  </si>
  <si>
    <t>240807</t>
  </si>
  <si>
    <t>لایه کاری دو شیشه مسطح با لایه مقاوم در برابر آتش.</t>
  </si>
  <si>
    <t>رنگ‌آمیزی</t>
  </si>
  <si>
    <t>250101</t>
  </si>
  <si>
    <t>آماده‌سازی یا زنگ‌زدایی اسکلت‌های فولادی با سمباده یا برس سیمی.</t>
  </si>
  <si>
    <t>250103</t>
  </si>
  <si>
    <t>آماده‌سازی یا زنگ‌زدایی اسکلت‌های فولادی به روش ماسه‌پاشی.</t>
  </si>
  <si>
    <t>250104</t>
  </si>
  <si>
    <t>آماده‌سازی یا زنگ‌زدایی اسکلت‌های فولادی به روش ساچمه‌پاشی.</t>
  </si>
  <si>
    <t>250304</t>
  </si>
  <si>
    <t>تهیه مصالح و اجرای رنگ روغنی کامل روی کارهای فلزی.</t>
  </si>
  <si>
    <t>250305</t>
  </si>
  <si>
    <t>تهیه مصالح و اجرای رنگ اکلیلی کامل روی کارهای فلزی.</t>
  </si>
  <si>
    <t>250320</t>
  </si>
  <si>
    <t>تهیه مصالح و اجرای رنگ الکیدی به طریق بدون هوا، روی اسکلت فولادی در یک قشر به ضخامت خشک 40 میکرون.</t>
  </si>
  <si>
    <t>250321</t>
  </si>
  <si>
    <t>تهیه مصالح و اجرای رنگ الکیدی اکسید آهن (اخرایی) به طریق بدون هوا، روی اسکلت‏ فولادی در یک قشر به ضخامت خشک 40 میکرون.</t>
  </si>
  <si>
    <t>250322</t>
  </si>
  <si>
    <t>تهیه مصالح و اجرای رنگ الکیدی غنی از روی به طریق بدون هوا، روی اسکلت‏ فولادی در یک قشر به ضخامت خشک 40 میکرون.</t>
  </si>
  <si>
    <t>250323</t>
  </si>
  <si>
    <t>تهیه مصالح و اجرای رنگ الکیدی فسفات روی به طریق بدون هوا، روی اسکلت‏ فولادی در یک قشر به ضخامت خشک 40 میکرون.</t>
  </si>
  <si>
    <t>250324</t>
  </si>
  <si>
    <t>تهیه مصالح و اجرای رنگ الکیدی کرومات روی به طریق بدون هوا، روی اسکلت‏ فولادی در یک قشر به ضخامت خشک 40 میکرون.</t>
  </si>
  <si>
    <t>250325</t>
  </si>
  <si>
    <t>تهیه مصالح و اجرای رنگ الکیدی کرومات روی اخرایی به طریق بدون هوا، روی اسکلت‏ فولادی در یک قشر به ضخامت خشک 40 میکرون.</t>
  </si>
  <si>
    <t>250326</t>
  </si>
  <si>
    <t>تهیه مصالح و اجرای رنگ الکیدی اکسید سرب اخرایی به طریق بدون هوا، روی اسکلت‏ فولادی در یک قشر به ضخامت خشک 40 میکرون.</t>
  </si>
  <si>
    <t>250330</t>
  </si>
  <si>
    <t>تهیه مصالح و اجرای رنگ اپوکسی پلی‌آمید دو جزئی به طریق بدون هوا، روی اسکلت‏ فولادی در یک قشر به ضخامت خشک 40 میکرون.</t>
  </si>
  <si>
    <t>250331</t>
  </si>
  <si>
    <t>تهیه مصالح و اجرای رنگ اپوکسی پلی‌آمید اکسید آهن دو جزئی به طریق بدون هوا، روی اسکلت فولادی در یک قشر به ضخامت خشک 40 میکرون.</t>
  </si>
  <si>
    <t>250332</t>
  </si>
  <si>
    <t>تهیه مصالح و اجرای رنگ اپوکسی پلی‌آمید غنی از روی دو جزئی به طریق بدون هوا، روی اسکلت‏ فولادی در یک قشر به ضخامت خشک 40 میکرون.</t>
  </si>
  <si>
    <t>250333</t>
  </si>
  <si>
    <t>تهیه مصالح و اجرای رنگ اپوکسی پلی‌آمید فسفات روی دو جزئی به طریق بدون هوا، روی اسکلت فولادی در یک قشر به ضخامت خشک 40 میکرون.</t>
  </si>
  <si>
    <t>250334</t>
  </si>
  <si>
    <t>تهیه مصالح و اجرای رنگ اپوکسی پلی‌آمید کرومات روی دو جزئی به طریق بدون هوا، روی اسکلت‏ فولادی در یک قشر به ضخامت خشک 40 میکرون.</t>
  </si>
  <si>
    <t>250335</t>
  </si>
  <si>
    <t>تهیه مصالح و اجرای رنگ اپوکسی پلی‌آمین دو جزئی به طریق بدون هوا، روی اسکلت‏ فولادی در یک قشر به ضخامت خشک 40 میکرون.</t>
  </si>
  <si>
    <t>250336</t>
  </si>
  <si>
    <t>تهیه مصالح و اجرای رنگ اپوکسی استر یک جزئی به طریق بدون هوا، روی اسکلت‏ فولادی در یک قشر به ضخامت خشک 40 میکرون.</t>
  </si>
  <si>
    <t>250340</t>
  </si>
  <si>
    <t>تهیه مصالح و اجرای رنگ پلی‌اورتان دو جزئی به طریق بدون هوا، روی اسکلت‏ فولادی در یک قشر به ضخامت خشک 40 میکرون.</t>
  </si>
  <si>
    <t>250345</t>
  </si>
  <si>
    <t>تهیه مصالح و اجرای‌رنگ اتیل‌سیلیکات روی دو جزئی به طریق بدون هوا، روی اسکلت‏ فولادی در یک قشر به ضخامت خشک 40 میکرون.</t>
  </si>
  <si>
    <t>250350</t>
  </si>
  <si>
    <t>تهیه مصالح و اجرای رنگ وینیلی یک جزئی به طریق بدون هوا، روی اسکلت‏ فولادی در یک قشر به ضخامت خشک 40 میکرون.</t>
  </si>
  <si>
    <t>250401</t>
  </si>
  <si>
    <t>تهیه مصالح و اجرای رنگ روغنی کامل روی در و سایر کارهای چوبی.</t>
  </si>
  <si>
    <t>250403</t>
  </si>
  <si>
    <t>تهیه مصالح و اجرای رنگ لاک الکل روی کارهای چوبی.</t>
  </si>
  <si>
    <t>250404</t>
  </si>
  <si>
    <t>تهیه مصالح و اجرای سیلر و کلیرکاری کامل روی کارهای چوبی.</t>
  </si>
  <si>
    <t>250405</t>
  </si>
  <si>
    <t>تهیه مصالح و رنگ آمیزی با رنگ پلی‌استر روی کارهای چوبی.</t>
  </si>
  <si>
    <t>250406</t>
  </si>
  <si>
    <t>تهیه مصالح و رنگ آمیزی با رنگ نیم پلی‌استر روی کارهای چوبی.</t>
  </si>
  <si>
    <t>250501</t>
  </si>
  <si>
    <t>تهیه مصالح و اجرای رنگ روغنی روی سطوح گچی یا صفحات گچی دیوارها و سقف‌ها.</t>
  </si>
  <si>
    <t>250502</t>
  </si>
  <si>
    <t>تهیه مصالح و اجرای رنگ پلاستیک روی سطوح گچی یا صفحات گچی دیوارها و سقف‌ها.</t>
  </si>
  <si>
    <t>250503</t>
  </si>
  <si>
    <t>تهیه مصالح و اجرای رنگ نیم‌پلاستیک روی سطوح گچی یا صفحات گچی دیوارها و سقف‌ها.</t>
  </si>
  <si>
    <t>250506</t>
  </si>
  <si>
    <t>تهیه مصالح و اجرای رنگ‌آمیزی با رنگ اکلیل نسوز، شامل آستر و رویه.</t>
  </si>
  <si>
    <t>250507</t>
  </si>
  <si>
    <t>تهیه مصالح و اجرای رنگ‌آمیزی با رنگ اکریلیک روی سطوح گچی یا صفحات گچی، شامل آستر و رویه.</t>
  </si>
  <si>
    <t>250508</t>
  </si>
  <si>
    <t>تهیه مصالح و اجرای پرایمر مخصوص روی صفحات گچی قبل از اجرای رنگ، کاغذ دیواری، سرامیک، سنگ و سایر موارد.</t>
  </si>
  <si>
    <t>250601</t>
  </si>
  <si>
    <t>تهیه مصالح و اجرای خط کشی منقطع و متناوب به عرض 12 سانتی‌متر، با رنگ‌های ترافیکی سرد.</t>
  </si>
  <si>
    <t>250602</t>
  </si>
  <si>
    <t>تهیه مصالح و اجرای خط کشی متصل و مداوم به عرض 12 سانتی‌متر، با رنگ‌های ترافیکی سرد.</t>
  </si>
  <si>
    <t>250603</t>
  </si>
  <si>
    <t>تهیه مصالح و اجرای رنگ‌آمیزی سطوح آسفالت و بتن با رنگ دوجزئی سرد مانند خط عابر پیاده.</t>
  </si>
  <si>
    <t>250604</t>
  </si>
  <si>
    <t>اضافه‌‏بها به ردیف‏‌های 250601 و 250602، در صورتی که از ماشین‌آلات و ابزار به غیر از ماشین‌‏آلات خودرو استفاده شود.</t>
  </si>
  <si>
    <t>250701</t>
  </si>
  <si>
    <t>تهیه مصالح و اجرای رنگ روغنی روی سطوح سیمانی و بتنی شامل آستر و رویه.</t>
  </si>
  <si>
    <t>250703</t>
  </si>
  <si>
    <t>تهیه مصالح و اجرای رنگ اکریلیک روی سطوح سیمانی و بتنی شامل یک قشر پرایمر، یک قشر آستر و یک قشر رویه.</t>
  </si>
  <si>
    <t>250705</t>
  </si>
  <si>
    <t>تهیه مصالح و اجرای رنگ پلاستیک روی سطوح سیمانی یا بتنی شامل آستر و رویه.</t>
  </si>
  <si>
    <t>250706</t>
  </si>
  <si>
    <t>تهیه مصالح و اجرای رنگ نیم‏پلاستیک روی سطوح سیمانی یا بتنی شامل آستر و رویه.</t>
  </si>
  <si>
    <t>250707</t>
  </si>
  <si>
    <t>تهیه مصالح و اجرای نماسازی رزینی ترکیبی از نوع روغنی (آلکیدی بلند روغنی).</t>
  </si>
  <si>
    <t>250708</t>
  </si>
  <si>
    <t>تهیه مصالح و اجرای نماسازی رزینی ترکیبی از نوع امولوسیونی کوپلیمر.</t>
  </si>
  <si>
    <t>250801</t>
  </si>
  <si>
    <t>تهیه مصالح و اجرای رنگ پف‌کننده پایه آب مقاوم در برابر آتش.</t>
  </si>
  <si>
    <t>250802</t>
  </si>
  <si>
    <t>تهیه مصالح و اجرای رنگ پف‌کننده پایه حلال مقاوم در برابر آتش.</t>
  </si>
  <si>
    <t>زیراساس و اساس</t>
  </si>
  <si>
    <t>260101</t>
  </si>
  <si>
    <t>تهیه مصالح زیراساس، بارگیری، حمل و باراندازی در محل مصرف، وقتی که دانه‌بندی مصالح صفر تا 50 میلی‌متر باشد</t>
  </si>
  <si>
    <t>260102</t>
  </si>
  <si>
    <t>تهیه مصالح زیراساس، بارگیری، حمل و باراندازی در محل مصرف، وقتی که دانه‌بندی مصالح صفر تا 38 میلی‌متر باشد</t>
  </si>
  <si>
    <t>260103</t>
  </si>
  <si>
    <t>تهیه مصالح زیراساس، بارگیری، حمل و باراندازی در محل مصرف، وقتی که دانه‌بندی مصالح صفر تا 25 میلی‌متر باشد</t>
  </si>
  <si>
    <t>260301</t>
  </si>
  <si>
    <t>تهیه مصالح اساس، بارگیری، حمل و باراندازی در محل مصرف، وقتی که دانه‌بندی مصالح صفر تا 50 میلی‌متر باشد و حداقل 50 درصد مصالح مانده روی الک نمره 4 در یک وجه شکسته شود</t>
  </si>
  <si>
    <t>260302</t>
  </si>
  <si>
    <t>تهیه مصالح اساس، بارگیری، حمل و باراندازی در محل مصرف، وقتی که دانه‌بندی مصالح صفر تا 38 میلی‌متر باشد و حداقل 50 درصد مصالح مانده روی الک نمره 4 در یک وجه شکسته شود</t>
  </si>
  <si>
    <t>260303</t>
  </si>
  <si>
    <t>تهیه مصالح اساس، بارگیری، حمل و باراندازی در محل مصرف، وقتی که دانه‌بندی مصالح صفر تا 25 میلی‌متر باشد و حداقل 50 درصد مصالح مانده روی الک نمره 4 در یک وجه شکسته شود</t>
  </si>
  <si>
    <t>260401</t>
  </si>
  <si>
    <t>اضافه بها به ردیف‌های 260301 تا 260303، در صورتی که درصد شکستگی مصالح روی الک نمره 4 بیشتر از 50 درصد باشد. (به ازای هر 5 درصد اضافه درصد شکستگی یک بار).</t>
  </si>
  <si>
    <t>260601</t>
  </si>
  <si>
    <t>پخش، آب‌پاشی، تسطیح و کوبیدن قشرهای زیراساس به ضخامت تا 15 سانتی‌متر با حداقل 100 درصد تراکم به روش آشتو اصلاحی</t>
  </si>
  <si>
    <t>260603</t>
  </si>
  <si>
    <t>پخش، آب‌پاشی، تسطیح و کوبیدن قشرهای زیراساس به ضخامت بیش از 15 تا 20 سانتی‌متر، با حداقل 100 درصد تراکم به روش آشتو اصلاحی</t>
  </si>
  <si>
    <t>260604</t>
  </si>
  <si>
    <t>پخش، آب‌پاشی، تسطیح و کوبیدن قشرهای اساس به ضخامت تا 10 سانتی‌متر با حداقل 100 درصد تراکم به روش آشتو اصلاحی</t>
  </si>
  <si>
    <t>260605</t>
  </si>
  <si>
    <t>پخش، آب‌پاشی، تسطیح و کوبیدن قشرهای اساس به ضخامت بیش از 10 تا 15 سانتی‌متر با حداقل 100 درصد تراکم به روش آشتو اصلاحی</t>
  </si>
  <si>
    <t>260701</t>
  </si>
  <si>
    <t>تهیه توونان، بارگیری، حمل و باراندازی در محل مصرف</t>
  </si>
  <si>
    <t>260702</t>
  </si>
  <si>
    <t>تهیه ماسه‌بادی، بارگیری، حمل و باراندازی در محل مصرف</t>
  </si>
  <si>
    <t>260801</t>
  </si>
  <si>
    <t xml:space="preserve">تثبیت و تقویت زیرسازی، زیر‌اساس و مانند آن به وسیله اختلاط خاک و آهک شکفته به ضخامت تا ۱۵ سانتی‌متر با عیار ۵۰ کیلوگرم آهک شکفته در مترمکعب مصالح تثبیت شده، شامل تهیه و حمل آهک شکفته، سرند کردن، پخش و اختلاط، آب‌پاشی و کوبیدن با تراکم ۹۰ درصد به روش آشتو </t>
  </si>
  <si>
    <t>260802</t>
  </si>
  <si>
    <t xml:space="preserve">تثبیت و تقویت زیرسازی، زیر‌اساس و مانند آن به وسیله اختلاط خاک و آهک شکفته به ضخامت تا ۱۵ سانتی‌متر با عیار ۵۰ کیلوگرم آهک شکفته در مترمکعب مصالح تثبیت شده، شامل تهیه و حمل آهک شکفته، سرند کردن، پخش و اختلاط، آب‌پاشی و کوبیدن با تراکم ۹۵ درصد به روش آشتو </t>
  </si>
  <si>
    <t>260803</t>
  </si>
  <si>
    <t>تثبیت و تقویت زیرسازی، زیر‌اساس و مانند آن به وسیله اختلاط خاک و آهک شکفته به ضخامت تا ۱۵ سانتی‌متر با عیار ۵۰ کیلوگرم آهک شکفته در مترمکعب مصالح تثبیت شده، شامل تهیه و حمل آهک شکفته، سرند کردن، پخش و اختلاط، آب‌پاشی و کوبیدن با تراکم ۱۰۰ درصد به روش آشتو</t>
  </si>
  <si>
    <t>آسفالت</t>
  </si>
  <si>
    <t>270101</t>
  </si>
  <si>
    <t>تهیه  مصالح و اجرای اندود نفوذی   با قیر محلول.</t>
  </si>
  <si>
    <t>270102</t>
  </si>
  <si>
    <t>تهیه مصالح و اجرای اندود نفوذی با قیر امولسیون   کاتیونیک ‏CSS‏ با حداقل قیر باقیمانده 57 درصد ‏در آزمایش تقطیر.</t>
  </si>
  <si>
    <t>270103</t>
  </si>
  <si>
    <t>تهیه مصالح و اجرای اندود نفوذی با قیر امولسیون کاتیونیک ‏CMS‏ با حداقل قیر باقیمانده 65 درصد در آزمایش تقطیر.</t>
  </si>
  <si>
    <t>270104</t>
  </si>
  <si>
    <t>تهیه مصالح و اجرای اندود نفوذی با قیر امولسیون   کاتیونیک ‏CRS‏ با حداقل قیر باقیمانده 60 ‏درصد در آزمایش تقطیر.</t>
  </si>
  <si>
    <t>270105</t>
  </si>
  <si>
    <t>تهیه مصالح و اجرای اندود نفوذی با قیر امولسیون آنیونیک ‏SS‏ با حداقل قیر باقیمانده 57 درصد در ‏آزمایش تقطیر.</t>
  </si>
  <si>
    <t>270106</t>
  </si>
  <si>
    <t>تهیه مصالح و اجرای اندود نفوذی با قیر امولسیون آنیونیک MS‏ با حداقل قیر باقیمانده 55 درصد ‏در آزمایش تقطیر.</t>
  </si>
  <si>
    <t>270107</t>
  </si>
  <si>
    <t>تهیه مصالح و اجرای اندود نفوذی با قیر امولسیون آنیونیک RS‏ با حداقل قیر باقیمانده 55 درصد ‏در آزمایش تقطیر.</t>
  </si>
  <si>
    <t>270202</t>
  </si>
  <si>
    <t>اضافه‌بها به ردیف‌های 270101 تا 270107 درصورتی‌که اندود سطحی اجرا گردد.</t>
  </si>
  <si>
    <t>270210</t>
  </si>
  <si>
    <t>تمیزکاری و آماده‌سازی سطح زیرین اندود جهت اجرای اندود</t>
  </si>
  <si>
    <t>270301</t>
  </si>
  <si>
    <t>تهیه و اجرای بتن آسفالتی با سنگ شکسته برای قشر آستر، هرگاه دانه‌بندی مصالح صفر تا 37/5 میلی‌متر باشد.</t>
  </si>
  <si>
    <t>270302</t>
  </si>
  <si>
    <t>تهیه و اجرای بتن آسفالتی با سنگ شکسته برای قشر آستر، هرگاه دانه‌بندی مصالح صفر تا 25 میلی‌متر باشد</t>
  </si>
  <si>
    <t>270303</t>
  </si>
  <si>
    <t>تهیه و اجرای بتن آسفالتی با سنگ شکسته برای قشر آستر، هرگاه دانه‌بندی مصالح صفر تا 19 میلی‌متر باشد</t>
  </si>
  <si>
    <t>270304</t>
  </si>
  <si>
    <t>تهیه و اجرای بتن آسفالتی با سنگ شکسته برای قشر آستر، هرگاه دانه‌بندی مصالح صفر تا 12/5 میلی‌متر باشد</t>
  </si>
  <si>
    <t>270310</t>
  </si>
  <si>
    <t>اضافه‌بها به ردیف‌های 270303 و 270304، در صورتی‌که بتن آسفالتی در قشر رویه اجرا گردد.</t>
  </si>
  <si>
    <t>270320</t>
  </si>
  <si>
    <t>کسربها به ردیف‌ 270301 و 270302 در صورتی که بتن آسفالتی در قشر اساس قیر اجرا گردد.</t>
  </si>
  <si>
    <t>270402</t>
  </si>
  <si>
    <t>اضافه‌بها به ردیف‌های تهیه و اجرای آسفالت، بابت هر 10 کیلوگرم قیر مصرفی اضافی، در هر مترمکعب آسفالت، طبق بند 6 مقدمه فصل (کسر 10 کیلوگرم به تناسب محاسبه می‌شود)</t>
  </si>
  <si>
    <t>270403</t>
  </si>
  <si>
    <t>کسربها به ردیف‌های تهیه و اجرای آسفالت، بابت هر 10 کیلوگرم قیر مصرفی کمتر، در هر مترمکعب آسفالت طبق بند 6 مقدمه فصل (کسر 10 کیلوگرم به تناسب محاسبه می‌شود)</t>
  </si>
  <si>
    <t>270404</t>
  </si>
  <si>
    <t>اضافه‌‌بها به ردیف‌های تهیه و اجرای آسفالت، در صورتی‌که آسفالت در پیاده رو، معابر و مانند آن به عرض تا 2 متر اجرا شود</t>
  </si>
  <si>
    <t>270410</t>
  </si>
  <si>
    <t>اضافه‌بها به ردیف‌های تهیه و اجرای آسفالت، بابت اجرای آسفالت در لکه‌گیری‌ها چنانچه مساحت لکه، 20 مترمربع و کمتر باشد</t>
  </si>
  <si>
    <t>270411</t>
  </si>
  <si>
    <t>اضافه‌بها به ردیف‌های تهیه و اجرای آسفالت، بابت اجرای آسفالت در لکه‌گیری‌ها چنانچه مساحت لکه، بیش از 20 مترمربع و تا 50 مترمربع باشد</t>
  </si>
  <si>
    <t>270412</t>
  </si>
  <si>
    <t>اضافه‌بها به ردیف‌های تهیه و اجرای آسفالت، بابت اجرای آسفالت در لکه‌گیری‌ها چنانچه مساحت لکه، بیش از 50 مترمربع و تا 100 مترمربع باشد</t>
  </si>
  <si>
    <t>270501</t>
  </si>
  <si>
    <t>تهیه و اجرای آسفالت بام به ضخامت 1/5 تا 2 سانتی‌متر</t>
  </si>
  <si>
    <t>270502</t>
  </si>
  <si>
    <t>اضافه‌بها به ردیف 270501 برای هر یک سانتی‌متر افزایش ضخامت (کسر سانتی‌متر به تناسب محاسبه می‌شود)</t>
  </si>
  <si>
    <t>270503</t>
  </si>
  <si>
    <t>تهیه مصالح و پر کردن درزها با ماسه آسفالت</t>
  </si>
  <si>
    <t>270510</t>
  </si>
  <si>
    <t xml:space="preserve">تهیه و اجرای ماستیک آب‌بند قیری برای مصرف در درزها با پرداخت نهایی سطح به طور کامل. </t>
  </si>
  <si>
    <t>270601</t>
  </si>
  <si>
    <t>تهیه و اجرای آسفالت سرد مخلوط در محل با سنگ شکسته، هرگاه مصالح با دانه‌بندی پیوسته صفر تا ٢۵ میلی‌متر باشد</t>
  </si>
  <si>
    <t>270602</t>
  </si>
  <si>
    <t>تهیه و اجرای آسفالت سرد مخلوط در محل با سنگ شکسته، هرگاه مصالح با دانه‌بندی پیوسته صفر تا ١٩ میلی‌متر باشد</t>
  </si>
  <si>
    <t>270603</t>
  </si>
  <si>
    <t>تهیه و اجرای آسفالت سرد مخلوط در محل با سنگ شکسته، هرگاه مصالح با دانه‌بندی پیوسته صفر تا ١2/5 میلی‌متر باشد</t>
  </si>
  <si>
    <t>270604</t>
  </si>
  <si>
    <t>اضافه‌بها به ردیف‌های 270601 تا 270603 هرگاه آسفالت سرد کارخانه‌ای باشد</t>
  </si>
  <si>
    <t>حمل و نقل</t>
  </si>
  <si>
    <t>280101</t>
  </si>
  <si>
    <t>حمل سیمان پاکتی، مصالح سنگی، آهن‏آلات، آجر و بلوک، هرگاه فاصله محل تهیه تا محل کارگاه، بیش از 30 کیلومتر و تا 75 کیلومتر باشد، برای تمام طول مسیر پس از کسر 30 کیلومتر</t>
  </si>
  <si>
    <t xml:space="preserve">تن -  کیلومتر </t>
  </si>
  <si>
    <t>280102</t>
  </si>
  <si>
    <t>حمل سیمان پاکتی، مصالح سنگی، آهن‏آلات، آجر و بلوک، هرگاه فاصله محل تهیه تا محل کارگاه، بیش از 30 کیلومتر و تا 150 کیلومتر باشد، برای تمام طول مسیر پس از کسر 30 کیلومتر</t>
  </si>
  <si>
    <t>280103</t>
  </si>
  <si>
    <t>حمل سیمان پاکتی، مصالح سنگی، آهن‏آلات، آجر و بلوک، هرگاه فاصله محل تهیه تا محل کارگاه، بیش از 30 کیلومتر و تا 300 کیلومتر باشد، برای تمام طول مسیر پس از کسر 30 کیلومتر</t>
  </si>
  <si>
    <t>280104</t>
  </si>
  <si>
    <t>حمل سیمان پاکتی، مصالح سنگی، آهن‏آلات، آجر و بلوک، هرگاه فاصله محل تهیه تا محل کارگاه، بیش از 30 کیلومتر و تا 450 کیلومتر باشد، برای تمام طول مسیر پس از کسر 30 کیلومتر</t>
  </si>
  <si>
    <t>280105</t>
  </si>
  <si>
    <t>حمل سیمان پاکتی، مصالح سنگی، آهن‏آلات، آجر و بلوک، هرگاه فاصله محل تهیه تا محل کارگاه، بیش از 30 کیلومتر و تا 750 کیلومتر باشد، برای تمام طول مسیر پس از کسر 30 کیلومتر</t>
  </si>
  <si>
    <t>280106</t>
  </si>
  <si>
    <t>حمل سیمان پاکتی، مصالح سنگی، آهن‏آلات، آجر و بلوک، هرگاه فاصله محل تهیه تا محل کارگاه، بیش از 750 کیلومتر باشد، برای تمام طول مسیر پس از کسر 30 کیلومتر</t>
  </si>
  <si>
    <t>280301</t>
  </si>
  <si>
    <t>حمل بتن آسفالتی و آسفالت سرد کارخانه‏ای هرگاه فاصله محل تهیه تا محل کارگاه بیش از 30 کیلومتر تا 75 کیلومتر باشد، برای تمام طول مسیر پس از کسر 30 کیلومتر.</t>
  </si>
  <si>
    <t>280302</t>
  </si>
  <si>
    <t>حمل آسفالت سرد کارخانه‏ای هرگاه فاصله محل تهیه تا محل کارگاه بیش از 30 کیلومتر تا 150 کیلومتر باشد برای تمام طول مسیر پس از کسر 30 کیلومتر.</t>
  </si>
  <si>
    <t>280501</t>
  </si>
  <si>
    <t>حمل دریایی سیمان پاکتی، مصالح سنگی، آهن‏آلات، آجر و بلوک، تا فاصله ۱۰ مایل دریایی</t>
  </si>
  <si>
    <t>تن - مایل دریایی</t>
  </si>
  <si>
    <t>280502</t>
  </si>
  <si>
    <t>حمل دریایی سیمان پاکتی، مصالح سنگی، آهن‏آلات، آجر و بلوک، مازاد بر ۱۰ مایل تا فاصله ۳۰ مایل دریایی</t>
  </si>
  <si>
    <t>280503</t>
  </si>
  <si>
    <t>حمل دریایی سیمان پاکتی، مصالح سنگی، آهن‏آلات، آجر و بلوک، مازاد بر ۳۰ مایل تا فاصله ۶۰ مایل دریایی</t>
  </si>
  <si>
    <t>280504</t>
  </si>
  <si>
    <t>حمل دریایی سیمان پاکتی، مصالح سنگی، آهن‏آلات، آجر و بلوک، مازاد بر ۶۰ مایل تا فاصله ۹۰ مایل دریایی</t>
  </si>
  <si>
    <t>280505</t>
  </si>
  <si>
    <t>حمل دریایی سیمان پاکتی، مصالح سنگی، آهن‏آلات، آجر و بلوک، مازاد بر ۹۰ مایل تا فاصله ۱۵۰ مایل دریایی</t>
  </si>
  <si>
    <t>مصالح پای‌کار</t>
  </si>
  <si>
    <t>410202</t>
  </si>
  <si>
    <t>ماسه شسته.</t>
  </si>
  <si>
    <t>410203</t>
  </si>
  <si>
    <t>شن شسته.</t>
  </si>
  <si>
    <t>410204</t>
  </si>
  <si>
    <t>سنگ قلوه.</t>
  </si>
  <si>
    <t>410205</t>
  </si>
  <si>
    <t>مصالح زیر اساس از مصالح رودخانه ای.</t>
  </si>
  <si>
    <t>410206</t>
  </si>
  <si>
    <t>مصالح اساس شکسته از مصالح رودخانه ای.</t>
  </si>
  <si>
    <t>410301</t>
  </si>
  <si>
    <t>سنگ لاشه.</t>
  </si>
  <si>
    <t>410302</t>
  </si>
  <si>
    <t>سنگ لاشه قواره شده موزاییکی.</t>
  </si>
  <si>
    <t>410303</t>
  </si>
  <si>
    <t>سنگ لاشه قواره شده موزاییکی درز شده.</t>
  </si>
  <si>
    <t>410305</t>
  </si>
  <si>
    <t>سنگ بادبر.</t>
  </si>
  <si>
    <t>410501</t>
  </si>
  <si>
    <t>سیمان پرتلند پاکتی.</t>
  </si>
  <si>
    <t>410502</t>
  </si>
  <si>
    <t>سیمان پرتلند فله.</t>
  </si>
  <si>
    <t>410508</t>
  </si>
  <si>
    <t>سیمان سفید پاکتی.</t>
  </si>
  <si>
    <t>410601</t>
  </si>
  <si>
    <t>گچ پاکتی.</t>
  </si>
  <si>
    <t>410602</t>
  </si>
  <si>
    <t>گچ فله.</t>
  </si>
  <si>
    <t>410603</t>
  </si>
  <si>
    <t>کلوخه آهک زنده.</t>
  </si>
  <si>
    <t>410701</t>
  </si>
  <si>
    <t>آجر فشاری.</t>
  </si>
  <si>
    <t>قالب</t>
  </si>
  <si>
    <t>410702</t>
  </si>
  <si>
    <t>انواع آجر ماشینی سوراخدار.</t>
  </si>
  <si>
    <t>410703</t>
  </si>
  <si>
    <t>انواع آجر قزاقی.</t>
  </si>
  <si>
    <t>410801</t>
  </si>
  <si>
    <t>انواع بلوک سفال (آجر تیغه).</t>
  </si>
  <si>
    <t>انواع بلوک سفال (سقفی).</t>
  </si>
  <si>
    <t>410804</t>
  </si>
  <si>
    <t>انواع بلوک سیمانی سقفی.</t>
  </si>
  <si>
    <t>410901</t>
  </si>
  <si>
    <t>انواع تیرآهن.</t>
  </si>
  <si>
    <t>410902</t>
  </si>
  <si>
    <t>انواع تیرآهن بال پهن.</t>
  </si>
  <si>
    <t>410903</t>
  </si>
  <si>
    <t>انواع ناودانی.</t>
  </si>
  <si>
    <t>410904</t>
  </si>
  <si>
    <t>انواع نبشی.</t>
  </si>
  <si>
    <t>410905</t>
  </si>
  <si>
    <t>انواع سپری.</t>
  </si>
  <si>
    <t>410906</t>
  </si>
  <si>
    <t>انواع قوطی.</t>
  </si>
  <si>
    <t>410907</t>
  </si>
  <si>
    <t>انواع تسمه.</t>
  </si>
  <si>
    <t>410908</t>
  </si>
  <si>
    <t>انواع ورق سیاه.</t>
  </si>
  <si>
    <t>411001</t>
  </si>
  <si>
    <t>انواع میلگرد ساده.</t>
  </si>
  <si>
    <t>411002</t>
  </si>
  <si>
    <t>انواع میلگردآجدار.</t>
  </si>
  <si>
    <t>411003</t>
  </si>
  <si>
    <t>انواع شبکه جوشی فولادی.</t>
  </si>
  <si>
    <t>411004</t>
  </si>
  <si>
    <t>انواع کابل فولادی (برای پیش تنیدگی).</t>
  </si>
  <si>
    <t>411101</t>
  </si>
  <si>
    <t>انواع پروفیلهای توخالی، پروفیل Z و پروفیل چهارچوب.</t>
  </si>
  <si>
    <t>411202</t>
  </si>
  <si>
    <t>انواع ورقهای گالوانیزه.</t>
  </si>
  <si>
    <t>411303</t>
  </si>
  <si>
    <t>انواع توری سیمی.</t>
  </si>
  <si>
    <t>411304</t>
  </si>
  <si>
    <t>انواع رابیتس.</t>
  </si>
  <si>
    <t>411405</t>
  </si>
  <si>
    <t>انواع پروفیل آلومینیومی.</t>
  </si>
  <si>
    <t>411406</t>
  </si>
  <si>
    <t>انواع ورق آلومینیومی.</t>
  </si>
  <si>
    <t>411902</t>
  </si>
  <si>
    <t>تخته نراد خارجی.</t>
  </si>
  <si>
    <t>412002</t>
  </si>
  <si>
    <t>تخته و الوار ایرانی.</t>
  </si>
  <si>
    <t>412401</t>
  </si>
  <si>
    <t>انواع قیر.</t>
  </si>
  <si>
    <t>412801</t>
  </si>
  <si>
    <t>انواع پوکه.</t>
  </si>
  <si>
    <t>412901</t>
  </si>
  <si>
    <t>انواع چتایی.</t>
  </si>
  <si>
    <t>413101</t>
  </si>
  <si>
    <t>انواع رنگ روغنی.</t>
  </si>
  <si>
    <t>413102</t>
  </si>
  <si>
    <t>انواع رنگ پلاستیک.</t>
  </si>
  <si>
    <t>تجهیز و برچیدن کارگاه</t>
  </si>
  <si>
    <t>تامین و تجهیز محل سکونت کارمندان و افراد متخصص پیمانکار.</t>
  </si>
  <si>
    <t>تامین و تجهیز محل سکونت کارگران پیمانکار.</t>
  </si>
  <si>
    <t>تامین و تجهیز ساختمان های اداری و دفاتر کار پیمانکار.</t>
  </si>
  <si>
    <t>هزینه اجاره زمین برای انجام تجهیز کارگاه</t>
  </si>
  <si>
    <t>تامین کمک هزینه یا تسهیلات لازم برای تهیه غذای کارگران.</t>
  </si>
  <si>
    <t>تامین لباس کار، کفش و کلاه حفاظتی کارگران.</t>
  </si>
  <si>
    <t>تامین و تجهیز محل سکونت کارکنان کارفرما، مهندس مشاور و آزمایشگاه. (با رعایت بند 4-4)</t>
  </si>
  <si>
    <t>تامین و تجهیز ساختمان‌های اداری و دفاتر کار کارفرما، مهندس مشاور و آزمایشگاه. (با رعایت بند 4-4)</t>
  </si>
  <si>
    <t>تامین غذای کارمندان مهندس مشاور .کارفرماوآزمایشگاه . (با رعایت بند 4-4)</t>
  </si>
  <si>
    <t>تامین و تجهیز دفاتر کارفرما، مهندس مشاور و آزمایشگاه به اینترنت پر سرعت. (با رعایت بند 4-4)</t>
  </si>
  <si>
    <t>تامین و تجهیز دفتر مرکزی کارفرما با دوربین های مدار بسته با قابلیت انتقال تصویر از کارگاه به دفتر مرکزی کارفرما.</t>
  </si>
  <si>
    <t>هزینه برقراری نظام ایمنی، بهداشت و محیط زیست (HSE) و حفاظت کار، براساس دستورالعمل های مندرج در اسناد پیمان.</t>
  </si>
  <si>
    <t>تامین و تجهیز ساختمان‌های پشتیبانی، انبارهای سرپوشیده، آزمایشگاه پیمانکار و موارد مشابه.</t>
  </si>
  <si>
    <t>ساخت و تجهیز انبار مواد منفجره.</t>
  </si>
  <si>
    <t>تامین و تجهیز ساختمان های عمومی، بجز ساختمان های مسکونی و اداری و دفاتر کار.</t>
  </si>
  <si>
    <t>محوطه سازی.</t>
  </si>
  <si>
    <t>احداث شاسی نگهداری گونه‌های گیاهی.</t>
  </si>
  <si>
    <t>احداث چاه آب عمیق یا نیمه عمیق.</t>
  </si>
  <si>
    <t>تامین آب کارگاه و شبکه آب رسانی داخل کارگاه.</t>
  </si>
  <si>
    <t>تامین برق کارگاه و شبکه برق رسانی داخل کارگاه.</t>
  </si>
  <si>
    <t>تامین سیستم های مخابراتی داخل کارگاه.</t>
  </si>
  <si>
    <t>تامین سیستم گازرسانی در داخل کارگاه.</t>
  </si>
  <si>
    <t>تامین سیستم سوخت رسانی کارگاه.</t>
  </si>
  <si>
    <t>تامین و نگهداری راه دسترسی.</t>
  </si>
  <si>
    <t>تامین راه های سرویس.</t>
  </si>
  <si>
    <t>تامین راه های ارتباطی.</t>
  </si>
  <si>
    <t>نگهداری و بهره برداری تاسیسات جنبی یا زیربنایی موضوع بند 2-2</t>
  </si>
  <si>
    <t>تامین ایاب و ذهاب کارگاه.</t>
  </si>
  <si>
    <t>تامین قایق یا شناور برای انجام بازرسی مورد نیاز.</t>
  </si>
  <si>
    <t>تامین پی و سکو برای نصب ماشین آلات و تجهیزات سیستم تولید مصالح، سیستم تولید بتن، کارخانه آسفالت، ژنراتورها و مانند آن.</t>
  </si>
  <si>
    <t>نصب ماشین آلات و تجهیزات و راه اندازی آن ها</t>
  </si>
  <si>
    <t>بارگیری، حمل و بار اندازی ماشین آلات و تجهیزات به کارگاه و برعکس.</t>
  </si>
  <si>
    <t>بارگیری، حمل، باراندازی و مونتاژ انواع لایروب و حسب مورد یدک کش مناسب با آن و تجهیزات مربوط، به همراه خطوط لوله به کارگاه و برعکس.</t>
  </si>
  <si>
    <t>حمل بارج مناسب جهت انجام عملیات از دریا به کارگاه و برعکس. (در مورد عملیات دریایی و ساحلی به غیر از لایروبی)</t>
  </si>
  <si>
    <t>انتقال یدک کش جهت انجام عملیات از دریا به کارگاه و برعکس.(در مورد عملیات دریایی و ساحلی به غیر از لایروبی)</t>
  </si>
  <si>
    <t>تهیه، نصب و برچیدن داربست  برای انجام نماسازی خارج ساختمان در کارهای رشته ابنیه، وقتی که ارتفاع نماسازی بیش از 3.5 متر باشد. (برحسب سطح نما سازی)</t>
  </si>
  <si>
    <t>مترمربع-ماه</t>
  </si>
  <si>
    <t>بارگیری، حمل، بار اندازی، مونتاژ و دمونتاژ ماشین آلات و لوازم حفاری محل شمع و بارت به کارگاه و برعکس.</t>
  </si>
  <si>
    <t>دمونتاژ، جابه جایی، مونتاژ و استقرار وسایل و ماشین آلات حفاری محل شمع و بارت از یک محل به محل دیگر در کارگاه.</t>
  </si>
  <si>
    <t>بارگیری، حمل و باراندازی وسایل و ماشین‌آلات شمع‌کوبی، سپرکوبی و جعبه محافظ ترانشه به کارگاه و برعکس.</t>
  </si>
  <si>
    <t>تهیه لوازم و مصالح مربوط و اجرای کف‌سازی محل ساخت تیرهای بتنی پیش‌ساخته پل‌ها.</t>
  </si>
  <si>
    <t>بارگیری، حمل و باراندازی وسایل وقطعات تیر مشبک فلزی (پوترلانسمان) به کارگاه و برعکس.</t>
  </si>
  <si>
    <t>جابه جایی و استقرار وسایل نصب تیرهای بتنی پیش ساخته از محل هر پل به محل پل دیگر.</t>
  </si>
  <si>
    <t xml:space="preserve">تامین پی و سکو و انجام کلیه تمهیدات مورد نیاز شامل کارهای حفاری، بتن‌ریزی، تحکیم و ... و آماده نمودن محل برای نصب ئ نصب جرثقیل کابلی یا جرثقیل خاص برجی و یا سیستم انتقال بتن به صورت تسمه نقاله. </t>
  </si>
  <si>
    <t>تهیه لوازم و مصالح مربوط و اجرای کف‌سازی محل ساخت بلوک های بتنی اسکله وزنی و یا آرمورهای بتنی پیش ساخته.</t>
  </si>
  <si>
    <t>تامین سکوی پهلوگیری و یا اسکله موقت به منظور بارگیری و حمل قطعات پیش ساخته بتنی برای اجرا از دریا</t>
  </si>
  <si>
    <t>تامین علایم و وسایل ایمنی برای اطراف ترانشه‌ها و میله چاه‌ها و گودهایی که در مسیر عبور عابرین و یا وسایط نقلیه قرار دارد.</t>
  </si>
  <si>
    <t>تامین وسایل لازم و برقراری تردد عابرین پیاده و وسایل نقلیه از روی ترانشه‌ها و گودها.</t>
  </si>
  <si>
    <t>تامین مسیر مناسب برای تردد عابرین پیاده و وسایل نقلیه در محل‌هایی که به علت انجام عملیات، عبور از مسیر موجود قطع می‌شود.</t>
  </si>
  <si>
    <t>تامین روشنایی و تهویه مناسب در داخل نقب در موارد لازم.</t>
  </si>
  <si>
    <t>تأمین چراغ راهنمای دریایی و علایم و وسایل ایمنی برای تعیین محدوده دقیق عملیات اجرایی و حفظ ایمنی تردد در کارهای دریایی و ساحلی.</t>
  </si>
  <si>
    <t>تامین بویه و علائم و وسایل ایمنی دریایی برای تعیین محدوده عملیات اجرایی و حفظ ایمنی تردد دریایی.</t>
  </si>
  <si>
    <t>تامین روشنایی و تهویه مناسب در داخل تونل سد.</t>
  </si>
  <si>
    <t>حفظ یا انحراف موقت نهرهای زراعی موجود در محدوده کارگاه.</t>
  </si>
  <si>
    <t>نگهداری گونه‌های گیاهی در محل دپو تا قبل از کاشت.</t>
  </si>
  <si>
    <t>بیمه تجهیز کارگاه.</t>
  </si>
  <si>
    <t>برچیدن کارگاه.</t>
  </si>
  <si>
    <t xml:space="preserve">تجهیز و استقرار یک واحد آزمایشگاه، و انجام آزمایشهای عملیات خاکریزی (معمولی و سنگی)، تثبیت، زیراساس، اساس و بالاست توسط پیمانکار </t>
  </si>
  <si>
    <t>تجهیز و استقرار یک واحد آزمایشگاه، و انجام آزمایشهای عملیات بتنی توسط پیمانکار</t>
  </si>
  <si>
    <t>تجهیز و استقرار یک واحد آزمایشگاه، و انجام آزمایشهای عملیات آسفالتی توسط پیمانکار</t>
  </si>
  <si>
    <t>بیمه حمل تجهیزات در رشته‌های خطوط زمینی و پست‌های انتقال و فوق توزیع نیروی برق.</t>
  </si>
  <si>
    <t>Abniyeh_Chapter_Subject</t>
  </si>
  <si>
    <t>Abniyeh_Chapter_Nomber</t>
  </si>
  <si>
    <t>Abniyeh_Plus_Minus</t>
  </si>
  <si>
    <t>01</t>
  </si>
  <si>
    <t>تاسیسات مکانیکی</t>
  </si>
  <si>
    <t>02</t>
  </si>
  <si>
    <t>تاسیسات برقی</t>
  </si>
  <si>
    <t>03</t>
  </si>
  <si>
    <t>04</t>
  </si>
  <si>
    <t>05</t>
  </si>
  <si>
    <t>06</t>
  </si>
  <si>
    <t>07</t>
  </si>
  <si>
    <t>08</t>
  </si>
  <si>
    <t>09</t>
  </si>
  <si>
    <t>41</t>
  </si>
  <si>
    <t>حمل 30 تا75</t>
  </si>
  <si>
    <t>حمل مازار بر 750</t>
  </si>
  <si>
    <t>حمل 30 تا 150</t>
  </si>
  <si>
    <t>حمل 30 تا 300</t>
  </si>
  <si>
    <t>حمل 30 تا 450</t>
  </si>
  <si>
    <t>حمل 30 تا 750</t>
  </si>
  <si>
    <t>99</t>
  </si>
  <si>
    <t>کندن و خارج کردن بوته و ریشه‌های مربوط</t>
  </si>
  <si>
    <t>جابجایی درخت در صورتی</t>
  </si>
  <si>
    <t>اضافه‌بها به ردیف 010125، به ازای هر سانتی‌متر که به محیط بن درخت اضافه شود</t>
  </si>
  <si>
    <t>جابجایی درخت در صورتی که محیط</t>
  </si>
  <si>
    <t>سوراخ‌کردن سطوح بنایی، به سطح مقطع تا 0.005 مترمربع</t>
  </si>
  <si>
    <t>سوراخ کردن سطوح بنایی، به سطح مقطع بیش از  0.005 تا 0.1 مترمربع</t>
  </si>
  <si>
    <t>سوراخ کردن سطوح بنایی، به سطح مقطع بیش از 0.1 تا   0.3 مترمربع</t>
  </si>
  <si>
    <t>سوراخ کردن سطوح بتنی و بتن مسلح، به سطح مقطع   تا 0.005 مترمربع</t>
  </si>
  <si>
    <t>اضافه‌بها به ردیف 010204 بابت سوراخ کردن</t>
  </si>
  <si>
    <t>سوراخ کردن سطوح بتنی و بتن مسلح، به سطح مقطع بیش از 0.005 تا 0.05   مترمربع</t>
  </si>
  <si>
    <t>کندن و یا بریدن و در صورت لزوم ریشه کن کردن</t>
  </si>
  <si>
    <t>اضافه‌بها به ردیف 010205 بابت سوراخ کردن</t>
  </si>
  <si>
    <t>سوراخ کردن سطوح بتنی و بتن مسلح، به   سطح مقطع بیش از 0.05 تا 0.15 مترمربع</t>
  </si>
  <si>
    <t>ایجاد شیار با سطح مقطع</t>
  </si>
  <si>
    <t>ایجاد شیار با سطح مقطع بیش</t>
  </si>
  <si>
    <t>اضافه‌بها به  ردیف ٠١٠٢٠٨، به ازای هر یک سانتی‌متر‌مربع که به سطح مقطع اضافه شود</t>
  </si>
  <si>
    <t>ایجاد شیار با سطح</t>
  </si>
  <si>
    <t>ایجاد  شیار با سطح مقطع بیش</t>
  </si>
  <si>
    <t>اضافه‌بها به ردیف ٠١٠٢١١، به ازای هر یک سانتی‌مترمربع که به سطح مقطع اضافه</t>
  </si>
  <si>
    <t>سوراخ کردن سطوح بتنی و بتن مسلح، به قطر تا 4 سانتی</t>
  </si>
  <si>
    <t>سوراخ کردن سطوح بتنی و بتن مسلح، به قطر</t>
  </si>
  <si>
    <t>تخریب کلی ساختمان</t>
  </si>
  <si>
    <t>تخریب کلی ساختمان‌های با مصالح</t>
  </si>
  <si>
    <t>تخریب بنایی</t>
  </si>
  <si>
    <t>تخریب بنایی‌های با مصالح غیر از خشتی و چینه‌ای که با ملات</t>
  </si>
  <si>
    <t>تخریب بنایی‌های با مصالح غیر از خشتی و چینه‌ای که با ملات گل آهک، ماسه آهک</t>
  </si>
  <si>
    <t>تخریب سقف آجری با تیرآهن یا بدون تیرآهن</t>
  </si>
  <si>
    <t>تفکیک، دسته بندی و یا چیدن آجرها، بلوک‌ها، سنگ‌ها و</t>
  </si>
  <si>
    <t>تخریب سقف تیرچه و بلوک با هر نوع مصالح و به هر</t>
  </si>
  <si>
    <t>برچیدن سنگ لاشه یا قلوه که</t>
  </si>
  <si>
    <t>تخریب  انواع دیوار پانلی</t>
  </si>
  <si>
    <t>برچیدن پله موزاییکی یا سنگی</t>
  </si>
  <si>
    <t>برچیدن فرش کف آجری، موزاییکی یا</t>
  </si>
  <si>
    <t>برچیدن هر نوع سنگ پلاک از کلیه سطوح اجرا شده</t>
  </si>
  <si>
    <t>برچیدن فرش کف از سنگ‌های لاشه ریشه</t>
  </si>
  <si>
    <t>برچیدن کاشی سرامیکی</t>
  </si>
  <si>
    <t>تراشیدن</t>
  </si>
  <si>
    <t>تراشیدن اندود کاه‌گل از روی کلیه سطوح همراه با</t>
  </si>
  <si>
    <t>تراشیدن اندود گچ و خاک از روی کلیه سطوح همراه با</t>
  </si>
  <si>
    <t>تراشیدن اندودهای ماسه سیمان، باتارد، یا ماسه آهک از روی کلیه سطوح، به</t>
  </si>
  <si>
    <t>خارج کردن بندهای موجود با</t>
  </si>
  <si>
    <t>برچیدن سقف‌های متشکل از تیر چوبی، حصیر</t>
  </si>
  <si>
    <t>برچیدن  عایق رطوبتی، اعم از قیر و</t>
  </si>
  <si>
    <t>برچیدن جدول‌های بتنی</t>
  </si>
  <si>
    <t>برچیدن هر نوع عایق</t>
  </si>
  <si>
    <t>کسر‌بها به ردیف‌های 010502،  010503 و 010505، در صورتی که مصالح مربوط بدون استفاده از ملات</t>
  </si>
  <si>
    <t>تراشیدن هر نوع اندود پاششی مقاوم</t>
  </si>
  <si>
    <t>برچیدن خرپای چوبی، به انضمام</t>
  </si>
  <si>
    <t>برچیدن در</t>
  </si>
  <si>
    <t>برچیدن دیوار جداکننده فولادی، چوبی، شیشه‌ای و</t>
  </si>
  <si>
    <t>بازکردن قفل و یراق‌آلات در و</t>
  </si>
  <si>
    <t>برچیدن  انواع صفحات گچی یا سیمانی</t>
  </si>
  <si>
    <t>برچیدن</t>
  </si>
  <si>
    <t>برچیدن انواع سقف کاذب، کف‌پوش یا دیوارپوش پلیمری، چوبی، آلومینیومی</t>
  </si>
  <si>
    <t>برچیدن تایل‌های سقفی از هر نوع به صورت مشبک و به گونه‌ای که تایل‌ها</t>
  </si>
  <si>
    <t>برچیدن شیشه نشکن اعم از ثابت یا بازشو به گونه</t>
  </si>
  <si>
    <t>برچیدن پنجره یا درهای فلزی، همراه با قاب</t>
  </si>
  <si>
    <t>برچیدن و صاف کردن (در حد امکان)، و دورچین کردن آهن ورق صاف یا کرکره‌ای از روی شیروانی، سقف‌ها،  سایه‌بان، جان‌پناه ، کف‌پنجره</t>
  </si>
  <si>
    <t>برچیدن ورق‌های صاف یا موج</t>
  </si>
  <si>
    <t>برچیدن  هر نوع اسکلت فولادی ساختمان، برج آب فولادی ومانند آن، با هر نوع تیرآهن، ناودانی، نبشی، لوله و ورق</t>
  </si>
  <si>
    <t>برچیدن فنس از توری سیمی، سیم خاردار یا شبکه</t>
  </si>
  <si>
    <t>برچیدن صفحات رابیتس از سطوح کاذب</t>
  </si>
  <si>
    <t>برچیدن زیرسازی فولادی سطوح کاذب و نمای ساختمان از نبشی، سپری</t>
  </si>
  <si>
    <t>اضافه‌بها به ردیف 010705 در صورتی که  قطعاتی از اعضای اسکلت فولادی به صورت مجزا و</t>
  </si>
  <si>
    <t>برچیدن روکش روی ستون‌ها، دیوارها</t>
  </si>
  <si>
    <t>برچیدن  در و</t>
  </si>
  <si>
    <t>برچیدن  هر نوع کانال هوا همراه با عایق آن</t>
  </si>
  <si>
    <t>برچیدن ورق یا پانل‌های پلیمری از روی شیروانی، سقف‌، سایه‌بان و مانند آن</t>
  </si>
  <si>
    <t>برچیدن هر نوع سینک ظرفشویی</t>
  </si>
  <si>
    <t>برچیدن لوله فلزی و هر نوع لوله پلیمری غیر مدفون، با</t>
  </si>
  <si>
    <t>برچیدن لوله فلزی و هر نوع لوله پلیمری مدفون در مصالح   بنایی،   با</t>
  </si>
  <si>
    <t>بر چیدن لوله فلزی   و هر نوع لوله پلیمری غیر مدفون، با قطر</t>
  </si>
  <si>
    <t>برچیدن لوله فلزی و هر نوع لوله پلیمری مدفون در مصالح بنایی، با قطر</t>
  </si>
  <si>
    <t>برچیدن سیم های برق، تلفن، زنگ اخبار و مانند آن، (سیم‌هایی که داخل یک</t>
  </si>
  <si>
    <t>برچیدن چراغ سقفی</t>
  </si>
  <si>
    <t>برچیدن  سینی و نردبان کابل به</t>
  </si>
  <si>
    <t>برچیدن شیرآلات بهداشتی</t>
  </si>
  <si>
    <t>برچیدن لوله‌های آزبست سیمان، لوله</t>
  </si>
  <si>
    <t>برچیدن لوله‌های آزبست سیمان، لوله‌های پیش‌ساخته</t>
  </si>
  <si>
    <t>کندن</t>
  </si>
  <si>
    <t>اضافه‌بها به ردیف ٠١٠٩٠١، به ازای هر سانتی‌متر اضافه ضخامت نسبت به مازاد 2 سانتی‌متر (کسر</t>
  </si>
  <si>
    <t>کندن آسفالت برای لکه‌گیری به ضخامت تا</t>
  </si>
  <si>
    <t>اضافه‌بها به ردیف ٠١٠٩٠٣، به ازای هر سانتی‌متر اضافه ضخامت مازاد بر ۵ سانتی‌متر (کسر</t>
  </si>
  <si>
    <t>شیار انداختن و کندن آسفالت به عرض تا ٨ سانتی‌متر و عمق</t>
  </si>
  <si>
    <t>اضافه‌بها به ردیف ٠١٠٩٠۵، به ازای هر سانتی‌متر اضافه عمق مازاد بر ١٠ سانتی‌متر (کسر</t>
  </si>
  <si>
    <t>برش آسفالت با کاتر به عمق تا ٧ سانتی‌متر</t>
  </si>
  <si>
    <t>اضافه‌بها به ردیف ٠١٠٩٠٧، به ازای هر سانتی‌متر اضافه عمق مازاد بر ٧ سانتی‌متر، اندازه‌گیری برحسب طول هر خط برش(کسر</t>
  </si>
  <si>
    <t>تخریب</t>
  </si>
  <si>
    <t>اضافه‌بها به ردیف ٠١٠٩٠٩ ، به ازای هر سانتی‌متر اضافه ضخامت مازاد بر ۵ سانتی‌متر (کسر</t>
  </si>
  <si>
    <t>تراشیدن آسفالت به صورت پیوسته با ماشین مخصوص</t>
  </si>
  <si>
    <t>اضافه‌بها به ردیف ٠١٠٩١١ به ازای هر سانتی‌متر اضافه ضخامت مازاد بر ۵ سانتی‌متر (کسر</t>
  </si>
  <si>
    <t>اضافه‌بها به ردیف ٠١٠٩١٣ به ازای هر سانتی‌متر اضافه ضخامت مازاد بر ٧ سانتی‌متر (کسر</t>
  </si>
  <si>
    <t>تراشیدن آسفالت برای لکه‌گیری به صورت غیرپیوسته و پراکنده با ماشین مخصوص</t>
  </si>
  <si>
    <t>اضافه‌بها به ردیف ٠١٠٩١5 به ازای هر سانتی‌متر اضافه ضخامت مازاد بر ۵ سانتی‌متر (کسر</t>
  </si>
  <si>
    <t>برش بتن به انضمام بریدن میلگردها، با کاتر به ضخامت تا 15 سانتی</t>
  </si>
  <si>
    <t>اضافه‌بها نسبت به ردیف 010920، به ازای هر سانتی‌متر اضافه ضخامت مازاد بر 15 سانتی‌متر تا 25 سانتی‌متر (کسر</t>
  </si>
  <si>
    <t>لجن‌برداری، حمل با هر نوع وسیله دستی</t>
  </si>
  <si>
    <t>کندن زمین در زمین‌های خاکی و ریختن خاک‌های</t>
  </si>
  <si>
    <t>کندن زمین در زمین‌های سنگی و ریختن مواد</t>
  </si>
  <si>
    <t>کندن زمین در زمین‌های سنگی با استفاده از مواد سوزا و کارگر و ریختن سنگ‌های</t>
  </si>
  <si>
    <t>کندن زمین در زمین‌های سنگی با استفاده از مواد منبسط شونده و کارگر و ریختن سنگ‌های</t>
  </si>
  <si>
    <t>اضافه‌بها به ردیف‌‌های 020102و 020104، هرگاه عمق کندن زمین بیش از ۲ متر باشد، برای حجم واقع بین ۲ تا ۴ متر، یک بار و برای حجم واقع بین ۴ تا ۶ متر، دو بار و به همین</t>
  </si>
  <si>
    <t>اضافه‌بها به ردیف‌‌های ۰۲۰۱۰۲ و 020104، در صورتی که عملیات پایین تراز سطح آب زیرزمینی صورت گیرد و برای آبکشی حین انجام کار</t>
  </si>
  <si>
    <t>حفرمیله چاه به قطر تا ۱٫۲ متر در زمین‌‌های خاکی و حمل خاک‌‌های</t>
  </si>
  <si>
    <t>حفر کوره (انبار)، به صورت مخروطی شکل با ابعاد مورد نیاز در زمین های خاکی و حمل خاک‌های</t>
  </si>
  <si>
    <t>اضافه‌بها نسبت به ردیف ۰۲۰۳۰۱ و 020303، هرگاه عمق چاه بیش از۲۰ متر باشد، برای حجم واقع در ۵ متر اول مازاد بر۲۰ متر، یک بار، و برای حجم واقع در ۵ متر دوم، دو بار، و برای حجم واقع در ۵ متر سوم، سه بار و</t>
  </si>
  <si>
    <t>اضافه‌بها  به ردیف‌‌های ۰۲۰۱۰۱ و ۰۲۰۴۰۱، به ازای هر 2۰ متر حمل اضافی با وسایل دستی   و حداکثر تا 100 متر</t>
  </si>
  <si>
    <t>تسطیح و رگلاژ بستر خاکریزها یا بستر کنده</t>
  </si>
  <si>
    <t>سرند  کردن خاک، شن یا ماسه، برحسب حجم</t>
  </si>
  <si>
    <t>تهیه،  حمل، ریختن</t>
  </si>
  <si>
    <t>ریختن خاک‌ها یا مصالح سنگی موجود در کنار پی‌‌ها، گودها، ترانشه‌ها و کانال‌‌ها، به ‌درون آن‌ها به صورت لایه لایه و در</t>
  </si>
  <si>
    <t>پخش و تسطیح خاک‌‌های ریخته شده در خاکریزها به صورت لایه لایه، در هر عمق و ارتفاع به‌ غیر از پی</t>
  </si>
  <si>
    <t>رگلاژ و پروفیله‌کردن</t>
  </si>
  <si>
    <t>آب‌پاشی و کوبیدن سطوح کنده شده یا سطح زمین طبیعی، تا عمق 15 سانتی‌متر</t>
  </si>
  <si>
    <t>آب‌پاشی و کوبیدن قشرهای خاکریزی، با تراکم ۹۵ درصد به‌ روش پروکتور استاندارد، وقتی که ضخامت هریک از قشرهای خاکریزی پس</t>
  </si>
  <si>
    <t>شخم‌زدن هر نوع زمین غیرسنگی با</t>
  </si>
  <si>
    <t>لجن‌برداری در زمین‌های لجنی با لودر یا وسیله مشابه، حمل مواد تا فاصله ۲۰ متر</t>
  </si>
  <si>
    <t>کندن زمین در زمین‌های خاکی با بولدوزر یا وسیله مشابه وحمل مواد حاصل تا فاصله ۲۰ متر از</t>
  </si>
  <si>
    <t>کندن زمین در زمین‌های سنگی با بولدوزر یا وسیله مشابه وحمل مواد حاصل  تا فاصله ۲۰ متر از</t>
  </si>
  <si>
    <t>کندن زمین در زمین‌های سنگی با بولدوزر یا وسیله مشابه و با استفاده از مواد سوزا، حمل مواد حاصل تا فاصله ۲۰ متر از</t>
  </si>
  <si>
    <t>اضافه‌بهابه ردیف 030105، در صورتی که در حین عملیات کندن زمین در زمین سنگی با</t>
  </si>
  <si>
    <t>کندن زمین در زمین‌های سنگی با   بولدوزر یا وسیله مشابه و با استفاده از مواد منبسط شونده، حمل مواد حاصل تا   فاصله ۲۰ متر از</t>
  </si>
  <si>
    <t>اضافه‌بها به ردیف ٠٣٠٢٠١ چنانچه در انفجار از سامانه</t>
  </si>
  <si>
    <t>رگلاژ و پروفیله کردن سطح</t>
  </si>
  <si>
    <t>اضافه‌بها به‌ ردیف‌های ۰۳۰۱۰۳، ۰۳۰۱۰۵ و ۰۳۰۲۰۱ در صورتی</t>
  </si>
  <si>
    <t>اضافه‌بها به‌ ردیف ۰۳۰۱۰۲، هرگاه فاصله حمل</t>
  </si>
  <si>
    <t>جابجایی خاک‌های حاصل از کندن زمین یا خاک‌های توده</t>
  </si>
  <si>
    <t>کندن زمین در صورت لزوم استفاده از بیل هیدرولیکی یا   وسیله مشابه در زمین‌های خاکی و ریختن</t>
  </si>
  <si>
    <t>لجن‌برداری در صورت لزوم استفاده از بیل هیدرولیکی یا   وسیله مشابه در زمین‌های لجنی و حمل و تخلیه مواد کنده شده</t>
  </si>
  <si>
    <t>کندن زمین در صورت لزوم استفاده از چکش هیدرولیکی در زمین‌های   سنگی و حمل و تخلیه مواد کنده شده</t>
  </si>
  <si>
    <t>اضافه‌بها به‌ ردیف‌های ۰۳۰۵۰۱ تا</t>
  </si>
  <si>
    <t>اضافه‌بها به ‌ردیف‌های کندن زمین(به جز زمین لجنی)، هرگاه   عملیات کندن زمین زیر تراز آب زیرزمینی انجام شود</t>
  </si>
  <si>
    <t>اضافه‌بها به ردیف‌های ۰۳۰۵۰۱ تا ۰۳۰۵۰۴، هرگاه عمق  کندن زمین بیش از 3 متر باشد، برای حجم خاک واقع شده در عمق 3 تا 4 متر یک بار، 4 تا 5 متر دوبار، 5 تا 6 متر 3 بار و</t>
  </si>
  <si>
    <t>بارگیری مواد حاصل از عملیات خاکی یا خاک‌های توده شده و   حمل آن با کامیون یا هرنوع وسیله مکانیکی دیگر تا فاصله</t>
  </si>
  <si>
    <t>اضافه بها به دلیل خرج و فرج در نخاله به استناد بند 4 الزامات عمومی مقدمه فصل 1ضریب</t>
  </si>
  <si>
    <t>حمل مواد حاصل از عملیات خاکی یا خاک‌های توده شده، وقتی که فاصله حمل بیش از ۱۰۰ متر تا ۵۰۰ متر باشد، به ازای هر ۱۰۰ متر مازاد بر۱۰۰ متر اول</t>
  </si>
  <si>
    <t>حمل مواد حاصل از عملیات خاکی یا خاک‌های توده شده، وقتی   که فاصله حمل بیش از۵۰۰ متر تا ۱۰ کیلومتر باشد، برای هر کیلومتر مازاد بر ۵۰۰   متر اول، برای راه‌های آسفالتی (کسر کیلومتر به</t>
  </si>
  <si>
    <t>حمل مواد حاصل از عملیات خاکی یا خاک‌های توده شده، وقتی که فاصله حمل بیش از ۱۰ کیلومتر تا ۳۰ کیلومتر باشد، برای هر کیلومتر مازاد بر ۱۰ کیلومتر، برای راه‌های آسفالتی (کسر کیلومتر، به</t>
  </si>
  <si>
    <t>حمل مواد حاصل از عملیات خاکی یا خاک‌های توده شده، وقتی که فاصله حمل بیش از ۳۰ کیلومتر باشد، برای هر کیلومتر مازاد بر ۳۰ کیلومتر، برای راه‌های آسفالتی (کسر کیلومتر، به</t>
  </si>
  <si>
    <t>بارگیری و باراندازی هرگاه استفاده از جرثقیل و باکت یا</t>
  </si>
  <si>
    <t>آب‌پاشی و کوبیدن زمین طبیعی یا بستر خاک‌ریزها یا سطوح کنده شده و مانند آن‏ها، تا عمق ۱۵ سانتی‌متر</t>
  </si>
  <si>
    <t>آب‌پاشی و کوبیدن زمین طبیعی یا بستر خاک‌ریزها یا سطوح کنده شده و مانند آن‏ها ، تا عمق ۱۵ سانتی‌متر</t>
  </si>
  <si>
    <t>پخش، آب‌پاشی، تسطیح، پروفیله کردن، رگلاژ و کوبیدن قشرهای خاک یا توونان ریخته شده، با ۸۵ درصد کوبیدگی به‌ روش پروکتور اصلاحی، وقتی که ضخامت قشرهای خاک یا توونان ریخته شده پس</t>
  </si>
  <si>
    <t>پخش، آب‌پاشی، تسطیح، پروفیله کردن، رگلاژ و کوبیدن قشرهای خاک یا توونان ریخته شده، با ۹۰ درصد کوبیدگی به روش پروکتور اصلاحی، وقتی که ضخامت قشرهای خاک یا توونان ریخته شده پس</t>
  </si>
  <si>
    <t>پخش، آب‌پاشی، تسطیح، پروفیله کردن، رگلاژ و کوبیدن قشرهای خاک یا توونان ریخته شده، با ۹۵ درصد کوبیدگی به روش پروکتور اصلاحی، وقتی که ضخامت قشرهای خاک­ یا توونان ریخته شده پس</t>
  </si>
  <si>
    <t>پخش، آب‌پاشی، تسطیح، پروفیله کردن، رگلاژ و کوبیدن قشرهای خاک یا توونان ریخته شده، با ۱۰۰ درصد کوبیدگی به ‌روش پروکتور اصلاحی، وقتی که ضخامت خاک یا توونان ریخته شده پس</t>
  </si>
  <si>
    <t>تحکیم زمین‌های ماسه‌ای به روش تراکم دینامیکی</t>
  </si>
  <si>
    <t>ریختن خاک‌ها یا مصالح سنگی موجود کنار پی‌ها، گودها، کانال ها و ترانشه‌ها، به صورت لایه لایه به</t>
  </si>
  <si>
    <t>اختلاط دو یا چند  نوع مصالح، به  منظور ساختن زیرسازی</t>
  </si>
  <si>
    <t>پخش خاک‌های نباتی ریسه یا توده شده، تنظیم و</t>
  </si>
  <si>
    <t>پخش و انباشتن مصالح حاصل از کندن زمین در محل‌های مشخص</t>
  </si>
  <si>
    <t>پخش، تسطیح، غرقاب کردن و کوبیدن ماسه</t>
  </si>
  <si>
    <t>پخش، تسطیح و کوبیدن ماسه</t>
  </si>
  <si>
    <t>چال‌زنی تا قطر 100 میلی‌متر در هر نوع خاک و</t>
  </si>
  <si>
    <t>چال‌زنی به قطر بیش از  100 میلی‌متر  در هر نوع خاک و</t>
  </si>
  <si>
    <t>کسربها به ردیف‌های ۰۳۱۲۰۱ و ۰۳۱۲۰۲ برای چال‌زنی با زاویه بیش از ۲۰ درجه نسبت به سطح</t>
  </si>
  <si>
    <t>اضافه‌بها به ردیف‌های 031201 و 031202، هر گاه طول چال‌زنی بیش از 15 متر باشد، برای طول بین 15 تا 18 متر یک بار، 18 تا 21 متر دوبار، 21 تا 24 متر 3 بار و به همین</t>
  </si>
  <si>
    <t>غلاف‌گذاری با</t>
  </si>
  <si>
    <t>سنگ‌ریزی</t>
  </si>
  <si>
    <t>اضافه‌بها به ردیف‌های 040105 و 040106، به ازای هر کیلوگرم اضافه وزن توری سیمی گالوانیزه</t>
  </si>
  <si>
    <t>بنایی با سنگ</t>
  </si>
  <si>
    <t>بنایی با</t>
  </si>
  <si>
    <t>بنایی با سنگ قواره و ملات ماسه آهک 1:3 در دیوارها و سایر محل</t>
  </si>
  <si>
    <t>بنایی با سنگ قواره و ملات باتارد 1:2:9 در دیوارها و سایر محل</t>
  </si>
  <si>
    <t>بنایی با سنگ قواره و ملات ماسه سیمان 1:5 در دیوارها و سایر محل</t>
  </si>
  <si>
    <t>نماسازی با سنگ</t>
  </si>
  <si>
    <t>اضافه‌بهای نماسازی به ردیف‌های بنایی با سنگ  قواره، درصورتی که سنگ قواره به صورت</t>
  </si>
  <si>
    <t>اضافه‌بهای نماسازی به ردیف‌های بنایی با سنگ قواره، در صورتی که سنگ قواره به صورت نما و</t>
  </si>
  <si>
    <t>اضافه‌بها به ردیف‌های بنایی با سنگ</t>
  </si>
  <si>
    <t>اضافه‌بها به ردیف‌های بنایی با سنگ قواره، برای نماسازی با سنگ قواره</t>
  </si>
  <si>
    <t>اضافه‌بها به ردیف‌های بنایی با سنگ قواره، برای نماسازی با سنگ قواره بادبر</t>
  </si>
  <si>
    <t>اضافه‌بها به بنایی‌های سنگی، هرگاه عملیات بنایی پایین‌تر از تراز آب زیرزمینی انجام شود و تخلیه آب با تلمبه</t>
  </si>
  <si>
    <t>اضافه‌بها به هرنوع عملیات بنایی سنگی خارج از پی</t>
  </si>
  <si>
    <t>تعبیه درز انقطاع در بنایی‌های سنگی با</t>
  </si>
  <si>
    <t>اضافه‌بها به ردیف 040313، در صورتی‌که بندها در</t>
  </si>
  <si>
    <t>اضافه‌بها به ردیف 040313، در صورتی‌که سنگ‌ها به شکل چهارضلعی با زاویه قائم به هر ابعاد و بندها در</t>
  </si>
  <si>
    <t>بنایی فرش کف با سنگ لایه‌لایه (تخته‌ای)، به ضخامت</t>
  </si>
  <si>
    <t>اضافه‌بها به ردیف 040402، در صورتی‌که بندها در</t>
  </si>
  <si>
    <t>اضافه‌بها به ردیف 040402، در صورتی‌که سنگ‌ها به شکل چهارضلعی با زاویه قائم به هر ابعاد و بندها در</t>
  </si>
  <si>
    <t>بنایی فرش کف</t>
  </si>
  <si>
    <t>تهیه، حمل و ریختن مصالح دانه‌ای زهکش طبق مشخصات</t>
  </si>
  <si>
    <t>تهیه، حمل و ریختن ماسه شسته رودخانه‌ای در داخل کانال‌ها، اطراف پی‌ها و لوله‌ها، کف ساختمان‌ها، معابر، محوطه‌ها و یا هر محل دیگری که لازم باشد، به انضمام پخش و</t>
  </si>
  <si>
    <t>تهیه، حمل و ریختن شن طبیعی در داخل کانال‌ها، اطراف پی‌ها و لوله‌ها، کف ساختمان‌ها، معابر، محوطه‌ها یا هر محل دیگری که لازم باشد، به انضمام پخش و</t>
  </si>
  <si>
    <t>تهیه، حمل و ریختن شن نقلی در معابر، محوطه‌ها و یا هر محل دیگری که لازم باشد، به انضمام پخش و</t>
  </si>
  <si>
    <t>تهیه، حمل و ریختن ماسه بادی، در داخل کانال‌ها، اطراف پی‌ها و لوله‌ها، کف ساختمان‌ها، معابر، محوطه‌ها و یا هر محل دیگری که لازم باشد، به انضمام پخش و</t>
  </si>
  <si>
    <t>تهیه، حمل و ریختن مصالح فیلتر</t>
  </si>
  <si>
    <t>اضافه‌بها به ردیف‌های 040501 تا 040507، در صورت کوبیدن</t>
  </si>
  <si>
    <t>تهیه، حمل و ریختن خاک رس در ترانشه، کانال و کف، به انضمام پخش، تسطیح و کوبیدن آن‌ها در صورتی‌که ضخامت قشرهای خاک‌ریزی پس</t>
  </si>
  <si>
    <t>تهیه وسایل و قالب‌بندی با استفاده از تخته نراد خارجی، در</t>
  </si>
  <si>
    <t>تهیه وسایل و قالب‏‌بندی با استفاده از تخته نراد خارجی، برای بتن‌ریزی پشت جدول، کف</t>
  </si>
  <si>
    <t>تهیه وسایل و قالب‌بندی با استفاده تخته نراد</t>
  </si>
  <si>
    <t>تهیه وسایل و قالب‌بندی با استفاده از تخته نراد خارجی، در ستون‌ها و شناژهای قائم</t>
  </si>
  <si>
    <t>تهیه وسایل و قالب‌بندی با استفاده از تخته نراد خارجی</t>
  </si>
  <si>
    <t>تهیه وسایل و قالب‌بندی با استفاده از تخته نراد</t>
  </si>
  <si>
    <t>تهیه وسایل و قالب‌بندی با استفاده از تخته نراد خارجی، در پله‌های بتنی شامل تمام یا برخی از اجزاء نظیر تیر، دال، دست‌انداز، کف‌پله و مانند آن به طور کامل</t>
  </si>
  <si>
    <t>تهیه وسایل و قالب‌بندی با استفاده از تخته نراد خارجی، روی سطح</t>
  </si>
  <si>
    <t>اضافه‌بها به ردیف‌های قالب‌بندی با استفاده از تخته نراد خارجی برای سطوح منحنی که نسبت به محور قائم</t>
  </si>
  <si>
    <t>اضافه‌بها به ردیف 050301، ولی</t>
  </si>
  <si>
    <t>اضافه‌بها به ردیف‏‌های قالب‏‌بندی برای اعضای بتنی شیب‌دار با استفاده از تخته نراد خارجی، در صورتی‌ که با سطح قائم یا</t>
  </si>
  <si>
    <t>اضافه‌بها به ردیف‌های قالب‌بندی با استفاده از تخته نراد خارجی، در صورتی که عملیات قالب‌بندی زیر تراز آب‌های زیرزمینی انجام شود و آبکشی با تلمبه</t>
  </si>
  <si>
    <t>اضافه‌بها بابت قالب‌بندی دیوارهای داخلی سازه‌های فرآیندی تصفیه‌خانه‌های آب و فاضلاب، که دارای انحنا یا شکست در ارتفاع بوده و مجموع سطوح قالب‌بندی</t>
  </si>
  <si>
    <t>تهیه وسایل، ساخت قالب چوبی و تعبیه بازشو و جایگذاری آن برای بتن‌ریزی و خارج کردن آن. اندازه‌گیری</t>
  </si>
  <si>
    <t>اضافه‏‌بها به ردیف‏‌های  قالب‏‌بندی چوبی در صورتی‏ که آرماتور یا</t>
  </si>
  <si>
    <t>تهیه وسایل، چوب‌بست و تخته‌کوبی برای جلوگیری از ریزش خاک در پی</t>
  </si>
  <si>
    <t>تهیه وسایل و جاگذاری قالب‌های مکعبی شکل ماندگار به هر ضخامت سقف در</t>
  </si>
  <si>
    <t>تهیه وسایل و جاگذاری قالب‌های کروی یا بیضوی شکل ماندگار به هر ضخامت سقف در</t>
  </si>
  <si>
    <t>تهیه وسایل و قالب‌بندی با استفاده از</t>
  </si>
  <si>
    <t>تهیه وسایل و قالب‏‌بندی با استفاده از قالب فولادی، برای بتن‌ریزی پشت جدول، کف</t>
  </si>
  <si>
    <t>تهیه وسایل و قالب‌بندی با استفاده از قالب فولادی در دیوارهای</t>
  </si>
  <si>
    <t>تهیه وسایل و قالب‌بندی با استفاده از قالب فولادی در دیوارهای بتنی که ارتفاع دیوار</t>
  </si>
  <si>
    <t>تهیه وسایل و قالب‌بندی با استفاده از قالب فولادی در ستون‌ها و شناژهای قائم با</t>
  </si>
  <si>
    <t>تهیه وسایل و قالب‌بندی با استفاده از قالب فولادی در ستون‌ها و شناژهای قائم با مقطع چهار ضلعی که ارتفاع</t>
  </si>
  <si>
    <t>تهیه وسایل و قالب‌بندی با استفاده</t>
  </si>
  <si>
    <t>تهیه وسایل و قالب‌بندی با استفاده از قالب فولادی</t>
  </si>
  <si>
    <t>تهیه وسایل و قالب‌بندی با استفاده از قالب فولادی در تیرهای بتنی که ارتفاع</t>
  </si>
  <si>
    <t>تهیه وسایل و قالب‌بندی با استفاده از قالب فولادی در شناژهای افقی روی دیوار بدون نیاز</t>
  </si>
  <si>
    <t>تهیه وسایل و قالب‌بندی با استفاده از قالب فولادی در پله‌های بتنی شامل‏ تمام یا برخی از اجزای آن نظیر تیر، تاوه، دست‏‌انداز، کف‌پله و مانند آن به طور کامل</t>
  </si>
  <si>
    <t>تهیه وسایل و قالب‌بندی با استفاده از قالب فولادی روی سطح</t>
  </si>
  <si>
    <t>اضافه‌بها برای قالب‌بندی جدار خارجی دیوارها، تیرها یا</t>
  </si>
  <si>
    <t>اضافه‌بها به ردیف‌های قالب‌بندی با استفاده از قالب فولادی</t>
  </si>
  <si>
    <t>اضافه‌بها به ردیف‌های 060301 تا</t>
  </si>
  <si>
    <t>اضافه‌بها به ردیف‌های قالب‌بندی برای قطعات بتنی شیب‌دار با استفاده از قالب فولادی در صورتی که با سطح قائم یا</t>
  </si>
  <si>
    <t>اضافه‌بها به ردیف‌های قالب‌بندی با استفاده ازقالب فولادی در صورتی که عملیات قالب‌بندی زیر تراز آب‌های زیرزمینی انجام شود و آبکشی با تلمبه</t>
  </si>
  <si>
    <t>اضافه‌بها به ردیف‌های قالب‌بندی دیوارها، تیرها، ستون‌ها  یا دال‌ها (تاوه‌ها)، برای مواردی که قالب‌بندی</t>
  </si>
  <si>
    <t>اضافه‏‌بها به ردیف‏‌های 060201 تا 060204 در صورتی که به‌ جای غلاف از فاصله‌نگهدار</t>
  </si>
  <si>
    <t>اضافه‌‏بها به ردیف‌‏های 060201 تا 060204 در صورتی که به جای غلاف از فاصله‌نگهدار</t>
  </si>
  <si>
    <t>اضافه‌‏بها به ردیف‌‏های 060201 تا 060204 در صورتی که به جای</t>
  </si>
  <si>
    <t>اضافه‏‌بها به ردیف‌‏های قالب‏‌بندی ستون یا دیوار بابت دمونتاژ کامل قالب کلاف شده با</t>
  </si>
  <si>
    <t>تعبیه انواع درز سطحی با</t>
  </si>
  <si>
    <t>تعبیه انواع درز در مقطع عرضی قطعات بتنی بدون</t>
  </si>
  <si>
    <t>تهیه وسایل، ساخت قالب به منظور تعبیه بازشو و جایگذاری آن برای بتن‌ریزی و خارج کردن آن. (اندازه‌گیری</t>
  </si>
  <si>
    <t>نصب نازل در قطعات</t>
  </si>
  <si>
    <t>اضافه‏‌بها به ردیف‌‏های قالب‏‌بندی فولادی در صورتی‌ که آرماتور یا</t>
  </si>
  <si>
    <t>تعبیه انکرباکس یا محفظه کلیدبرشی در فونداسیون</t>
  </si>
  <si>
    <t>قالب‌بندی با استفاده از قالب فولادی، پشت بند، چوب بست، داربست، سکوها و تمام تجهیزات لازم برای قالب</t>
  </si>
  <si>
    <t>قالب‌بندی با استفاده از قالب فولادی، پشت بند، چوب بست و داربست و سکوها و تمام تجهیزات لازم برای قالب لغزنده قائم در</t>
  </si>
  <si>
    <t>اضافه‌بها به ردیف‌های قالب‌بندی دیوارها در صورتی‏که قالب به شکل هرمی یا مخروطی در سیلوها، تصفیه‌خانه</t>
  </si>
  <si>
    <t>قالب‌بندی با استفاده از قالب فولادی، پشت بند، چوب بست و داربست و سکوها و</t>
  </si>
  <si>
    <t>قالب‌بندی جهت بتن‌ریزی هم‌زمان دیوار و سقف با استفاده از</t>
  </si>
  <si>
    <t>تهیه، بریدن، خم کردن و کار گذاشتن میلگرد ساده به قطر تا ۱۰ میلی‌متر</t>
  </si>
  <si>
    <t>تهیه، بریدن، خم کردن و کار گذاشتن میلگرد ساده به قطر ۱۲ تا ۱۸ میلی‌متر</t>
  </si>
  <si>
    <t>تهیه، بریدن، خم کردن و کار گذاشتن میلگرد ساده به قطر 20 تا 40 میلی‌متر</t>
  </si>
  <si>
    <t>تهیه، بریدن، خم کردن و کار گذاشتن میلگرد آج‏دار به قطر تا ۱۰ میلی‌متر</t>
  </si>
  <si>
    <t>تهیه، بریدن، خم کردن و کار گذاشتن میلگرد آج‏‌دار به قطر ۱۲ تا ۱۸ میلی‌متر</t>
  </si>
  <si>
    <t>تهیه، بریدن، خم کردن و کار گذاشتن میلگرد آج‏دار به قطر ۲۰ تا 40 میلی‌متر</t>
  </si>
  <si>
    <t>اضافه‌بهای مصرف میلگرد، وقتی به صورت خرپا</t>
  </si>
  <si>
    <t>تهیه و اجرای میلگرد در دیوارهای بنایی</t>
  </si>
  <si>
    <t>تهیه و اجرای میلگرد بستر گالوانیزه در دیوارهای بنایی</t>
  </si>
  <si>
    <t>تهیه و ساخت قفس فولادی پیش‌‏ساخته از میلگرد با جوش‏کاری لازم به عنوان نگهدارنده قالب‎های کروی و بیضوی</t>
  </si>
  <si>
    <t>اضافه‌بها به ردیف‏‌های میلگرد، چنانچه عملیات پایین تراز آب‏‌های زیرزمینی انجام شود و آبکشی با تلمبه</t>
  </si>
  <si>
    <t>تهیه و نصب میل‌مهار جوشی از میلگرد ساده تا قطر 40 میلی‌متر، با متعلقات</t>
  </si>
  <si>
    <t>تهیه و نصب میل‌مهار دو سر رزوه از میلگرد ساده تا قطر 40 میلی</t>
  </si>
  <si>
    <t>تهیه، ساخت و نصب بولت از میلگرد ساده تا قطر 40 میلی‌متر</t>
  </si>
  <si>
    <t>کسربها به ردیف‏‌های 070610 تا</t>
  </si>
  <si>
    <t>اضافه‏‌بها به ردیف‏‌های 070611 و</t>
  </si>
  <si>
    <t>تهیه، مونتاژ و جاگذاری میل‌مهار از میلگرد آج‌‏دار با متعلقات سرمهار جهت</t>
  </si>
  <si>
    <t>تهیه، مونتاژ و جاگذاری</t>
  </si>
  <si>
    <t>اجرای عملیات کشش مهار تنیده</t>
  </si>
  <si>
    <t>اضافه‌بها به ردیف ۰۷۰۷۰۴ به ازای هر رشته کابل مازاد بر دو رشته که در</t>
  </si>
  <si>
    <t>تهیه، مونتاژ و جاگذاری کابل بدون روکش در سقف‏‌های پیش‌‏تنیده بتنی که به روش محصور اجرا می‏‌گردد، به</t>
  </si>
  <si>
    <t>تهیه، مونتاژ و جاگذاری کابل روکش‏‌دار در سقف‏‌های پیش‏‌تنیده بتنی که به روش غیرمحصور اجرا می‏‌گردد، به</t>
  </si>
  <si>
    <t>تهیه و</t>
  </si>
  <si>
    <t>تهیه و کاشت بولت یا میلگرد</t>
  </si>
  <si>
    <t>تهیه و اجرای اتصال مکانیکی میلگردها</t>
  </si>
  <si>
    <t>اتصال میلگردها به یکدیگر به روش جوش‏کاری ذوبی فشاری</t>
  </si>
  <si>
    <t>تهیه و اجرای بتن با شن و ماسه شسته طبیعی یا شکسته</t>
  </si>
  <si>
    <t>تهیه و اجرای بتن با شن و ماسه شسته طبیعی</t>
  </si>
  <si>
    <t>اضافه‌بها به ردیف‌های ۰۸۰۱۰۱تا 080109، در صورتی که</t>
  </si>
  <si>
    <t>تهیه و اجرای بتن سبک با پوکه</t>
  </si>
  <si>
    <t>تهیه و اجرای بتن سبک سلولی، با مواد شیمیایی کف‌زا یا مشابه</t>
  </si>
  <si>
    <t>اضافه‌بها برای بتن‌ریزی ستون‌ها، دیوارها، شناژها، تیرها و همچنین کلاف‌های‌ بتنی‌ واحدهای بنایی‌ (غیر از فونداسیون</t>
  </si>
  <si>
    <t>اضافه‌بها برای بتن‌ریزی سقف‏ها، همچنین ستون‌ها، دیوارها، شناژها و</t>
  </si>
  <si>
    <t>اضافه‌بها به ردیف‌های بتن‌ریزی، هرگاه ضخامت</t>
  </si>
  <si>
    <t>اضافه‌بها برای کرم‌بندی به منظور هدایت آب (حجم کل بتن که برای آن</t>
  </si>
  <si>
    <t>اضافه‌بها برای هرنوع بتن‌ریزی که پایین تراز آب انجام شود و آبکشی حین</t>
  </si>
  <si>
    <t>لیسه‌ای کردن سطح</t>
  </si>
  <si>
    <t>مضرس کردن، آجدار کردن یا راه‌راه کردن سطح بتن تازه ریخته</t>
  </si>
  <si>
    <t>اضافه‌بها به ردیف‌های بتن‌ریزی</t>
  </si>
  <si>
    <t>اضافه‌بها به ردیف‌های بتن‌ریزی برای سختی ارتعاش بتن، در صورتی که میلگرد به کار رفته</t>
  </si>
  <si>
    <t>تهیه مصالح و اجرای ملات به رنگ خاکستری و به ضخامت یک سانتی‌متر، به منظور سخت‏سازی بتن برای افزایش</t>
  </si>
  <si>
    <t>تهیه مصالح و اجرای ملات به رنگ خاکستری و به ضخامت دو سانتی‌متر، به منظور سخت‏سازی بتن برای افزایش</t>
  </si>
  <si>
    <t>اضافه‌بها برای بتن‌ریزی پی‌ها با دقت پرداخت نهایی یک میلی‌متر بر</t>
  </si>
  <si>
    <t>اضافه‏بها به ردیف‏های 080312 و 080313، در صورتی که رنگ ملات، به جز رنگ خاکستری باشد، به</t>
  </si>
  <si>
    <t>ایجاد شیار به هر ابعاد، در ملات</t>
  </si>
  <si>
    <t>اضافه‌بها برای مصرف سیمان اضافی، نسبت به</t>
  </si>
  <si>
    <t>تهیه و اجرای گروت سیمانی برای</t>
  </si>
  <si>
    <t>تهیه و اجرای گروت اپوکسی برای</t>
  </si>
  <si>
    <t>تهیه مصالح و اجرای عملیات تزریق</t>
  </si>
  <si>
    <t>اضافه‌بها به ردیف ۰۸۰۶۰۱ بابت تزریق بیش از ۳۰ لیتر دوغاب در متر</t>
  </si>
  <si>
    <t>تهیه و اجرای بتن پاششی به روش خشک با عیار 400 کیلوگرم سیمان در مترمکعب روی دیواره‏‎های</t>
  </si>
  <si>
    <t>تهیه و اجرای بتن پاششی به روش تر با عیار 400 کیلوگرم سیمان در مترمکعب روی دیواره‏‎های</t>
  </si>
  <si>
    <t>تهیه و مصرف ژل میکروسیلیس برای</t>
  </si>
  <si>
    <t>تهیه</t>
  </si>
  <si>
    <t>تهیه، ساخت و نصب ستون از</t>
  </si>
  <si>
    <t>تهیه، ساخت و نصب ستون از دو یا چند تیرآهن، ناودانی یا نبشی، در صورتی که به</t>
  </si>
  <si>
    <t>تهیه، ساخت و نصب ستون از دو یا چند تیرآهن، ناودانی یا نبشی به همراه ورق‏های</t>
  </si>
  <si>
    <t>تهیه، ساخت و نصب ستون از ورق با</t>
  </si>
  <si>
    <t>تهیه، ساخت و نصب تیر پله از</t>
  </si>
  <si>
    <t>تهیه، ساخت و نصب تیر به صورت تودلی، از یک</t>
  </si>
  <si>
    <t>تهیه، ساخت و نصب تیر به صورت تودلی، از یک تیرآهن یا ناودانی، به</t>
  </si>
  <si>
    <t>تهیه، ساخت و نصب تیر به صورت تودلی از دو یا چند تیرآهن یا ناودانی، در صورتی که به وسیله جوش مستقیما به</t>
  </si>
  <si>
    <t>تهیه، ساخت و نصب تیر به صورت تودلی از دو یا چند تیرآهن یا ناودانی به همراه ورق‏های تقویتی و بست</t>
  </si>
  <si>
    <t>تهیه، ساخت و نصب تیر به صورت تودلی با تیر ساخته شده از ورق به شکل تیرآهن</t>
  </si>
  <si>
    <t>تهیه، ساخت و نصب</t>
  </si>
  <si>
    <t>تهیه، ساخت و نصب تیر اصلی از یک</t>
  </si>
  <si>
    <t>تهیه، ساخت و نصب تیر اصلی، از دو یا چند تیرآهن یا ناودانی، در صورتی که به</t>
  </si>
  <si>
    <t>تهیه، ساخت و نصب تیر اصلی، از دو یا چند تیرآهن یا ناودانی به همراه ورق‏های</t>
  </si>
  <si>
    <t>تهیه، ساخت و نصب تیر اصلی از ورق به شکل تیرآهن یا اشکال دیگر به همراه ورق</t>
  </si>
  <si>
    <t>تهیه و نصب پرلین از ورق روی سطوح شیب‌دار اسکلت</t>
  </si>
  <si>
    <t>تهیه و نصب پرلین از تیرآهن یا ناودانی روی سطوح شیب‏دار اسکلت</t>
  </si>
  <si>
    <t>تهیه، ساخت و نصب انواع پل‏های فولادی روی آبروها و کانال‏ها از ناودانی، تیرآهن، ورق، میلگرد</t>
  </si>
  <si>
    <t>تهیه، ساخت و نصب ستون‌های خرپایی به اشکال مختلف از تیرآهن، ناودانی، نبشی و مانند آن، با</t>
  </si>
  <si>
    <t>تهیه، ساخت و نصب ستون</t>
  </si>
  <si>
    <t>تهیه، ساخت و نصب تیرهای خرپایی به اشکال مختلف از تیرآهن، ناودانی، نبشی، سپری و مانند آن با اتصال اعضای خرپا به یکدیگر بدون استفاده از ورق</t>
  </si>
  <si>
    <t>تهیه، ساخت و نصب تیرهای خرپایی به اشکال مختلف از تیرآهن، ناودانی، نبشی، سپری و مانند آن با اتصال اعضای خرپا به یکدیگر با استفاده از ورق</t>
  </si>
  <si>
    <t>تهیه، ساخت و نصب تیرهای خرپایی به اشکال مختلف از ورق</t>
  </si>
  <si>
    <t>تهیه، ساخت و اجرای سازه نگهبان فولادی از تیرآهن، ناودانی، نبشی، سپری، ورق و مانند آن، برای آن قسمت از سازه</t>
  </si>
  <si>
    <t>تهیه، ساخت و نصب قا‌ب‌های فولادی که جان و بال آن‌ها از ورق بریده و ساخته شده‌اند (با جان متغیر)، به همراه کف‌ستون‌ها، انواع ورق‌های تقویتی</t>
  </si>
  <si>
    <t>تهیه، ساخت و نصب بادبند متشکل از یک یا چند پروفیل از نبشی، تیرآهن، ناودانی، سپری و مانند آن با تمام قطعات اتصال به</t>
  </si>
  <si>
    <t>تهیه، ساخت و نصب باد‏بند از ورق با تمام قطعات اتصال به</t>
  </si>
  <si>
    <t>تهیه، ساخت</t>
  </si>
  <si>
    <t>اضافه‌بها به ردیف‏های تیر در صورت تغییر ارتفاع جان تیرآهن به روش لانه زنبوری بدون استفاده از ورق برای افزایش</t>
  </si>
  <si>
    <t>اضافه‌بها به ردیف‏های تیر در صورت تغییر ارتفاع جان تیرآهن به روش لانه زنبوری با استفاده از ورق برای افزایش</t>
  </si>
  <si>
    <t>اضافه‌بها به ردیف‏های تیر در صورت تغییر ارتفاع جان تیرآهن با برش به خط مستقیم در جان تیرآهن، بدون استفاده</t>
  </si>
  <si>
    <t>اضافه‌بها به ردیف‏های تیر در صورت تغییر ارتفاع جان تیرآهن با برش مستقیم در جان تیرآهن، با استفاده</t>
  </si>
  <si>
    <t>اضافه‌بها در صورت مصرف</t>
  </si>
  <si>
    <t>اضافه‌بها در صورت خم کردن تیرآهن، ناودانی و سایر پروفیل‏های فولادی برای تیرهای قوسی شکل، پله‌های مدور و</t>
  </si>
  <si>
    <t>اضافه‌بها به ردیف‏های 090229 و 090234 برای تیرهای قوسی شکل با برش خط منحنی در بال یا</t>
  </si>
  <si>
    <t>اضافه ‏بها به ردیف‏های تهیه و نصب ستون، تیر، پرلین، خرپا و بادبند، در صورتی‏که به جای پروفیل از</t>
  </si>
  <si>
    <t>تهیه و ساخت قطعات فولادی اتصالی و نصب در داخل کارهای بتنی یا بنایی، قبل از اجرای کارهای یاد شده، از نبشی، سپری، ورق، تسمه، میلگرد، لوله</t>
  </si>
  <si>
    <t>تهیه، ساخت و نصب برشگیر از ناودانی، نبشی، میلگرد، ورق</t>
  </si>
  <si>
    <t>اضافه‌بها به ردیف ۰۹۰۷۰۴ در صورتی</t>
  </si>
  <si>
    <t>تهیه، ساخت و نصب نگهدارنده لوله‌ها در تصفیه‌خانه‌های آب و فاضلاب یا ابنیه آبی و مانند آن از تیرآهن، ناودانی، نبشی، ورق</t>
  </si>
  <si>
    <t>جوش‏کاری با</t>
  </si>
  <si>
    <t>جوش‏کاری برای بعد موثر بیش از</t>
  </si>
  <si>
    <t>اضافه‌بها به ردیف‌های ۰۹۰۸۰۱ تا ۰۹۰۸۰۴، در صورت استفاده</t>
  </si>
  <si>
    <t>تهیه و نصب پیچ و مهره پرمقاومت که</t>
  </si>
  <si>
    <t>اضافه‌بها نسبت به ردیف‌ 091002 برای استفاده از پیچ‌های   به شکل</t>
  </si>
  <si>
    <t>اضافه‏بها به ردیف های 091001 تا 091003 برای استفاده از</t>
  </si>
  <si>
    <t>اضافه‏بها به ردیف‏های 091001 تا 091003 برای استفاده از</t>
  </si>
  <si>
    <t>تهیه پیونده‌ها و قطعات انتهای سر اعضا، به روش براده‌برداری، کوبن‏کاری یا آهنگری با وزن</t>
  </si>
  <si>
    <t>تهیه پیونده‌ها و قطعات انتهای سر اعضا، به روش براده‌برداری، کوبن‏کاری یا آهنگری با وزن قطعات بیش از 250 گرم</t>
  </si>
  <si>
    <t>تهیه پیونده‌ها و قطعات انتهای سر اعضا، به روش براده‌برداری، کوبن‏کاری یا آهنگری با وزن قطعات بیش</t>
  </si>
  <si>
    <t>اضافه‌بها به ردیف</t>
  </si>
  <si>
    <t>اضافه‌بها به ردیف‌های</t>
  </si>
  <si>
    <t>اضافه‌بها به ردیف‌های ۰۹۱۱۰۱، ۰۹۱۱۰۴ و 091105 برای</t>
  </si>
  <si>
    <t>اضافه‌بها به ردیف‌های ۰۹۱۱۰۱، ۰۹۱۱۰۴ و 091105 برای استفاده</t>
  </si>
  <si>
    <t>تهیه و آماده‌سازی واحدهای سازه‌ فضاکار از لوله درزدار از فولاد St37 شامل بریدن به اندازه‌های معین، پلیسه‌گیری، سنگ‌زدن و مونتاژ آن‏ها با قطعات الحاقی در داخل</t>
  </si>
  <si>
    <t>اضافه‌بها نسبت به ردیف‌ ۰۹۱۶۰۱، در صورتی که وزن پروفیل یا</t>
  </si>
  <si>
    <t>کسربها نسبت به ردیف‌ ۰۹۱۶۰۱، در صورتی که به جای لوله درزدار</t>
  </si>
  <si>
    <t>اضافه‌بها نسبت به ردیف‌ ۰۹۱۶۰۱، در صورتی که به جای لوله، از اضلاع حاصل از پرس کاری</t>
  </si>
  <si>
    <t>اضافه‌بها نسبت</t>
  </si>
  <si>
    <t>اضافه‌بها نسبت به ردیف ۰۹۱۶۰۱، برای استفاده از لوله‌های</t>
  </si>
  <si>
    <t>اضافه‌بها نسبت به ردیف ۰۹۱۶۰۱، برای آماده‌سازی سر اضلاع برای جوش‏کاری مستقیم به یکدیگر</t>
  </si>
  <si>
    <t>اضافه‌بها نسبت به ردیف ۰۹۱۶۰۱، بابت دوپهن کردن سر</t>
  </si>
  <si>
    <t>اضافه‌بها نسبت به ردیف ۰۹۱۶۰۱، برای استفاده از لوله</t>
  </si>
  <si>
    <t>اضافه‌بها نسبت به ردیف ۰۹۱۶۰۱ برای استفاده از لوله</t>
  </si>
  <si>
    <t>هزینه بافت و نصب شبکه‌های سازه فضاکار تخت نسبت</t>
  </si>
  <si>
    <t>هزینه بافت و نصب شبکه‌های سازه فضاکار دارای فرم‌های آزاد نسبت</t>
  </si>
  <si>
    <t>اجرای سقف تیرچه و بلوک به ضخامت 20 سانتی‌متر با تیرچه پاشنه بتنی و بلوک توخالی بتنی، شامل تهیه تمام مصالح به استثنای میلگرد</t>
  </si>
  <si>
    <t>اجرای سقف تیرچه و بلوک به ضخامت ۲۵ سانتی‌متر با تیرچه پاشنه بتنی و بلوک توخالی بتنی، شامل تهیه تمام مصالح به استثنای میلگرد</t>
  </si>
  <si>
    <t>اجرای سقف تیرچه و بلوک به ضخامت ۳۰ سانتی‌متر با تیرچه پاشنه بتنی و بلوک توخالی بتنی، شامل تهیه تمام مصالح به استثنای میلگرد</t>
  </si>
  <si>
    <t>اجرای سقف تیرچه و بلوک به ضخامت ۳۵ سانتی‌متر با تیرچه پاشنه بتنی و بلوک توخالی بتنی، شامل تهیه تمام مصالح به استثنای میلگرد</t>
  </si>
  <si>
    <t>اجرای سقف تیرچه و بلوک به ضخامت ۲۵ سانتی‌متر با تیرچه پاشنه بتنی و بلوک توخالی سفالی، شامل تهیه تمام مصالح به استثنای میلگرد</t>
  </si>
  <si>
    <t>اجرای سقف تیرچه و بلوک به ضخامت ۳۰ سانتی‌متر با تیرچه پاشنه بتنی و بلوک توخالی سفالی، شامل تهیه تمام مصالح به استثنای میلگرد</t>
  </si>
  <si>
    <t>اجرای سقف تیرچه و بلوک به ضخامت ۲۵ سانتی‌متر با تیرچه پاشنه بتنی و بلوک پلی‏‌استایرن منبسط ‏شده، شامل تهیه تمام مصالح به استثنای میلگرد</t>
  </si>
  <si>
    <t>اجرای سقف تیرچه و بلوک به ضخامت ۳۰ سانتی‌متر با تیرچه پاشنه بتنی و بلوک پلی‏‌استایرن منبسط ‏شده، شامل تهیه تمام مصالح به استثنای میلگرد</t>
  </si>
  <si>
    <t>اجرای سقف تیرچه و بلوک به ضخامت 20 سانتی‌متر با تیرچه فولادی با جان باز و بلوک توخالی بتنی شامل تهیه تمام مصالح به استثنای تیرچه فولادی و میلگرد</t>
  </si>
  <si>
    <t>اجرای سقف تیرچه و بلوک به ضخامت ۲۵ سانتی‌متر با تیرچه فولادی با جان باز و بلوک توخالی بتنی شامل تهیه تمام مصالح به استثنای تیرچه فولادی و میلگرد</t>
  </si>
  <si>
    <t>اجرای سقف تیرچه و بلوک به ضخامت ۳۰ سانتی‌متر با تیرچه فولادی با جان باز و بلوک توخالی بتنی شامل تهیه تمام مصالح به استثنای تیرچه فولادی و میلگرد</t>
  </si>
  <si>
    <t>اجرای سقف تیرچه و بلوک به ضخامت 35 سانتی‌متر با تیرچه فولادی با جان باز و بلوک توخالی بتنی، شامل تهیه تمام مصالح به استثنای تیرچه فولادی و میلگرد</t>
  </si>
  <si>
    <t>اجرای سقف تیرچه و بلوک به ضخامت ۲۵ سانتی‌متر با تیرچه فولادی با جان باز و بلوک توخالی سفالی، شامل تهیه تمام مصالح به استثنای تیرچه فولادی و میلگرد</t>
  </si>
  <si>
    <t>اجرای سقف تیرچه و بلوک به ضخامت ۳۰ سانتی‌متر با تیرچه فولادی با جان باز و بلوک توخالی سفالی، شامل تهیه تمام مصالح به استثنای تیرچه فولادی و میلگرد</t>
  </si>
  <si>
    <t>اجرای سقف تیرچه و بلوک به ضخامت ۲۵ سانتی‌متر با تیرچه فولادی با جان باز و بلوک پلی‏‌استایرن منبسط‏ شده، شامل تهیه تمام مصالح به استثنای تیرچه فولادی و میلگرد</t>
  </si>
  <si>
    <t>اجرای سقف تیرچه و بلوک به ضخامت 30 سانتی‌متر با تیرچه فولادی با جان باز و بلوک پلی‏‌استایرن منبسط‏ شده، شامل تهیه تمام مصالح به استثنای تیرچه فولادی و میلگرد</t>
  </si>
  <si>
    <t>اضافه‌بها به ردیف‏‌های سقف تیرچه و بلوک، در صورتی که مقاومت فشاری مشخصه بتن سقف</t>
  </si>
  <si>
    <t>اضافه‌بها به ردیف‌‏های سقف تیرچه و بلوک، در صورتی که مقاومت فشاری مشخصه بتن سقف</t>
  </si>
  <si>
    <t>اضافه‌بها به ردیف‌‏های سقف تیرچه و بلوک با بلوک بتنی، در صورتی که در تهیه</t>
  </si>
  <si>
    <t>آجرکاری به ضخامت یک و نیم آجر و بیشتر با آجر ماسه آهکی</t>
  </si>
  <si>
    <t>دیوار یک آجره با آجر ماسه آهکی به</t>
  </si>
  <si>
    <t>دیوار نیم آجره با آجر ماسه آهکی، به</t>
  </si>
  <si>
    <t>دیوار آجری به ضخامت 5 تا 6 سانتی‎متر با آجر ماسه آهکی به</t>
  </si>
  <si>
    <t>آجرکاری به ضخامت یک و نیم آجر و بیشتر</t>
  </si>
  <si>
    <t>دیوار یک آجره</t>
  </si>
  <si>
    <t>دیوار نیم آجره</t>
  </si>
  <si>
    <t>دیوار آجری   به ضخامت ۵ تا ۶ سانتی‌متر، با</t>
  </si>
  <si>
    <t>آجرکاری  با آجرفشاری</t>
  </si>
  <si>
    <t>دیوار به ضخامت 7 تا 11 سانتی‌متر</t>
  </si>
  <si>
    <t>دیوار به ضخامت بیش از 11 تا 22 سانتی‌متر</t>
  </si>
  <si>
    <t>آجرکاری به ضخامت بیش از 22 سانتی‌متر</t>
  </si>
  <si>
    <t>آجرکاری به ضخامت یک و نیم آجر و بیشتر با آجرماشینی   سوراخ‌دار</t>
  </si>
  <si>
    <t>دیوار یک آجره با آجر ماشینی سوراخ‌دار به</t>
  </si>
  <si>
    <t>دیوار نیم آجره با آجر ماشینی سوراخ‌دار به</t>
  </si>
  <si>
    <t>دیوار آجری به ضخامت ۵ تا ۶ سانتی‌متر با آجر ماشینی سوراخ‌دار به ابعاد</t>
  </si>
  <si>
    <t>نماچینی نیم آجره با آجر ماشینی سوراخ‌دار مخصوص نما</t>
  </si>
  <si>
    <t>نماچینی نیم آجره با آجرماشینی سوراخ‌دار مخصوص نما به ضخامت</t>
  </si>
  <si>
    <t>نماچینی نیم آجره با آجر ماشینی سوراخ‌دار مخصوص نما به ضخامت</t>
  </si>
  <si>
    <t>دیوار یک آجره و نماسازی یک طرفه با آجر ماشینی سوراخ‌دار مخصوص نما</t>
  </si>
  <si>
    <t>دیوار یک آجره و نماسازی یک طرفه با آجرماشینی سوراخ‌دار مخصوص نما به ضخامت</t>
  </si>
  <si>
    <t>دیوار یک و نیم آجره و نماسازی دو طرفه با آجر ماشینی سوراخ‌دار مخصوص نما</t>
  </si>
  <si>
    <t>دیوار یک و نیم آجره و نماسازی دو طرفه با آجرماشینی سوراخ‌دار مخصوص نما به ضخامت</t>
  </si>
  <si>
    <t>نماچینی نیم آجره با آجر قزاقی به</t>
  </si>
  <si>
    <t>نماچینی نیم آجره با آجر قزاقی به ضخامت</t>
  </si>
  <si>
    <t>اضافه‌بهای نماسازی نسبت به ردیف‌های دیوارچینی با   آجر فشاری، آجر</t>
  </si>
  <si>
    <t>اضافه‌بهای نماسازی نسبت به ردیف‌های دیوارچینی با آجرفشاری، درصورتی که در نما از آجر ماشینی سوراخ</t>
  </si>
  <si>
    <t>اضافه‌بهای نماسازی نسبت به ردیف‌های دیوارچینی با آجر ماسه‌ آهکی، درصورتی که در نما از آجر ماشینی سوراخ</t>
  </si>
  <si>
    <t>اضافه‌بهای نماسازی نسبت به ردیف‌های دیوارچینی با   آجر فشاری، در صورتی که در نما از آجر</t>
  </si>
  <si>
    <t>اضافه‌بهای نماسازی به ردیف‌های دیوارچینی با آجر ماسه آهکی در صورتی که در نما از آجر</t>
  </si>
  <si>
    <t>اضافه‌بهای نماسازی نسبت به ردیف‌های دیوارچینی با آجر فشاری درصورتی که در نما از آجر ماشینی سوراخ‌دار مخصوص</t>
  </si>
  <si>
    <t>اضافه‌بهای نماسازی نسبت به ردیف‌های دیوارچینی با آجر ماسه آهکی درصورتی که در نما از آجر ماشینی سوراخ‌دار مخصوص</t>
  </si>
  <si>
    <t>اضافه‌بهای نماسازی نسبت به ردیف‌های دیوارچینی با آجر ماشینی سوراخ‌دار، درصورتی که در نما از آجر ماشینی سوراخ‌دار مخصوص</t>
  </si>
  <si>
    <t>اضافه‌بها به ردیف‌های 110601 تا 110617 و 110815 تا 110817 درصورت استفاده از آجر ماشینی</t>
  </si>
  <si>
    <t>اضافه‌بها به ردیف‌های نماچینی، در صورتی که آجرها به صورت هره چیده</t>
  </si>
  <si>
    <t>اضافه‌بهای دیوار چینی به صورت دیوار دو جداره، به ازای هر مترمربع دیوار دو جداره که هم زمان چیده</t>
  </si>
  <si>
    <t>اضافه‌بها برای هر نوع دیوارچینی یا آجرکاری که در پایین   تراز آب‌های زیرزمینی انجام شود و آبکشی حین</t>
  </si>
  <si>
    <t>اضافه‌بها به هر نوع آجرکاری، برای کار در داخل چاه یا قنات یا مجاری زیرزمینی</t>
  </si>
  <si>
    <t>اضافه‌بها به ردیف‌های دیوارچینی، درصورتی که دیوار با</t>
  </si>
  <si>
    <t>اضافه‌بها به ردیف‌های دیوارچینی یا آجرکاری با آجرفشاری و آجر ماسه آهکی ، درصورتی که از ملات باتارد 1:2:9 بجای ملات ماسه سیمان</t>
  </si>
  <si>
    <t>کسربها به ردیف‌های دیوارچینی یا آجرکاری با آجرفشاری و آجر ماسه آهکی، درصورتی که از ملات ماسه آهک 1:3 بجای ملات ماسه سیمان</t>
  </si>
  <si>
    <t>کسربها به ردیف‌های دیوارچینی یا آجرکاری با آجرفشاری و آجر ماسه آهکی، درصورتی که از ملات گچ و خاک بجای ملات ماسه سیمان</t>
  </si>
  <si>
    <t>شفته ریزی با خاک محل</t>
  </si>
  <si>
    <t>شفته ریزی با خاک تهیه شده مناسب شن‌دار از خارج محل تا فاصله 500 متر</t>
  </si>
  <si>
    <t>اضافه‌بها به ردیف 110901، برای اضافه کردن شن و ماسه، به اندازه هر ده درصد</t>
  </si>
  <si>
    <t>اضافه‌بها به ردیف‌های 110901 و 110902، برای افزایش هر 50 کیلوگرم آهک شکفته در مترمکعب شفته</t>
  </si>
  <si>
    <t>کسربها به ردیف‌های 110901 و 110902، برای کاهش هر 50 کیلوگرم، آهک شکفته در مترمکعب شفته</t>
  </si>
  <si>
    <t>نماچینی با آجر پلاک با سطح مقطع تا ۱۰ سانتی‌متر مربع با ملات ماسه</t>
  </si>
  <si>
    <t>نماچینی با آجر پلاک با سطح مقطع بیش از ۱۰ سانتی‌متر مربع با ملات ماسه</t>
  </si>
  <si>
    <t>اضافه‌بها به ردیف‌های 111001 و 111002 در صورت</t>
  </si>
  <si>
    <t>فرش کف با آجرمخصوص کف به سطح نمای تا 7 دسی‌مترمربع و ضخامت</t>
  </si>
  <si>
    <t>اضافه‌بها به ردیف 111101 به ازای افزایش هر 5 میلی‌متر ضخامت آجر مخصوص کف مازاد بر 30 میلی‌متر تا 70 میلی‌متر (کسر</t>
  </si>
  <si>
    <t>نماچینی با آجرنسوز مخصوص نما  با ضخامت</t>
  </si>
  <si>
    <t>نماچینی با آجرنسوز مخصوص نما  با ضخامت بیش از</t>
  </si>
  <si>
    <t>تهیه و نصب جدول‌های بتنی پیش‌ساخته با سطح مقطع تا 0/05 مترمربع با بتن به عیار ۲5۰ کیلوگرم</t>
  </si>
  <si>
    <t>تهیه و نصب جدول‌های بتنی پیش‌ساخته با سطح مقطع بیش از 0/05 تا 0/10 مترمربع با بتن به عیار 250 کیلوگرم</t>
  </si>
  <si>
    <t>تهیه و نصب جدول‌های بتنی پیش‌ساخته با سطح مقطع بیش از 0/10 مترمربع با بتن به عیار 250 کیلوگرم</t>
  </si>
  <si>
    <t>تهیه و نصب جدول‌های بتنی پیش‌ساخته پرسی، با سطح</t>
  </si>
  <si>
    <t>تهیه و نصب جدول‌‌های بتنی پیش‌ساخته پرسی،   با سطح مقطع</t>
  </si>
  <si>
    <t>تهیه و نصب جدول‌‏های بتنی پیش</t>
  </si>
  <si>
    <t>تهیه و نصب دال بتنی پیش‌ساخته (مسلح)، با عیار ۳۰۰ کیلوگرم سیمان در مترمکعب، برای دال روی کانال‌ها، نهرها و یا به عنوان</t>
  </si>
  <si>
    <t>تهیه، ساخت و نصب قطعات بتنی پیش‌ساخته برای تکیه‌گاه لوله و کارهای مشابه</t>
  </si>
  <si>
    <t>تهیه و نصب قطعات بتنی پیش‏‌ساخته مدولار با عیار 350 کیلوگرم سیمان در</t>
  </si>
  <si>
    <t>تهیه و نصـب پانل‏‌های بتنی پیش‌ساخته با عیار ۳۵۰ کیلوگرم</t>
  </si>
  <si>
    <t>تهیه و نصب فونداسیون دیوارهای بتنی پیش‌ساخته محوطه</t>
  </si>
  <si>
    <t>تهیه و نصب ستون دیوارهای بتنی پیش‌ساخته محوطه</t>
  </si>
  <si>
    <t>تهیه و نصب پانل دیوارهای بتنی پیش‌ساخته</t>
  </si>
  <si>
    <t>تهیه و نصب لوله بتنی پیش‏‌ساخته، به قطر داخلی ۱۰ سانتی‌متر و ضخامت تا 5 سانتی‌متر، با بتن</t>
  </si>
  <si>
    <t>تهیه و نصب لوله بتنی پیش‏‌ساخته، به قطر داخلی ۱۵ سانتی‌متر و ضخامت تا 5 سانتی‌متر، با بتن</t>
  </si>
  <si>
    <t>تهیه و نصب لوله بتنی پیش‏‌ساخته، به قطر داخلی 20 سانتی‌متر و ضخامت تا 5 سانتی‌متر، با بتن</t>
  </si>
  <si>
    <t>تهیه و نصب لوله بتنی پیش‏‌ساخته، به قطر داخلی 25 سانتی‌متر و ضخامت تا 5 سانتی‌متر، با بتن</t>
  </si>
  <si>
    <t>تهیه و نصب لوله بتنی پیش‏‌ساخته، به قطر داخلی ۳۰ سانتی‌متر و ضخامت 5 تا 7 سانتی‌متر، با بتن به</t>
  </si>
  <si>
    <t>تهیه و نصب لوله بتنی پیش‌‏ساخته، به قطر داخلی ۴۰ سانتی‌متر و ضخامت 5 تا 7 سانتی‌متر، با بتن</t>
  </si>
  <si>
    <t>تهیه و نصب لوله بتنی پیش‏‌ساخته، به قطر داخلی ۵۰ سانتی‌متر و ضخامت 5 تا 7 سانتی‌متر، با بتن</t>
  </si>
  <si>
    <t>تهیه و نصب لوله بتنی پیش‏‌ساخته، به قطر داخلی ۶۰ سانتی‌متر و ضخامت 7 تا 9 سانتی‌متر، با بتن</t>
  </si>
  <si>
    <t>تهیه و نصب لوله بتنی مسلح پیش‌‏ساخته، به قطر داخلی ۶۰ سانتی‌متر و ضخامت 7 تا 9 سانتی‌متر، با بتن</t>
  </si>
  <si>
    <t>تهیه و نصب لوله بتنی مسلح پیش‌‏ساخته، به قطر داخلی ۸۰ سانتی‌متر و ضخامت 9 تا 11 سانتی‌متر، با بتن</t>
  </si>
  <si>
    <t>تهیه و نصب لوله بتنی مسلح پیش‏‌ساخته، به قطر داخلی 100 سانتی‌متر و ضخامت 9 تا 11 سانتی‌متر، با بتن</t>
  </si>
  <si>
    <t>تهیه و نصب حلقه بتنی مسلح پیش‌‏ساخته چاه به منظور تحکیم انباره چاه، با بتن به عیار 300 کیلوگرم سیمان در مترمکعب با مقطع تخم مرغی به ابعاد حدود 80×120 سانتی‌‏متر</t>
  </si>
  <si>
    <t>تهیه و نصب حلقه بتنی مسلح پیش‌‏ساخته چاه به منظور تحکیم میله چاه با بتن به عیار 300 کیلوگرم سیمان در مترمکعب با مقطع دایره و قطر خارجی حدود</t>
  </si>
  <si>
    <t>اضافه‌‏بها به ردیف 120402 به ازای افزایش هر 10 سانتی‏‌متر قطر حلقه بتنی مسلح پیش‌‏ساخته چاه مازاد بر 60 سانتی‌‏متر تا 120 سانتی‌متر (کسر</t>
  </si>
  <si>
    <t>بنایی با بلوک سیمانی توخالی به ضخامت بیش</t>
  </si>
  <si>
    <t>بنایی با بلوک سیمانی توخالی کف‌پر به ضخامت بیش</t>
  </si>
  <si>
    <t>بنایی با بلوک سیمانی توخالی به ضخامت</t>
  </si>
  <si>
    <t>بنایی با بلوک سیمانی توخالی کف‌پر به ضخامت</t>
  </si>
  <si>
    <t>بنایی با بلوک‌ سیمانی سبک توخالی کف‌پر متشکل از سبکدانه‏‌های حاصل از فرآوری مواد طبیعی به ضخامت</t>
  </si>
  <si>
    <t>بنایی با بلوک‌ سیمانی سبک توخالی کف‌پر متشکل از سبکدانه‌‏های حاصل از فرآوری مواد طبیعی به ضخامت</t>
  </si>
  <si>
    <t>اضافه‌بها به ردیف‌های 120520 تا 120523 در</t>
  </si>
  <si>
    <t>بنایی با بلوک سیمانی سبک توخالی کف‏‌پر تهیه شده از پرلیت منبسط‌شده و سبکدانه‌‏های حاصل از فرآوری مواد طبیعی به ضخامت</t>
  </si>
  <si>
    <t>بنایی با بلوک سیمانی سبک توخالی کف‌پر تهیه شده از  پرلیت منبسط‌شده و سبکدانه‌‏های حاصل از فرآوری مواد طبیعی به ضخامت</t>
  </si>
  <si>
    <t>بنایی با بلوک سیمانی سبک توخالی کف‌پر تهیه شده از پرلیت منبسط‌شده و سبکدانه‌‏های حاصل از فرآوری مواد طبیعی به ضخامت</t>
  </si>
  <si>
    <t>بنایی با بلوک سیمانی سبک توخالی کف‌پر تهیه شده از پرلیت منبسط‌شده و سبکدانه‏‌های حاصل از فرآوری مواد طبیعی به ضخامت</t>
  </si>
  <si>
    <t>اضافه‌بها به ردیف‌های 120530 تا 120533 در</t>
  </si>
  <si>
    <t>بنایی با بلوک سیمانی سبک توخالی کف‌پر متشکل از پرلیت منبسط‌شده به ضخامت</t>
  </si>
  <si>
    <t>بنایی با بلوک سیمانی سبک توخالی کف‌پر متشکل از پرلیت منبسط شده به ضخامت</t>
  </si>
  <si>
    <t>اضافه‌بها به ردیف‌های 120540 تا 120542 در</t>
  </si>
  <si>
    <t>بنایی با آجر سیمانی به ابعاد آجر فشاری به ضخامت یک و نیم</t>
  </si>
  <si>
    <t>بنایی با آجر سیمانی به ابعاد آجر فشاری برای دیوارسازی به</t>
  </si>
  <si>
    <t>پر کردن حفره‌های بلوک‌های سیمانی تو خالی با ملات ماسه سیمان</t>
  </si>
  <si>
    <t>اضافه‌بها به ردیف‏‌های بلوک‌چینی که در پایین تراز آب زیرزمینی انجام شود و استفاده از</t>
  </si>
  <si>
    <t>اضافه‌بهای نماسازی</t>
  </si>
  <si>
    <t>کسربها به ردیف‌های 120801 تا 120807 درصورتی‌که بجای ملات</t>
  </si>
  <si>
    <t>بنایی با پانل‌‏های دیواری بتنی پیش‌ساخته از بتن سبک، دانه‌های پلی‌استایرن و رس منبسط شده، با</t>
  </si>
  <si>
    <t>بنایی با پانل‏‌های دیواری بتنی پیش‌ساخته از بتن سبک، دانه‌های پلی‌استایرن و رس منبسط شده، با</t>
  </si>
  <si>
    <t>بنایی با پانل‏‌های دیواری بتنی پیش‌ساخته از بتن سبک، دانه‏‌های پلی‌استایرن و رس منبسط شده، با</t>
  </si>
  <si>
    <t>بنایی با پانل‌‏های دیواری بتنی پیش‌ساخته از بتن سبک، دانه‌‏های پلی‌استایرن و رس منبسط شده، با</t>
  </si>
  <si>
    <t>بنایی با بلوک سیمانی سبک توخالی کف‌پر تهیه شده با دانه رس منبسط شده‏، به ضخامت تا</t>
  </si>
  <si>
    <t>بنایی با بلوک سیمانی سبک توخالی کف‌پر تهیه شده با دانه رس منبسط شده، به ضخامت 12 تا</t>
  </si>
  <si>
    <t>بنایی با بلوک سیمانی سبک توخالی کف‌پر تهیه شده با دانه رس منبسط شده‏‏‏، به ضخامت 17 تا</t>
  </si>
  <si>
    <t>اضافه‌بها به ردیف‌های ۱۲۱۰۰1 تا ۱۲۱۰۰۳ در</t>
  </si>
  <si>
    <t>اضافه‌بها به ردیف‌های ۱۲۱۰۰۱ تا ۱۲۱۰۰۳ در صورت استفاده از ملات آماده محتوی رس منبسط شده ریزدانه سبک</t>
  </si>
  <si>
    <t>اضافه‌بها به ردیف‌های بنایی با بلوک، در صورتی که دیوار با</t>
  </si>
  <si>
    <t>تهیه و اجرای شبکه الیاف شیشه جهت مسلح</t>
  </si>
  <si>
    <t>تهیه و اجرای شبکه الیاف شیشه مقاوم در برابر قلیا جهت مسلح</t>
  </si>
  <si>
    <t>تهیه و اجرای شبکه الیاف کربن جهت مسلح</t>
  </si>
  <si>
    <t>تهیه و نصب دریچه بتنی به قطر 63 تا</t>
  </si>
  <si>
    <t>عایق</t>
  </si>
  <si>
    <t>اضافه‌بها به ردیف‌های 130102 و</t>
  </si>
  <si>
    <t>عایق‌کاری رطوبتی، با دو قشر اندود قیر و یک لایه گونی برای سطوح حمام‌ها، توالت‌ها</t>
  </si>
  <si>
    <t>عایق‌کاری رطوبتی، با دو قشر اندود قیر</t>
  </si>
  <si>
    <t>عایق‌کاری رطوبتی، با سه قشر اندود قیر و دو لایه گونی برای سطوح حمام‌ها، توالت‌ها</t>
  </si>
  <si>
    <t>عایق‌کاری رطوبتی، با سه قشر اندود قیر</t>
  </si>
  <si>
    <t>عایق‌کاری رطوبتی، با چهار قشر اندود قیر و سه لایه گونی برای سطوح حمام‌ها، توالت‌ها</t>
  </si>
  <si>
    <t>عایق‌کاری رطوبتی، با چهار قشر اندود قیر</t>
  </si>
  <si>
    <t>عایق‌کاری رطوبتی، با عایق پیش‌ساخته درجه یک متشکل از قیر پلاستیکی، الیاف پلی‌استر نوع نبافته و تیشو به ضخامـت 3/5 تا 4 میلی‌متر به انضمام قشر آستر برای سطوح حمام‌ها، توالـت</t>
  </si>
  <si>
    <t>عایق‌کاری رطوبتی، با عایق پیش‌ساخته درجه یک متشکل از قیر پلاستیکی، الیاف پلی‌استر نوع نبافته و تیشو به ضخامـت 3/5 تا 4 میلی‌متر</t>
  </si>
  <si>
    <t>عایق‌کاری رطوبتی، با عایق پیش‌ساخته درجه یک متشکل از قیر پلاستیکی، الیاف پلی‌استر نوع ترموباند به ضخامـت 3 میلی‌متر به انضمام قشر آستر برای سطوح حمام‌ها، توالـت</t>
  </si>
  <si>
    <t>عایق‌کاری رطوبتی، با عایق پیش‌ساخته درجه یک متشکل از قیر پلاستیکی، الیاف پلی‌استر نوع ترموباند به ضخامـت 3 میلی‌متر</t>
  </si>
  <si>
    <t>عایق‌کاری رطوبتی، با عایق پیش‌ساخته درجه یک متشکل از قیر پلاستیکی، الیاف پلی‌استر نوع ترموباند به ضخامـت 4 میلی‌متر به انضمام قشر آستر برای سطوح حمام‌ها، توالـت</t>
  </si>
  <si>
    <t>عایق‌کاری رطوبتی، با عایق پیش‌ساخته درجه یک متشکل از قیر پلاستیکی، الیاف پلی‌استر نوع ترموباند به ضخامـت 4 میلی‌متر</t>
  </si>
  <si>
    <t>اضافه‌بها به ردیف‌های 130303 تا 130308 در صورتی که از قیر</t>
  </si>
  <si>
    <t>کسربها به ردیف‌های 130303 تا 130308، در صورتی که از قیر</t>
  </si>
  <si>
    <t>اضافه‌بها به ردیف‌های 130304، 130306 و 130308 در صورت استفاده از</t>
  </si>
  <si>
    <t>اضافه‌بها به ردیف‌های 130305 تا 130308 در صورتی که از الیاف</t>
  </si>
  <si>
    <t>کسربها به ردیف‌‏های 130303 تا 130308 در صورتی که در قشر آستر، از قیر امولسیون به جای مشتق</t>
  </si>
  <si>
    <t>کسربها به ردیف‏‌های 130303 تا 130308 در صورتی که قشر آستر با</t>
  </si>
  <si>
    <t>تهیه مصالح و اجرای عایق‌کاری رطوبتی با استفاده از پوشش</t>
  </si>
  <si>
    <t>تهیه مصالح و اجرای عایق‌کاری رطوبتی با استفاده از مواد آب‌بندکننده پلیمری دوجزئی پایه سیمان</t>
  </si>
  <si>
    <t>تهیه مصالح و اجرای عایق‏‌کاری رطوبتی با استفاده از مواد آب‏‌بندکننده نفوذگر بلورساز پایه سیمان در سطوح بتنی سخت شده، جهت مقابله</t>
  </si>
  <si>
    <t>اضافه‏‌بها به ردیف ‏130403 و 130404 به‌ ازای تهیه و اجرای هر</t>
  </si>
  <si>
    <t>تهیه مصالح و اجرای پوشش مومی با پایه قیری روی</t>
  </si>
  <si>
    <t>عایق‏‌کاری حرارتی با عایق پشم شیشه بدون روکش، به ضخامت 25 میلی‌متر</t>
  </si>
  <si>
    <t>اضافه‌بها به ردیف 140111، به‌ ازای افزایش هر کیلوگرم مقدار عایق مصرفی در هر مترمکعب ناشی از افزایش ضخامت یا وزن مخصوص آن</t>
  </si>
  <si>
    <t>عایق‌کاری حرارتی با عایق پشم شیشه به صورت پانل و بدون روکش به ضخامت 25 میلی‌متر</t>
  </si>
  <si>
    <t>اضافه‌بها به ردیف 140113، به ازای افزایش هر کیلوگرم مقدار عایق مصرفی در هر مترمکعب ناشی از افزایش ضخامت یا وزن مخصوص آن</t>
  </si>
  <si>
    <t>عایق‌کاری حرارتی با عایق پشم شیشه پتویی یک‌طرف توری‌دار به ضخامت 50 میلی</t>
  </si>
  <si>
    <t>اضافه‌بها به ردیف 140115، به‌ ازای افزایش هر کیلوگرم مقدار عایق مصرفی در هر مترمکعب ناشی از افزایش ضخامت یا وزن مخصوص آن</t>
  </si>
  <si>
    <t>عایق‌کاری حرارتی با عایق پشم سنگ بدون روکش به‌ ضخامت 3۰ میلی</t>
  </si>
  <si>
    <t>اضافه‌بها به ردیف 140117، به‌ ازای افزایش هر کیلوگرم مقدار عایق مصرفی در هر مترمکعب ناشی از افزایش ضخامت یا وزن مخصوص آن</t>
  </si>
  <si>
    <t>عایق‌کاری حرارتی با عایق پشم سنگ به ‌صورت پانل و بدون روکش، به ضخامت 30 میلی</t>
  </si>
  <si>
    <t>اضافه‌بها به ردیف 140119، به‌ ازای افزایش هر کیلوگرم مقدار عایق مصرفی در هر مترمکعب ناشی از افزایش ضخامت یا وزن مخصوص آن</t>
  </si>
  <si>
    <t>عایق‌کاری حرارتی با عایق پشم سنگ پتویی یک‌طرف توری‌دار، به ضخامت 30 میلی</t>
  </si>
  <si>
    <t>اضافه‌بها به ردیف 140121، به‌ ازای افزایش هر کیلوگرم مقدار عایق مصرفی در هر مترمکعب ناشی از افزایش ضخامت یا وزن مخصوص آن</t>
  </si>
  <si>
    <t>عایق‌کاری حرارتی با عایق پشم سرباره بدون روکش به‌ ضخامت 30 میلی</t>
  </si>
  <si>
    <t>اضافه‌بها به ردیف 140123، به‌ ازای افزایش هر کیلوگرم مقدار عایق مصرفی در هر مترمکعب ناشی از افزایش ضخامت یا وزن مخصوص آن</t>
  </si>
  <si>
    <t>عایق‌کاری حرارتی با عایق پشم سرباره به‌ صورت پانل و بدون روکش به ضخامت 30 میلی</t>
  </si>
  <si>
    <t>اضافه‌بها به ردیف 140125، به‌ ازای افزایش هر کیلوگرم مقدار عایق مصرفی در هر مترمکعب ناشی از افزایش ضخامت یا وزن مخصوص آن</t>
  </si>
  <si>
    <t>عایق‌کاری حرارتی با عایق پشم سرباره پتویی یک‌طرف توری‌دار، به ضخامت 30 میلی</t>
  </si>
  <si>
    <t>اضافه‌بها به ردیف 140127، به‌ ازای افزایش هر کیلوگرم مقدار عایق مصرفی در هر مترمکعب ناشی از افزایش ضخامت یا وزن مخصوص آن</t>
  </si>
  <si>
    <t>عایق‌کاری حرارتی با عایق پلی‌یورتان به ضخامت 15 میلی</t>
  </si>
  <si>
    <t>اضافه‌بها به ردیف 140211، به‌ ازای افزایش هر کیلوگرم مقدار عایق مصرفی در هر مترمکعب ناشی از افزایش ضخامت یا وزن مخصوص آن</t>
  </si>
  <si>
    <t>عایق‌کاری حرارتی با عایق پلی‌استایرن منبسط‌شده به ضخامت 15 میلی</t>
  </si>
  <si>
    <t>اضافه‌بها به ردیف 140213، به‌ ازای افزایش هر کیلوگرم مقدار عایق مصرفی در هر مترمکعب ناشی از افزایش ضخامت یا وزن مخصوص آن</t>
  </si>
  <si>
    <t>عایق‌کاری حرارتی با عایق پلی‌استایرن اکسترودشده به ضخامت 15 میلی</t>
  </si>
  <si>
    <t>اضافه‌بها به ردیف 140215، به‌ ازای افزایش هر کیلوگرم مقدار عایق مصرفی در هر مترمکعب ناشی از افزایش ضخامت یا وزن مخصوص آن</t>
  </si>
  <si>
    <t>عایق‌کاری حرارتی با عایق پلی‌اتیلن شبکه‌بندی‌شده به ضخامت 15 میلی</t>
  </si>
  <si>
    <t>اضافه‌بها به ردیف 140217، به‌ ازای افزایش هر کیلوگرم مقدار عایق مصرفی در هر مترمکعب ناشی از افزایش ضخامت یا وزن مخصوص آن</t>
  </si>
  <si>
    <t>اضافه‌بها نسبت به ردیف‌های عایق‌کاری حرارتی، در صورتی که عایق</t>
  </si>
  <si>
    <t>اضافه‌بها به ردیف‌های عایق‌کاری حرارتی به ازای هر مترمربع روکش</t>
  </si>
  <si>
    <t>اضافه‌بها به ردیف‌های عایق‌کاری حرارتی به ازای هر مترمربع روکش آلومینیوم ساده با آستری</t>
  </si>
  <si>
    <t>اضافه‌بها به ردیف‌های عایق‌کاری حرارتی به ازای هر مترمربع روکش آلومینیوم مسلح با آستری</t>
  </si>
  <si>
    <t>اضافه‌بها به ردیف‌های عایق‌کاری حرارتی به ازای هر مترمربع روکش آلومینیوم ساده بدون نیاز به آستری</t>
  </si>
  <si>
    <t>اضافه‌بها به ردیف‌های عایق‌کاری حرارتی به ازای هر مترمربع روکش آلومینیوم مسلح بدون نیاز به آستری</t>
  </si>
  <si>
    <t>پرکردن درز بین پانل‌های پلی‌یورتان و همچنین در محل تلاقی عایق با سطوح مختلف به</t>
  </si>
  <si>
    <t>عایق‌کاری حرارتی روی سطوح مختلف، با فوم‌های پلی‌یورتان پاششی</t>
  </si>
  <si>
    <t>تهیه مصالح و اجرای گل‌میخ‌های پلاستیکی همراه با تمام</t>
  </si>
  <si>
    <t>تهیه و نصب پلی‌استایرن منبسط‌شده با چگالی 12 کیلوگرم بر مترمکعب، سفید یا الوان به ضخامت یک سانتی</t>
  </si>
  <si>
    <t>اضافه‌بها به ردیف 140611، به‌ ازای افزایش هر کیلوگرم مقدار پلی‌استایرن مصرفی در هر مترمکعب ناشی از افزایش ضخامت یا وزن مخصوص آن</t>
  </si>
  <si>
    <t>تهیه مصالح و اجرای اندود پاششی پایه سیمانی مقاوم در برابر آتش، روی سطوح فولادی برای مقاطع I و H شکل با ضریب مقطع تا 90 متر بر مترمربع، برای 60 دقیقه مقاومت در برابر</t>
  </si>
  <si>
    <t>تهیه مصالح و اجرای اندود پاششی پایه سیمانی مقاوم در برابر آتش، روی سطوح فولادی برای مقاطع I و H شکل با ضریب مقطع بیش از 90 تا 200 متر بر مترمربع، برای 60 دقیقه مقاومت در برابر</t>
  </si>
  <si>
    <t>تهیه مصالح و اجرای اندود پاششی پایه سیمانی مقاوم در برابر آتش، روی سطوح فولادی برای مقاطع I و H شکل با ضریب مقطع بیش از 200 متر بر مترمربع، برای 60 دقیقه مقاومت در برابر</t>
  </si>
  <si>
    <t>تهیه مصالح و اجرای اندود پاششی پایه گچی مقاوم در برابر آتش، روی سطوح فولادی برای مقاطع I و H شکل با ضریب مقطع تا 90 متر بر مترمربع، برای 60 دقیقه مقاومت در برابر</t>
  </si>
  <si>
    <t>تهیه مصالح و اجرای اندود پاششی پایه گچی مقاوم در برابر آتش، روی سطوح فولادی برای مقاطع I و H شکل با ضریب مقطع بیش از 90 تا 200 متر بر مترمربع، برای 60 دقیقه مقاومت در برابر</t>
  </si>
  <si>
    <t>تهیه مصالح و اجرای اندود پاششی پایه گچی مقاوم در برابر آتش، روی سطوح فولادی برای مقاطع I و H شکل با ضریب مقطع بیش از 200 متر بر مترمربع، برای 60 دقیقه مقاومت در برابر</t>
  </si>
  <si>
    <t>کسربها به ردیف‌های 140711 و 140714 در صورتی که دمای</t>
  </si>
  <si>
    <t>کسربها به ردیف‌های 140712، 140713، 140715 و 140716 در صورتی‌ که دمای</t>
  </si>
  <si>
    <t>تهیه مصالح و اجرای نمای دارای عایق حرارتی</t>
  </si>
  <si>
    <t>تهیه، ساخت و نصب چهارچوب فولادی از ورق (با یا بدون کتیبه)، با شاخک‏‌های اتصالی مربوط و جاسازی‏‌ها و</t>
  </si>
  <si>
    <t>تهیه، ساخت و نصب در و پنجره فولادی از نبشی، سپری، ناودانی، میلگرد، ورق و مانند آن، با جاسازی و دستمزد نصب یراق‌آلات</t>
  </si>
  <si>
    <t>تهیه، ساخت و نصب حفاظ، نرده و نردبان و قاب‏‌سازی فولادی کف پله‌ها از نبشی، سپری، ناودانی و میلگرد، ورق و مانند آن، با جاسازی و دستمزد نصب یراق‌آلات</t>
  </si>
  <si>
    <t>تهیه، ساخت و نصب چهارچوب، در و پنجره فولادی از پروفیل‏‌های توخالی، با جاسازی و دستمزد نصب یراق‌آلات</t>
  </si>
  <si>
    <t>تهیه، ساخت و نصب حفاظ، نرده و نردبان و قاب‏‌سازی فولادی کف پله‏‌ها از لوله سیاه و پروفیل‏‌های تو‏خالی، با جاسازی و دستمزد نصب یراق‌آلات</t>
  </si>
  <si>
    <t>تهیه و نصب پروفیل ریل و قرقره</t>
  </si>
  <si>
    <t>تهیه و نصب پروفیل ریل و قرقره فولادی</t>
  </si>
  <si>
    <t>تهیه، ساخت و نصب دریچه‌ها، درپوش‌ها به همراه قاب مربوط و کف سازی‌های فولادی با ورق ساده یا آج‌دار، همراه با سپری، نبشی، تسمه و سایر پروفیل</t>
  </si>
  <si>
    <t>تهیه و نصب دریچه‌های چدنی به همراه قاب‌های مربوط حوضچه‌ها</t>
  </si>
  <si>
    <t>تهیه، برش‌کاری، جوش‌کاری، فرم دادن، ساییدن و نصب ورق‌های فولادی به منظور پوشش سطوح ستون‌‏ها</t>
  </si>
  <si>
    <t>تهیه مصالح و اجرای زیرسازی سطوح کاذب اعم از افقی یا قائم</t>
  </si>
  <si>
    <t>تهیه مصالح و اجرای زیرسازی سطوح کاذب اعم از</t>
  </si>
  <si>
    <t>تهیه، ساخت و کارگذاری پایه یا دستک فولادی از نبشی، سپری، ناودانی، تیرآهن و مانند آن، برای نصب سیم خاردار یا</t>
  </si>
  <si>
    <t>تهیه، ساخت و کارگذاری پایه یا دستک فولادی از قوطی یا لوله سیاه، برای نصب سیم خاردار یا</t>
  </si>
  <si>
    <t>تهیه، ساخت و کارگذاری پایه یا دستک فولادی از لوله گالوانیزه، برای نصب سیم خاردار یا</t>
  </si>
  <si>
    <t>تهیه و نصب تسمه‌های آج‌دار فولادی به ابعاد مختلف برای مسلح</t>
  </si>
  <si>
    <t>تهیه و جاگذاری زبانه‌های تسمه‌گیر فولادی در قطعات</t>
  </si>
  <si>
    <t>تهیه و نصب لوله گالوانیزه به</t>
  </si>
  <si>
    <t>تهیه، ساخت و اجرای نگهدارنده‏ دیوارهای بنایی به اجزای سازه‏‌ای به صورت افقی یا قائم، از سپری، ناودانی، نبشی، میل‌گرد، مقاطع ساخته</t>
  </si>
  <si>
    <t>تهیه، ساخت و اجرای نگهدارنده دیوارهای بنایی به اجزای سازه‌ای به صورت</t>
  </si>
  <si>
    <t>تهیه، ساخت و نصب زیرسازی فولادی برای نمای ساختمان</t>
  </si>
  <si>
    <t>تهیه، ساخت و نصب زیرسازی فولادی</t>
  </si>
  <si>
    <t>اضافه‌بها به ردیف‏‌های 160204 و 160205 برای قسمت</t>
  </si>
  <si>
    <t>گالوانیزه</t>
  </si>
  <si>
    <t>اضافه‌بها به ردیف 160230 بابت گالوانیزه کردن به ضخامت بیش از 60 میکرون به ازای هر 10 میکرون</t>
  </si>
  <si>
    <t>تهیه مصالح و اجرای پوشش سقف و فلاشینگ‌ها، با ورق گالوانیزه</t>
  </si>
  <si>
    <t>تهیه مصالح و اجرای پوشش سقف، با ورق گالوانیزه کرکره</t>
  </si>
  <si>
    <t>تهیه مصالح و اجرای پوشش سقف با ورق گالوانیزه ذوزنقه</t>
  </si>
  <si>
    <t>تهیه و نصب کف خواب سر ناودان، کاسه ناودان، کلاهک دودکش و مانند آن با ورق گالوانیزه، لحیم‌کاری</t>
  </si>
  <si>
    <t>تهیه، ساخت و نصب آبرو از ورق گالوانیزه</t>
  </si>
  <si>
    <t>تهیه، ساخت و نصب لوله ناودان و دودکش به هر قطر و ضخامت از ورق گالوانیزه</t>
  </si>
  <si>
    <t>تهیه و نصب درپوش لوله</t>
  </si>
  <si>
    <t>تهیه و ساخت کف‌پنجره و درپوش روی دیوارها و دست</t>
  </si>
  <si>
    <t>اضافه‌بها در صورتی که ورق گالوانیزه در یک</t>
  </si>
  <si>
    <t>تهیه و نصب تورسیمی گالوانیزه حصاری (فنس)</t>
  </si>
  <si>
    <t>تهیه تور سیمی گالوانیزه پشه‌گیر</t>
  </si>
  <si>
    <t>تهیه و نصب شبکه پیش</t>
  </si>
  <si>
    <t>تهیه و نصب توری پرسی با</t>
  </si>
  <si>
    <t>تهیه و نصب توری سیمی</t>
  </si>
  <si>
    <t>تهیه شبکه میل‌گرد پیش‌جوش ساخته شده (مش) از میل‌گرد ساده به انضمام بریدن و کار</t>
  </si>
  <si>
    <t>تهیه شبکه میل‌گرد پیش‌جوش ساخته شده (مش) از میل‌گرد آج‌دار به انضمام بریدن و کار</t>
  </si>
  <si>
    <t>تهیه و اجرای صفحات مشبک گسترده ماندگار (روفیکس) از جنس فولاد به عنوان</t>
  </si>
  <si>
    <t>تهیه و اجرای صفحات مشبک گسترده ماندگار (روفیکس) از جنس فولاد گالوانیزه به عنوان</t>
  </si>
  <si>
    <t>تهیه و اجرای ورق کششی پیش‌ساخته از ورق فولادی به ضخامت 0/6 تا 6 میلی‌متر جهت ساخت حصار</t>
  </si>
  <si>
    <t>تهیه و نصب سیم خاردار دو رشته تابیده از جنس فولاد</t>
  </si>
  <si>
    <t>تهیه و نصب سیم خاردار حلقوی سوزنی یا تبری به قطر 60 سانتی</t>
  </si>
  <si>
    <t>تهیه و نصب سیم خاردار حلقوی سوزنی یا تبری به قطر 90 سانتی</t>
  </si>
  <si>
    <t>تهیه و نصب در و پنجره از ورق گالوانیزه فرم داده شده و</t>
  </si>
  <si>
    <t>تهیه و نصب پانل دیواری از جنس پانل مشبک عایق‌دار به ضخامت تا ۷ سانتی‏‌متر با لایه پلی‏‌استایرن خود‏خاموش‌‏شو به ضخامت ۴ سانتی‏‌متر و شبکه‌ها و برشگیرها از مفتول به قطر ٢ تا ۲٫۵ میلی‌متر با چشمه‏‌های به ابعاد ۸۰×۸۰ میلی‏‌متر</t>
  </si>
  <si>
    <t>اضافه‌بها به ردیف‌های‌ ۱۶۰۶۰۱ و ۱۶۰۶۰۲ به ازای هر</t>
  </si>
  <si>
    <t>اضافه‌بها به ردیف‌های‌ ۱۶۰۶۰۱ و ۱۶۰۶۰۲ در</t>
  </si>
  <si>
    <t>اضافه‌بها به ردیف‌های‌ ۱۶۰۶۰۱ و ۱۶۰۶۰۲ برای تعبیه بازشوها با مساحت بیش</t>
  </si>
  <si>
    <t>اضافه‌بها به ردیف ۱۶۰۶۰۲ در صورتی که از</t>
  </si>
  <si>
    <t>اضافه‏‌بها به ردیف‌های 160601 و 160602 در صورتی که وزن شبکه‏‌های مربوط به دلیل افزایش قطر مفتول و یا کاهش ابعاد چشمه</t>
  </si>
  <si>
    <t>تهیه مصالح و اجرای دیوار پانلی ماندگار از جنس پلی‌استایرن خودخاموش‌شو، به ضخامت دیوار ۶ سانتی‌متر، با مقاطع ناودانی گالوانیزه به عرض جان ۶ سانتی‌متر، و ارتفاع دیوار تا ۶ متر، به‌ طور</t>
  </si>
  <si>
    <t>تهیه مصالح و اجرای قالب پانلی ماندگار سقفی، به ضخامت ۲۰ سانتی‌متر، از جنس پلی‌استایرن خودخاموش‌شو به صورت بلوک با مقاطع ناودانی گالوانیزه به عرض جان ۱۲ سانتی‌متر، به طور</t>
  </si>
  <si>
    <t>اضافه‌بها به ردیف 160608 برای ضخامت‏‌های بیش از 20 سانتی‏‌متر</t>
  </si>
  <si>
    <t>اضافه‌بها به ردیف 160608 در صورتی که ارتفاع</t>
  </si>
  <si>
    <t>اضافه‌بها به ردیف‌ 160608 در</t>
  </si>
  <si>
    <t>اضافه‌بها به ردیف 160610 برای ضخامت‌‏های بیش از 20 سانتی‏‌متر</t>
  </si>
  <si>
    <t>اضافه‌بها به ردیف 160609 به ‌ازای</t>
  </si>
  <si>
    <t>اضافه‌بها به ردیف 160608 برای تعبیه بازشوها با مساحت</t>
  </si>
  <si>
    <t>اضافه‏‌بها به ردیف 160609 برای تعبیه بازشوها با مساحت</t>
  </si>
  <si>
    <t>تهیه و اجرای زیرسازی از جنس فولاد سرد نورد شده گالوانیزه، در سطوح قائم، متشکل از اعضای استاد و رانر و سایر مقاطع گالونیزه (و بادبند در صورت لزوم) به همراه</t>
  </si>
  <si>
    <t>تهیه و اجرای زیرسازی از جنس فولاد سرد نورد شده گالوانیزه، در سطوح افقی، متشکل از اعضای استاد، رانر و سایر مقاطع گالوانیزه</t>
  </si>
  <si>
    <t>تهیه و اجرای پانل دیواری از سازه قاب‌ فلزی سبک (LSF)، از جنس فولاد سرد نورد شده گالوانیزه سبک متشکل از اعضای استاد (Stud)، تِرک (Track) و بادبند (در صورت لزوم) به همراه</t>
  </si>
  <si>
    <t>تهیه و اجرای پانل سقفی از سازه قاب‌ فلزی سبک (LSF)، از جنس فولاد سرد نورد شده گالوانیزه سبک متشکل از اعضای استاد (Stud)، تِرک (Track</t>
  </si>
  <si>
    <t>اضافه‌بها به ردیف‏‌های 160701 و 160702 برای اجرای زیرسازی دکوراتیو</t>
  </si>
  <si>
    <t>تهیه و اجرای تاوه فلزی ماندگار برای پوشش سقف</t>
  </si>
  <si>
    <t>تهیه مصالح، اجرا و نصب زیرسازی و بدنه سقف‌های کاذب مشبک از پروفیل‌های فولادی سردنورد شده گالوانیزه پلی‌استر روکار با زبانه‌های اتصال</t>
  </si>
  <si>
    <t>تهیه، ساخت و نصب نرده با لوله فولادی ضد زنگ از رده SS201 به</t>
  </si>
  <si>
    <t>تهیه، ساخت و نصب نرده با لوله فولادی ضد زنگ از رده SS304 به</t>
  </si>
  <si>
    <t>تهیه، نصب و سوار کردن قطعات فولادی ضدزنگ (Stainless steel) از رده SS3041‌ برای ساخت مخازن</t>
  </si>
  <si>
    <t>تهیه و نصب نبشی از استیل</t>
  </si>
  <si>
    <t>تهیه و نصب</t>
  </si>
  <si>
    <t>تهیه، ساخت و نصب در و پنجره آلومینیومی از پروفیل آلومینیومی اس‌تی و کرونت</t>
  </si>
  <si>
    <t>تهیه، ساخت و نصب در و پنجره آلومینیومی از پروفیل‏‌های آلومینیومی به غیر از اس‌تی و کرونت</t>
  </si>
  <si>
    <t>تهیه، ساخت و نصب در و پنجره آلومینیومی از پروفیل آلومینیومی دارای خاصیت شکست حرارتی، با پوشش آنادایز غیررنگی به</t>
  </si>
  <si>
    <t>تهیه، ساخت و نصب نرده و شبکه آلومینیومی و مانند آن از پروفیل‏‌های قوطی آلومینیومی</t>
  </si>
  <si>
    <t>تهیه و نصب روکش روی سطوح قائم از ورق نمای آلومینیوم (فاساد</t>
  </si>
  <si>
    <t>تهیه و نصـب پروفیل‌های آلومینیومی جهت اتصال انواع پوشش‏‌ها به زیرسازی</t>
  </si>
  <si>
    <t>تهیه و نصب تایل آلومینیومی به ابعاد حدود 60×60 سانتی‌متر و به ضخامت 0/5 میلی‏‌متر، با پوشش</t>
  </si>
  <si>
    <t>تهیه  و نصب تایل آلومینیومی سوراخ‌‏دار به ابعاد حدود 60×60 سانتی‌‏متر و به ضخامت 0/5 میلی‌‏متر، با پوشش</t>
  </si>
  <si>
    <t>تهیه  و نصب تایل آلومینیومی سوراخ‌‏دار به ابعاد حدود 60×60 سانتی‏‌متر و به ضخامت 0/6 میلی‌‏متر، با پوشش</t>
  </si>
  <si>
    <t>اضافه‌بها به ردیف‌‏های 170204 تا 170206 در صورت استفاده از لایه نمدی کندسوز به</t>
  </si>
  <si>
    <t>تهیه و نصب سقف کاذب آلومینیومی از نوع سلول مشبک باز، با پوشش</t>
  </si>
  <si>
    <t>تهیه و نصب سقف کاذب آلومینیومی از نوع سامانه سقف کاذب خطی، با پوشش</t>
  </si>
  <si>
    <t>تهیه و نصب سقف کاذب آلومینیومی از نوع سامانه سقف کاذب خطی سوراخ‌‏دار، با پوشش</t>
  </si>
  <si>
    <t>تهیه  و نصب سقف کاذب آلومینیومی بافل، با پوشش</t>
  </si>
  <si>
    <t>تهیه  مصالح و پوشش سقف با ورق</t>
  </si>
  <si>
    <t>تهیه  مصالح و پوشش دیوار با ورق</t>
  </si>
  <si>
    <t>تهیه  مصالح و</t>
  </si>
  <si>
    <t>تهیه  و نصب نبشی از آلومینیوم رنگ نشده،   برای</t>
  </si>
  <si>
    <t>تهیه مصالح و پوشش درزهای ساختمانی با قطعات آلومینیومی</t>
  </si>
  <si>
    <t>تهیه  و نصب پاخور و</t>
  </si>
  <si>
    <t>تهیه  و نصب ریل</t>
  </si>
  <si>
    <t>تهیه  و نصب توری</t>
  </si>
  <si>
    <t>تهیه  و نصب توری پشه‌گیرآلومینیومی</t>
  </si>
  <si>
    <t>تهیه  و نصب توری پشه‌گیر</t>
  </si>
  <si>
    <t>اضافه‌بها  به کارهای آلومینیومی رنگ نشده</t>
  </si>
  <si>
    <t>اضافه‌بها  به کارهای آلومینیومی رنگ نشده، هرگاه به ضخامت 10 میکرون و به رنگ آلومینیوم</t>
  </si>
  <si>
    <t>اضافه‌بها  به کارهای آلومینیومی آنادایز شده غیر رنگی، هر گاه به روش آنادایز،   به ضخامت 10 میکرون</t>
  </si>
  <si>
    <t>اضافه‌بها  به کارهای آلومینیومی</t>
  </si>
  <si>
    <t>تهیه و نصب ورق سربی به</t>
  </si>
  <si>
    <t>تهیه مصالح و نصب پانل ساندویچی سقفی به ضخامت ۴ سانتی‌متر شامل دو رو ورق آلومینیوم رنگی به ضخامت 0/7 میلی‌متر که بین</t>
  </si>
  <si>
    <t>تهیه مصالح و نصب پانل ساندویچی دیواری به ضخامت ۴ سانتی‌متر شامل دو رو ورق آلومینیوم رنگی به ضخامت 0/7 میلی‌متر که بین</t>
  </si>
  <si>
    <t>تهیه  مصالح و نصب پانل ساندویچی سقفی به ضخامت ۴ سانتی‌متر شامل دو رو ورق رنگی فولادی با روکش آلومینیوم   و روی به ضخامت 0/5 میلی‌متر که بین</t>
  </si>
  <si>
    <t>تهیه مصالح و نصب پانل ساندویچی دیواری به ضخامت ۴ سانتی‌متر شامل دو رو ورق رنگی فولادی با روکش آلومینیوم و روی به ضخامت 0/5 میلی‌متر که بین</t>
  </si>
  <si>
    <t>تهیه مصالح و نصب پانل ساندویچی سقفی به ضخامت ۴ سانتی‌متر شامل دو رو ورق گالوانیزه رنگی به ضخامت 0/5 میلی‌متر که بین آن</t>
  </si>
  <si>
    <t>تهیه مصالح و نصب پانل ساندویچی دیواری به ضخامت ۴ سانتی‌متر شامل دو رو ورق گالوانیزه رنگی به ضخامت 0/5 میلی‌متر که بین آن</t>
  </si>
  <si>
    <t>اضافه‌بها به ردیف‌های تهیه و نصب پانل ساندویچی، به ازای هر سانتی‌متر اضافه ضخامت مازاد بر چهار سانتی</t>
  </si>
  <si>
    <t>تهیه و نصب پانل‏‌های کامپوزیتی به ضخامت ۴ میلی‌متر، شامل دو رو ورق آلومینیوم هر یک به ضخامت</t>
  </si>
  <si>
    <t>اضافه‌بها به ردیف‌های 171012 و 171013 در صورت استفاده از لایه میانی مقاوم در برابر آتش با طبقه</t>
  </si>
  <si>
    <t>تعبیه و جاسازی بازشو یا سوراخ در کارهای آلومینیومی</t>
  </si>
  <si>
    <t>تعبیه و جاسازی بازشو یا سوراخ در</t>
  </si>
  <si>
    <t>شمشه‏‌گیری سطوح قائم و سقف‌‏ها</t>
  </si>
  <si>
    <t>اندود گچ و خاک به ضخامت تا 2/5 سانتی‌متر</t>
  </si>
  <si>
    <t>اندود گچ به ضخامت تا 1/5 سانتی‌متر</t>
  </si>
  <si>
    <t>اضافه‌‏بها به ردیف‌‏های 180210 و 180211</t>
  </si>
  <si>
    <t>سفید‏کاری روی سطوح قائم</t>
  </si>
  <si>
    <t>سفید‏کاری زیر سقف‌‏ها</t>
  </si>
  <si>
    <t>اضافه‏‌بها به ردیف‌‏های 180215 و 180216</t>
  </si>
  <si>
    <t>سفید</t>
  </si>
  <si>
    <t>گچ‌کاری روی سطوح قائم به روش پاششی با دستگاه گچ‌پاش و</t>
  </si>
  <si>
    <t>گچ‌کاری زیر سقف‌ها به روش پاششی با دستگاه گچ‌پاش و</t>
  </si>
  <si>
    <t>زخمی کردن</t>
  </si>
  <si>
    <t>شمشه‌گیری سطوح قائم و سقف‌‏ها</t>
  </si>
  <si>
    <t>اندود سیمانی به ضخامت تا ۲ سانتی‌متر</t>
  </si>
  <si>
    <t>اندود سیمانی به ضخامت بیش از 2 سانتی‏‌متر تا ۳ سانتی‌متر</t>
  </si>
  <si>
    <t>اندود سیمانی به ضخامت بیش از 3 سانتی‌‏متر تا 4 سانتی‌متر</t>
  </si>
  <si>
    <t>اندود سیمانی به ضخامت تا 2 سانتی‌متر، روی سطوح افقی</t>
  </si>
  <si>
    <t>اندود سیمانی به ضخامت بیش از 2 سانتی‏‌متر تا 3 سانتی‌متر</t>
  </si>
  <si>
    <t>اندود سیمانی به ضخامت تا 2 سانتی‌متر</t>
  </si>
  <si>
    <t>اندود سیمانی به ضخامت بیش از 2 سانتی‎متر تا 3 سانتی‌متر</t>
  </si>
  <si>
    <t>اندود سیمانی به ضخامت بیش از 3 سانتی‎متر تا 4 سانتی‌متر</t>
  </si>
  <si>
    <t>اضافه‌‏بها نسبت به ردیف‌های اندود سیمانی، چنانچه به جای ملات ماسه سیمان 1:4، ملات ماسه سیمان 1:3 مصرف شود</t>
  </si>
  <si>
    <t>اضافه بها نسبت به ردیف‌‏های اندود سیمانی، چنانچه به جای ملات ماسه سیمان 1:4، ملات باتارد ۱:۲:۹ مصرف شود</t>
  </si>
  <si>
    <t>کسربها نسبت به ردیف‌‏های اندود سیمانی، چنانچه به جای ملات ماسه سیمان 1:4، ملات ماسه آهک ۱:۳ مصرف شود</t>
  </si>
  <si>
    <t>اضافه‌بها به اندودهای سیمانی با ملات ماسه سیمان یا باتارد</t>
  </si>
  <si>
    <t>تهیه و اجرای بتن به عیار ۳۵۰ کیلوگرم سیمان به روش پاششی با دستگاه</t>
  </si>
  <si>
    <t>اضافه‌بها به ردیف 180330 برای ضخامت‌های بیش از 3 سانتی‌متر</t>
  </si>
  <si>
    <t>اندود تخته ماله‏‌ای (قشر رویه) در یک‌دست، به ضخامت حدود 0/5 سانتی‌متر، روی سطوح قائم و افقی با ملات سیمان</t>
  </si>
  <si>
    <t>اندود تخته ‏ماله‏‌ای (قشر رویه) در یک‌دست، به ضخامت حدود 0/5 سانتی‌متر، زیر سقف‏‌ها</t>
  </si>
  <si>
    <t>اضافه‌بها نسبت به ردیف‌‏های ۱۸۰۴۰۱ و ۱۸۰۴۰۲، در صورتی که</t>
  </si>
  <si>
    <t>اضافه‌بها به ردیف‌‏های ۱۸۰۴۰۱ و ۱۸۰۴۰۲، در صورت مصرف سیمان رنگی</t>
  </si>
  <si>
    <t>اندود تگرگی (قشر رویه)، در یک دست به ضخامت حدود ۲ میلی‌متر برای سطوح قائم و افقی و یا زیر سقف</t>
  </si>
  <si>
    <t>نماسازی چکشی به ضخامت یک تا 1/5 سانتی‌متر، روی سطوح قائم</t>
  </si>
  <si>
    <t>نماسازی چکشی به ضخامت یک تا 1/5 سانتی‌متر، روی سطوح قائم یا افقی (قشر رویه</t>
  </si>
  <si>
    <t>نماسازی موزاییکی به ضخامت یک تا 1/5 سانتی‌متر، روی سطوح قائم یا افقی (قشر</t>
  </si>
  <si>
    <t>نماسازی موزاییکی شسته (قشر رویه) به ضخامت یک تا 1/5 سانتی‌متر، روی سطوح قائم یا</t>
  </si>
  <si>
    <t>اضافه‌بها به ردیف‌های ۱۸۰۶۰۱ تا ۱۸۰۶۰۴، در صورتی که به جای سیمان پرتلند</t>
  </si>
  <si>
    <t>اضافه‌بها به ردیف‌های ۱۸۰۶۰۱ تا ۱۸۰۶۰۴</t>
  </si>
  <si>
    <t>شمشه‏‌گیری روی نماسازی چکشی یا موزاییکی با شیشه به ضخامت حدود 6 میلی‏‌متر</t>
  </si>
  <si>
    <t>تهیه مصالح و ساختن درپوش روی دیوار (یک‌طرفه یا دوطرفه)، کف‌پنجره (داخل یا خارج)، با تعبیه آب‌چکان، درز انبساط</t>
  </si>
  <si>
    <t>تهیه مصالح (بجز میلگرد) و ساختن سایه‌بان بتنی بالای پنجره به عیار۲۵۰ کیلوگرم سیمان در مترمکعب</t>
  </si>
  <si>
    <t>بند‏کشی توپر با</t>
  </si>
  <si>
    <t>بندکشی تو خالی با</t>
  </si>
  <si>
    <t>بندکشی توپر با ملات</t>
  </si>
  <si>
    <t>بندکشی توخالی با ملات</t>
  </si>
  <si>
    <t>بندکشی با ملات ماسه</t>
  </si>
  <si>
    <t>بندکشی با ملات ماسه بادی و سیمان ۱:۴ روی سطوح سنگ‌‏کاری شده با سنگ پلاک</t>
  </si>
  <si>
    <t>بندکشی با ملات ماسه بادی و سیمان ۱:۴ روی سطوح کاشی‏‌کاری شده با کاشی‏‌های سرامیکی</t>
  </si>
  <si>
    <t>اضافه‌‏بها به ردیف‌‏های 180801 تا 180809، در صورتی که برای بندکشی به جای ملات ماسه بادی و سیمان، ملات</t>
  </si>
  <si>
    <t>اضافه‏‌بها به ردیف‌‏های 180801 تا 180809، در صورتی که</t>
  </si>
  <si>
    <t>بندکشی با ملات ماسه بادی و سیمان ۱:۴ روی سطوح سنگی با سنگ قلوه</t>
  </si>
  <si>
    <t>اضافه‏‌بها به ردیف‏ 180815، در صورتی که برای بندکشی به جای ملات ماسه بادی و سیمان</t>
  </si>
  <si>
    <t>اضافه‏‌بها به ردیف‏ 180815، در صورتی که</t>
  </si>
  <si>
    <t>تهیه و نصب صفحات گچی روکش‏‌دار معمولی به ضخامت اسمی 12/5 میلی‌متر، روی سطوح قائم که با استفاده از فولاد گالوانیزه سرد نورد شده زیرسازی شده باشد</t>
  </si>
  <si>
    <t>تهیه و نصب صفحات گچی روکش‌‏دار معمولی به ضخامت اسمی 12/5 میلی‌متر، زیر سقف که با استفاده از فولاد گالوانیزه سرد نورد شده زیرسازی شده باشد</t>
  </si>
  <si>
    <t>تهیه و اجرای نوار و</t>
  </si>
  <si>
    <t>تهیه و اجرای</t>
  </si>
  <si>
    <t>کسربها به ردیف‌های ۱۸۰۹۰۱ و ۱۸۰۹۰۲ چنانچه ضخامت اسمی صفحات گچی روکش‌‏دار معمولی</t>
  </si>
  <si>
    <t>اضافه‏‌بها به ردیف‌های ۱۸۰۹۰۱ و ۱۸۰۹۰۲ چنانچه ضخامت اسمی صفحات گچی روکش‌‏دار معمولی</t>
  </si>
  <si>
    <t>اضافه‌بها به ردیف‌های ۱۸۰۹۰۱ و ۱۸۰۹۰۲</t>
  </si>
  <si>
    <t>اضافه‌بها به ردیف‌های 180901 و 180902</t>
  </si>
  <si>
    <t>تعبیه و جاسازی بازشو یا سوراخ در صفحات گچی روکش‌‏دار</t>
  </si>
  <si>
    <t>تعبیه و جاسازی بازشو یا سوراخ در صفحات گچی</t>
  </si>
  <si>
    <t>تهیه و نصب تایل‌ گچی معمولی رنگ شده اعم از ساده یا طرح‌دار به ضخامت اسمی 9/5 میلی‌متر</t>
  </si>
  <si>
    <t>اضافه‏‌بها به ردیف‏ 180930، در صورتی‌که پشت تایل‌ها</t>
  </si>
  <si>
    <t>اضافه‌‏بها به ردیف‏ 180930، در صورتی‌که تایل‌ها</t>
  </si>
  <si>
    <t>تهیه و نصب تایل‌ گچی پانچ شده بدون روکش به ضخامت اسمی 9/5 میلی‌متر</t>
  </si>
  <si>
    <t>اضافه‌‏بها به ردیف‏ 180935، در صورتی‌که تایل‌ها</t>
  </si>
  <si>
    <t>اضافه‌‏بها به ردیف‌‏های 180930 و 180935</t>
  </si>
  <si>
    <t>تهیه و نصب تایل‌‌های معدنی مقاوم در برابر حریق به ضخامت ۱۲ تا ۱۴ میلی‌متر</t>
  </si>
  <si>
    <t>تهیه و نصب تایل‌‌های معدنی مقاوم در برابر حریق به ضخامت بیش از ۱۴ تا ۱۶ میلی‌متر</t>
  </si>
  <si>
    <t>اضافه‌بها به ردیف‌های 180940 و 180941 در صورتی‌که از تایل‌های</t>
  </si>
  <si>
    <t>اضافه‌بها به ردیف‌های 180940 و 180941 در صورتی‌که از</t>
  </si>
  <si>
    <t>آماده‏‌سازی، تهیه مصالح و اجرای نازک‌کاری رویه با پوشش سلولزی به ضخامت ۲ تا ۳ میلی‌متر</t>
  </si>
  <si>
    <t>اضافه‌بها به ردیف ۱۸۱۰۰۱، در صورت استفاده از پوشش</t>
  </si>
  <si>
    <t>اضافه‌بها به ردیف‌ ۱۸۱۰۰۱</t>
  </si>
  <si>
    <t>تهیه و نصب صفحات سیمانی الیاف‌دار، به ضخامت حدود 4 میلی‌متر با سطح صاف روی سطوح قائم که با استفاده از فولاد گالوانیزه سرد نورد شده زیرسازی</t>
  </si>
  <si>
    <t>تهیه و نصب صفحات سیمانی الیاف‌دار، به ضخامت حدود 6 میلی‌متر با سطح صاف روی سطوح قائم که با استفاده از فولاد گالوانیزه سرد نورد شده زیرسازی</t>
  </si>
  <si>
    <t>تهیه و نصب صفحات سیمانی الیاف‌دار، به ضخامت حدود ۸ میلی‌متر با به سطح صاف روی سطوح قائم که با استفاده از فولاد گالوانیزه سرد نورد شده زیرسازی</t>
  </si>
  <si>
    <t>تهیه و نصب صفحات سیمانی الیاف‌دار، به ضخامت حدود 10 میلی‌متر، با سطح صاف روی سطوح قائم که با استفاده از فولاد گالوانیزه سرد نورد شده زیرسازی</t>
  </si>
  <si>
    <t>تهیه و نصب صفحات سیمانی الیاف‌دار، به ضخامت حدود 12 میلی‌متر، با سطح صاف روی سطوح قائم که با استفاده از فولاد گالوانیزه سرد نورد شده زیرسازی</t>
  </si>
  <si>
    <t>تهیه و نصب صفحات سیمانی الیاف‌دار، به ضخامت حدود 4 میلی‌متر، زیر سقف که با استفاده از فولاد گالوانیزه سرد نورد شده زیرسازی</t>
  </si>
  <si>
    <t>تهیه و نصب صفحات سیمانی الیاف‌دار، به ضخامت حدود 6 میلی‌متر، زیر سقف که با استفاده از فولاد گالوانیزه سرد نورد شده زیرسازی</t>
  </si>
  <si>
    <t>اضافه‌بها به ردیف‏‌های 181103 تا 181109 در صورتی که</t>
  </si>
  <si>
    <t>تهیه و اجرای نوار و بطانه مخصوص</t>
  </si>
  <si>
    <t>تعبیه و جاسازی بازشو یا سوراخ در صفحات سیمانی الیاف‌دار</t>
  </si>
  <si>
    <t>تعبیه و جاسازی بازشو یا سوراخ در صفحات سیمانی</t>
  </si>
  <si>
    <t>اجرای ماهیچه سیمانی به سطح مقطع تا 15 سانتی‏‌مترمربع از ملات ماسه ‏سیمان 1:3 در محل‏‌های مورد نیاز</t>
  </si>
  <si>
    <t>اجرای ماهیچه سیمانی به ضخامت تا 5 سانتی‏‌متر از ملات ماسه ‏سیمان 1:3 روی</t>
  </si>
  <si>
    <t>پر کردن شیار محل عبور لوله‏‌های تاسیساتی با ملات ماسه ‏سیمان</t>
  </si>
  <si>
    <t>پر کردن شیار محل عبور لوله‏‌های تاسیساتی با ملات گچ یا گچ و خاک</t>
  </si>
  <si>
    <t>تهیه،  ساخت و نصب چهارچوب کمد و گنجه، از چوب نراد خارجی، به سطح</t>
  </si>
  <si>
    <t>تهیه،  ساخت و نصب چهارچوب کمد و گنجه، از چوب نراد خارجی، به سطح مقطع</t>
  </si>
  <si>
    <t>تهیه، ساخت و نصب چهارچوب در، از چوب نراد خارجی به</t>
  </si>
  <si>
    <t>تهیه، ساخت و نصب کلاف چوبی از چوب نراد خارجی به سطح مقطع 5 تا 8 سانتی‌‏متر‏مربع، برای توری پشه‏‌گیر و تهیه و کوبیدن زهوار به ابعاد 1/5×۳ سانتی‌متر یا مقطع معادل آن، از</t>
  </si>
  <si>
    <t>تهیه، ساخت  و نصب کلاف چوبی از چوب نراد خارجی به سطح مقطع 10 تا 15 سانتی‌‏متر‏مربع، برای توری پشه گیر، با وادار وسط و تهیه و کوبیدن زهوار به ابعاد 1/5×۳ سانتی‌متر یا مقطع معادل آن، از</t>
  </si>
  <si>
    <t>تهیه، ساخت و نصب کلاف در کمد یا گنجه از چوب نراد خارجی، به سطح مقطع 10 تا 15 سانتی‌‏متر‏مربع، همراه با قیدهای چوبی برای نصب</t>
  </si>
  <si>
    <t>تهیه، ساخت و نصب کلاف در از چوب نراد خارجی، به سطح مقطع 15 تا 25 سانتی‏‌متر‏مربع، همراه با قیدهای چوبی برای نصب</t>
  </si>
  <si>
    <t>تهیه، ساخت و نصب کلاف در از چوب نراد خارجی، به سطح مقطع 30 تا 40 سانتی‏‌متر‏مربع، همراه با قید چوبی برای نصب</t>
  </si>
  <si>
    <t>تهیه،  ساخت و جاگذاری شبکه به ابعاد حداکثر ۷×۷ سانتی‌متر داخل کلاف چوبی در</t>
  </si>
  <si>
    <t>تهیه،  ساخت و جا‏گذاری شبکه به ابعاد حداکثر ۷×۷ سانتی‌متر داخل کلاف چوبی در، از تخته</t>
  </si>
  <si>
    <t>تهیه، ساخت و جا‏گذاری شبکه به ابعاد حداکثر ۷×۷ سانتی‌متر داخل کلاف چوبی در، از</t>
  </si>
  <si>
    <t>تهیه، ساخت و جا‏گذاری شبکه به ابعاد حداکثر ۷×۷ سانتی‌متر داخل کلاف چوبی در، از چوب</t>
  </si>
  <si>
    <t>تهیه، ساخت و جا‏گذاری شبکه، داخل کلاف چوبی در</t>
  </si>
  <si>
    <t>تهیه و نصب پوشش یک روی در، با تخته‏‌لایه به</t>
  </si>
  <si>
    <t>تهیه و نصب پوشش یک روی در، با تخته‌‏لایه به</t>
  </si>
  <si>
    <t>تهیه و نصب پوشش یک روی در، از نئوپان به</t>
  </si>
  <si>
    <t>تهیه  و نصب پوشش یک روی در، از جنس MDF به</t>
  </si>
  <si>
    <t>تهیه  و نصب پوشش یک روی در، از جنس HDF به</t>
  </si>
  <si>
    <t>تعبیه و جاسازی محل سطوح شیشه‌‏خور یا بازشو در درهای پیش‏‌ساخته چوبی</t>
  </si>
  <si>
    <t>نصب  در پیش‏‌ساخته چوبی داخلی و</t>
  </si>
  <si>
    <t>دستمزد  قابلمه‏‌ای کردن در و چهارچوب</t>
  </si>
  <si>
    <t>تهیه  و نصب فتیله چوبی از چوب داخلی</t>
  </si>
  <si>
    <t>تهیه و نصب روکوب از چوب داخلی به ضخامت ۱۲ تا</t>
  </si>
  <si>
    <t>تهیه و نصب روکوب از چوب نراد خارجی به ضخامت ۱۲ تا</t>
  </si>
  <si>
    <t>تهیه و نصب روکوب از چوب راش خارجی به ضخامت ۱۲ تا</t>
  </si>
  <si>
    <t>تهیه و نصب روکوب از جنس MDF به ضخامت حدود</t>
  </si>
  <si>
    <t>تهیه، ساخت و نصب در کمد و گنجه از نئوپان به ضخامت حدود ۱۶ میلی‌متر و نصب نوار PVC</t>
  </si>
  <si>
    <t>تهیه، ساخت و نصب در کمد و گنجه از MDF به ضخامت حدود ۱۶ میلی‌متر و نصب نوار PVC</t>
  </si>
  <si>
    <t>تهیه مصالح و طبقه‏‌بندی و تقسیمات داخلی عمودی و افقی کمدها و گنجه‏‌ها با نئوپان به ضخامت حدود 16 میلی‌متر با تکیه‏‌گاه‌‏های لازم و نصب نوار PVC در لبه نمایان آن، بر حسب</t>
  </si>
  <si>
    <t>تهیه مصالح و طبقه‏‌بندی و تقسیمات داخلی عمودی و افقی کمدها و گنجه‌ها با MDF به ضخامت حدود ۱۶ میلی‌متر با تکیه‌گاه‌های لازم و نصب نوار PVC در لبه نمایان آن، برحسب</t>
  </si>
  <si>
    <t>تهیه و اجرای زیرسازی چوبی به صورت مشبک یا نواری، از چوب نراد خارجی با سطح مقطع 4 تا 8 سانتی‌‏متر‏مربع</t>
  </si>
  <si>
    <t>تهیه و اجرای زیرسازی چوبی به صورت مشبک یا نواری، از چوب نراد خارجی با سطح مقطع بیش از 8 تا 12 سانتی‏‌متر‏مربع</t>
  </si>
  <si>
    <t>تهیه و اجرای زیرسازی چوبی به صورت مشبک یا نواری، از چوب نراد خارجی با سطح مقطع بیش از 12 تا 16 سانتی‏‌متر‏مربع</t>
  </si>
  <si>
    <t>تهیه و اجرای زیرسازی چوبی به صورت مشبک یا نواری، از چوب نراد خارجی با سطح مقطع بیش از 16 تا</t>
  </si>
  <si>
    <t>تهیه و اجرای زیرسازی چوبی به صورت مشبک یا نواری، از چوب نراد خارجی با سطح مقطع بیش از ۲۵ تا</t>
  </si>
  <si>
    <t>تهیه و اجرای زیرسازی چوبی به صورت مشبک یا نواری، از چوب نراد خارجی با سطح مقطع بیش از ۵۰ تا</t>
  </si>
  <si>
    <t>اضافه‌‏بها به ردیف‌‏های ۱۹۱۰۰۶ تا ۱۹۱۰۰۹، ۱۹۱۰۱۱ و ۱۹۱۰۱۲، در صورتی که</t>
  </si>
  <si>
    <t>تهیه و نصب چوب روی دست‏‌انداز پله، از چوب داخلی به ضخامت حدود ۶ سانتی‌متر و عرض</t>
  </si>
  <si>
    <t>تهیه  و نصب چوب روی دست‏‌انداز پله، ازچوب نراد خارجی به ضخامت حدود ۶ سانتی‌متر و عرض</t>
  </si>
  <si>
    <t>تهیه  و نصب قرنیز چوبی از</t>
  </si>
  <si>
    <t>تهیه  و نصب قرنیز چوبی از چوب</t>
  </si>
  <si>
    <t>تهیه  و نصب قرنیز از جنس MDF</t>
  </si>
  <si>
    <t>تهیه و اجرای پوشش سطوح قائم با</t>
  </si>
  <si>
    <t>تهیه  و اجرای پوشش سطوح قائم یا</t>
  </si>
  <si>
    <t>تهیه و اجرای پوشش سطوح قائم یا</t>
  </si>
  <si>
    <t>تهیه و اجرای پوشش سطوح قائم به</t>
  </si>
  <si>
    <t>اضافه‏‌بها به ردیف‌‏های 191204 تا 191231، درصورتی</t>
  </si>
  <si>
    <t>اضافه‌‏بها به ردیف‌‏های 191210 تا 191213، درصورتی</t>
  </si>
  <si>
    <t>سوراخ‏‌کاری روی پوشش‌‏های چوبی، در</t>
  </si>
  <si>
    <t>سوراخ‌‏کاری روی پوشش‌‏های چوبی، در</t>
  </si>
  <si>
    <t>تعبیه و جاسازی بازشو یا سوراخ روی</t>
  </si>
  <si>
    <t>تهیه و نصب کفپوش لمینیت به ضخامت</t>
  </si>
  <si>
    <t>اضافه‌‏بها به ردیف 191502، درصورتی‌که درجه</t>
  </si>
  <si>
    <t>تهیه  و نصب پروفیل اسکوتیا، سپری، نبشی</t>
  </si>
  <si>
    <t>تهیه و نصب روکش از جنس چوب</t>
  </si>
  <si>
    <t>تهیه و نصب روکش از PVC به</t>
  </si>
  <si>
    <t>تهیه و نصب روکش از ABS، به</t>
  </si>
  <si>
    <t>تهیه  و نصب روکش از ABS، به</t>
  </si>
  <si>
    <t>تهیه  و نصب روکش ملامینه، با پرس</t>
  </si>
  <si>
    <t>تهیه  و نصب روکش کاغذی، با پرس</t>
  </si>
  <si>
    <t>تهیه مصالح و اجرای دیوار جداکننده از</t>
  </si>
  <si>
    <t>تعبیه و جاسازی محل سطوح شیشه‌‏خور</t>
  </si>
  <si>
    <t>تهیه  و نصب در تمام چوب از</t>
  </si>
  <si>
    <t>اضافه‏‌بها به ردیف‏‌های 191901 تا 191903، در</t>
  </si>
  <si>
    <t>تعبیه  و جاسازی محل سطوح شیشه‏‌خور</t>
  </si>
  <si>
    <t>کسر‏بها به ردیف‌‏های مربوط به</t>
  </si>
  <si>
    <t>تهیه و نصب کاشی‌های سرامیکی لعاب</t>
  </si>
  <si>
    <t>اضافه‌بها به ردیف‌‏های 200121 تا 200127 چنانچه</t>
  </si>
  <si>
    <t>اضافه‏بها به ردیف‌های 200121 تا 200127 بابت</t>
  </si>
  <si>
    <t>تهیه و نصب کاشی‌های‌سرامیکی لعاب</t>
  </si>
  <si>
    <t>اضافه‌بها به ردیف‌های 200321 تا 200327 چنانچه</t>
  </si>
  <si>
    <t>تهیه و نصب کاشی‌های‌سرامیکی مقاوم</t>
  </si>
  <si>
    <t>تهیه و نصب کاشی‌های سرامیکی استخری</t>
  </si>
  <si>
    <t>اضافه‌بها به ردیف 200611 در صورتی که</t>
  </si>
  <si>
    <t>اضافه‌بها به ردیف‌های 200611 و 200612 در</t>
  </si>
  <si>
    <t>تهیه و نصب کاشی‌های سرامیکی با</t>
  </si>
  <si>
    <t>تهیه و نصب کاشی‌های‌سرامیکی با</t>
  </si>
  <si>
    <t>اضافه‌بها اندود لعاب ضدباکتری به ردیف</t>
  </si>
  <si>
    <t>پخ زدن لبه کاشی‌های‌سرامیکی در</t>
  </si>
  <si>
    <t>کسربها به ردیف‌های کاشی‌کاری روی</t>
  </si>
  <si>
    <t>تهیه مصالح، حمل و اجرای کفپوش‌های</t>
  </si>
  <si>
    <t>اضافه‏‌بهای افزایش ضخامت کفپوش بتنی پیش</t>
  </si>
  <si>
    <t>اضافه‌‏بهای افزایش ضخامت کفپوش بتنی پیش</t>
  </si>
  <si>
    <t>اضافه بهای آج‌دار بودن کفپوش بتنی</t>
  </si>
  <si>
    <t>اضافه‌بهای رنگی بودن کفپوش بتنی پیش</t>
  </si>
  <si>
    <t>فرش کف با موزاییک پرسی یا ویبره</t>
  </si>
  <si>
    <t>فرش کف با موزاییک ماشینی پرسی دو</t>
  </si>
  <si>
    <t>فرش کف با موزاییک ماشینی پرسی تک</t>
  </si>
  <si>
    <t>تهیه مصالح و اجرای موزاییک شسته ویبره</t>
  </si>
  <si>
    <t>تهیه مصالح و اجرای موزاییک شسته پرسی</t>
  </si>
  <si>
    <t>اضافه‌بها به ردیف‌های 210403 تا 210602، در</t>
  </si>
  <si>
    <t>اضافه‌بها به ردیف‌های 210403 تا 210404، در</t>
  </si>
  <si>
    <t>تهیه مصالح و اجرای تا دو دست</t>
  </si>
  <si>
    <t>اضافه‌‏بها به ردیف 210801، به ازای هر</t>
  </si>
  <si>
    <t>تهیه و نصب سنگ پلاک تراورتن لیمویی</t>
  </si>
  <si>
    <t>تهیه و نصب سنگ پلاک تراورتن دودی</t>
  </si>
  <si>
    <t>تهیه و نصب سنگ پلاک تراورتن کرم</t>
  </si>
  <si>
    <t>تهیه و نصب سنگ پلاک تراورتن سفید</t>
  </si>
  <si>
    <t>تهیه و نصب سنگ پلاک تراورتن قرمز</t>
  </si>
  <si>
    <t>تهیه و نصب سنگ پلاک تراورتن شکلاتی</t>
  </si>
  <si>
    <t>تهیه و نصب سنگ پلاک تراورتن بژ</t>
  </si>
  <si>
    <t>تهیه و نصب سنگ پلاک لاشه تراورتن</t>
  </si>
  <si>
    <t>تهیه و نصب سنگ پلاک آهک سمیرم</t>
  </si>
  <si>
    <t>تهیه و نصب سنگ پلاک آهک کوه</t>
  </si>
  <si>
    <t>تهیه و نصب سنگ پلاک آهک اسلام</t>
  </si>
  <si>
    <t>تهیه و نصب سنگ پلاک آهک بوژان</t>
  </si>
  <si>
    <t>تهیه و نصب سنگ پلاک آهک گوهره</t>
  </si>
  <si>
    <t>تهیه و نصب سنگ پلاک مرمریت سفید</t>
  </si>
  <si>
    <t>تهیه و نصب سنگ پلاک مرمریت قرمز</t>
  </si>
  <si>
    <t>تهیه و نصب سنگ پلاک مرمریت کرم</t>
  </si>
  <si>
    <t>تهیه و نصب سنگ پلاک مرمریت صورتی</t>
  </si>
  <si>
    <t>تهیه و نصب سنگ پلاک مرمریت قهوه‌‏ای</t>
  </si>
  <si>
    <t>تهیه و نصب سنگ پلاک مرمریت</t>
  </si>
  <si>
    <t>تهیه و نصب سنگ پلاک مرمریت صلصالی یا کرم خور و</t>
  </si>
  <si>
    <t>تهیه و نصب سنگ پلاک مرمریت مشکی یا مشکی طلایی (گلدن بلک</t>
  </si>
  <si>
    <t>تهیه و نصب سنگ پلاک مرمریت مشکی نجف</t>
  </si>
  <si>
    <t>تهیه و نصب سنگ پلاک مرمریت خوسف</t>
  </si>
  <si>
    <t>تهیه و نصب سنگ پلاک مرمریت   صورتی بجستان</t>
  </si>
  <si>
    <t>تهیه و نصب سنگ پلاک مرمریت کرم بجستان</t>
  </si>
  <si>
    <t>تهیه و نصب سنگ پلاک مرمریت کاشمر</t>
  </si>
  <si>
    <t>تهیه و نصب سنگ پلاک مرمریت کرم یا صورتی</t>
  </si>
  <si>
    <t>تهیه و نصب سنگ پلاک مرمریت پرطاووسی</t>
  </si>
  <si>
    <t>تهیه و نصب سنگ پلاک مرمریت کرم یا قهوه‌‏ای چهرک یا قرمز</t>
  </si>
  <si>
    <t>تهیه و نصب سنگ پلاک مرمریت گندمک</t>
  </si>
  <si>
    <t>تهیه و نصب سنگ پلاک مرمریت سفید یا کرم</t>
  </si>
  <si>
    <t>تهیه و نصب سنگ پلاک مرمریت خاکستری (سیلک امپرادو</t>
  </si>
  <si>
    <t>تهیه و نصب سنگ</t>
  </si>
  <si>
    <t>تهیه و نصب سنگ پلاک چینی ابری</t>
  </si>
  <si>
    <t>تهیه و نصب سنگ پلاک چینی</t>
  </si>
  <si>
    <t>تهیه و نصب سنگ پلاک چینی سفید</t>
  </si>
  <si>
    <t>تهیه و نصب سنگ پلاک چینی کریستال</t>
  </si>
  <si>
    <t>تهیه و نصب سنگ پلاک گرانیت سبز پیرانشهر</t>
  </si>
  <si>
    <t>تهیه و نصب سنگ پلاک گرانیت گل‏پنبه‌‏ای تکاب</t>
  </si>
  <si>
    <t>تهیه و نصب سنگ پلاک گرانیت سبز</t>
  </si>
  <si>
    <t>تهیه و نصب سنگ پلاک گرانیت قرمز</t>
  </si>
  <si>
    <t>تهیه و نصب سنگ پلاک گرانیت سفید</t>
  </si>
  <si>
    <t>تهیه و نصب سنگ پلاک گرانیت مشکی</t>
  </si>
  <si>
    <t>تهیه و نصب سنگ پلاک گرانیت سبز بیرجند</t>
  </si>
  <si>
    <t>تهیه و نصب سنگ پلاک گرانیت پرتقالی نهبندان</t>
  </si>
  <si>
    <t>تهیه و نصب سنگ پلاک گرانیت کرم یا سفید نهبندان</t>
  </si>
  <si>
    <t>تهیه و نصب سنگ پلاک گرانیت هلویی تایباد</t>
  </si>
  <si>
    <t>تهیه و نصب سنگ پلاک گرانیت مروارید مشهد</t>
  </si>
  <si>
    <t>تهیه و نصب سنگ پلاک گرانیت شکلاتی، طلایی یا طوسی خرم</t>
  </si>
  <si>
    <t>تهیه و نصب سنگ پلاک گرانیت کرم، صورتی یا هلویی</t>
  </si>
  <si>
    <t>تهیه و نصب سنگ پلاک گرانیت سفید زاهدان (سیستان</t>
  </si>
  <si>
    <t>اضافه‌بها نسبت به ردیف‌های تهیه و نصب سنگ پلاک در سطوح افقی، در صورتی که سنگ‌های پلاک</t>
  </si>
  <si>
    <t>اضافه‌بها نسبت به ردیف‌های تهیه و نصب سنگ پلاک برای تهیه و اجرای کامل اسکوپ در سنگ‌های پلاک بجز سنگ</t>
  </si>
  <si>
    <t>اضافه‌بها به ردیف‌های تهیه و نصب سنگ پلاک، برای تهیه و اجرای کامل اسکوپ در سنگ</t>
  </si>
  <si>
    <t>اضافه‌بها به ردیف‌های سنگ‌کاری قائم، در صورتی که</t>
  </si>
  <si>
    <t>اضافه‌بها به سنگ‌کاری سطوح افقی، در صورتی که سنگ پلاک، داخل قاب</t>
  </si>
  <si>
    <t>اضافه‌بها برای تیشه‌ای کردن یا</t>
  </si>
  <si>
    <t>اضافه‌بها برای شعله‌‏ای کردن</t>
  </si>
  <si>
    <t>گرد کردن لبه سنگ‌های پلاک بجز گرانیت برحسب هر مترطول لبه</t>
  </si>
  <si>
    <t>پخ‌زدن یا تعبیه چفت در لبه سنگ‌های پلاک بجز گرانیت برحسب هر مترطول لبه</t>
  </si>
  <si>
    <t>تعبیه شیار‏‏‏ یا آبچکان در سنگ‌های پلاک بجز</t>
  </si>
  <si>
    <t>گرد کردن لبه سنگ‏‌های پلاک گرانیت برحسب هر مترطول لبه</t>
  </si>
  <si>
    <t>پخ‌زدن یا تعبیه چفت در لبه سنگ‌های پلاک از نوع گرانیت برحسب هر مترطول لبه</t>
  </si>
  <si>
    <t>تعبیه شیار‏‏‏ یا آبچکان در سنگ‌های پلاک</t>
  </si>
  <si>
    <t>اضافه‌بها به ردیف‌های تهیه و نصب سنگ پلاک، برای تهیه و نصب پیچ بازشونده روی سطوح سنگ‌‏کاری شده به</t>
  </si>
  <si>
    <t>اضافه‌بها به ردیف‌‏های نصب سنگ پلاک، چنانچه بجای</t>
  </si>
  <si>
    <t>اضافه‏‌بها نسبت به ردیف‌های تهیه و نصب سنگ پلاک، در صورتی که سنگ پلاک، به عنوان قرنیز یا</t>
  </si>
  <si>
    <t>اضافه‌‏بها نسبت به ردیف‌های تهیه و نصب سنگ پلاک، در صورتی که سنگ پلاک، به عنوان سنگ</t>
  </si>
  <si>
    <t>اضافه‏‌بها نسبت به ردیف‏‌های تهیه و نصب سنگ پلاک، در صورتی که سنگ پلاک، به عنوان سنگ درپوش (با هر عرض) روی دست اندازها و مانند</t>
  </si>
  <si>
    <t>اضافه‌‏بها نسبت به ردیف‌‏های تهیه و نصب سنگ پلاک، در صورتی که سنگ پلاک، به عنوان سنگ</t>
  </si>
  <si>
    <t>تهیه، حمل و نصب جدول‌های سنگی با سنگ تراورتن سفید یا کرم رامشه، طرق، تجره، میمه (اصفهان)، یزد (یزد)، گل چشمه یا آبگرم (مرکزی)، سلماس (آذربایجان غربی) به ضخامت ۶ سانتی</t>
  </si>
  <si>
    <t>اضافه‌بهای افزایش ضخامت به ردیف ۲۲۰۸۰۱، به ازای هر سانتی‌متر</t>
  </si>
  <si>
    <t>تهیه، حمل و نصب جدول‌های سنگی با سنگ چینی ابری لایبید (اصفهان)، به ضخامت</t>
  </si>
  <si>
    <t>اضافه‌بهای افزایش ضخامت به ردیف ۲۲۰۸۰۳، به ازای هر سانتی‌متر</t>
  </si>
  <si>
    <t>تهیه، حمل و نصب جدول‌های سنگی با سنگ مرمریت لاشتر (اصفهان)، به ضخامت</t>
  </si>
  <si>
    <t>اضافه‌بهای افزایش ضخامت به ردیف ۲۲۰۸۰۵، به ازای هر سانتی‌متر</t>
  </si>
  <si>
    <t>تهیه، حمل و نصب جدول‌های سنگی با سنگ گرانیت مروارید مشهد (خراسان رضوی)، به ضخامت ۶ سانتی</t>
  </si>
  <si>
    <t>اضافه‌بهای افزایش ضخامت به ردیف ۲۲۰۸۰7، به ازای هر سانتی‌متر</t>
  </si>
  <si>
    <t>پخ‌‏زدن</t>
  </si>
  <si>
    <t>تهیه، حمل و نصب سنگ مکعبی (کیوبیک) به ابعاد 5×۱۰×۱۰ سانتی‌متر در سطوح افقی با سنگ تراورتن سفید یا کرم رامشه، طرق، تجره، میمه (اصفهان)، یزد (یزد)، گل چشمه یا</t>
  </si>
  <si>
    <t>تهیه، حمل و نصب سنگ مکعبی (کیوبیک) به ابعاد 5×۱۰×۱۰ سانتی‌متر در سطوح افقی با سنگ تراورتن لیمویی یا قرمز ماکو</t>
  </si>
  <si>
    <t>تهیه، حمل و نصب سنگ مکعبی (کیوبیک) به ابعاد 5×۱۰×۱۰ سانتی‌متر در سطوح افقی</t>
  </si>
  <si>
    <t>تهیه، حمل و نصب سنگ مکعبی (کیوبیک) به ابعاد 5×۱۰×۱۰ سانتی‌متر در سطوح افقی با سنگ</t>
  </si>
  <si>
    <t>تهیه، حمل و نصب سنگ مکعبی (کیوبیک) به ابعاد 5×۱۰×۱۰ سانتی‌متر در سطوح افقی با</t>
  </si>
  <si>
    <t>کسربها به ردیف‌‏های 220910 تا 220918 در صورتی که در نصب آن‌ها بجای ملات ماسه‏‌سیمان</t>
  </si>
  <si>
    <t>تهیه و نصب سنگ پلاک بادبر به ابعاد 15×30 سانتی‌‏متر از تراورتن قرمز ماکو (آذربایجان غربی)، آذرشهر (آذربایجان شرقی)، و یا تراورتن سفید رامشه، طرق، تجره، میمه (اصفهان)، یزد (یزد)، گل‏چشمه یا</t>
  </si>
  <si>
    <t>تهیه و نصب سنگ پلاک بادبر به ابعاد 15×30 سانتی‏‌متر</t>
  </si>
  <si>
    <t>تهیه و نصب سنگ پلاک بادبر به ابعاد 15×30 سانتی‏‌متر از سنگ</t>
  </si>
  <si>
    <t>تهیه و نصب سنگ پلاک بادبر به ابعاد 15×30 سانتی‏‌متر از</t>
  </si>
  <si>
    <t>اضافه‌بها به ردیف‌های سنگ‌‏کاری با سنگ پلاک در صورت نصب خشک روی سطوح</t>
  </si>
  <si>
    <t>اضافه‌بها به ردیف‌های سنگ‏‌کاری با سنگ پلاک در صورت نصب خشک روی سطوح</t>
  </si>
  <si>
    <t>تهیه مصالح و اجرای تا 7 دست ساب روی سطوح‏ سنگ‌‏کاری شده با</t>
  </si>
  <si>
    <t>تهیه مصالح و اجرای تا 10 دست ساب روی سطوح‏ سنگ‌‏کاری شده</t>
  </si>
  <si>
    <t>اضافه‌‏بها به ردیف‏‌های 221201 و 221202، به ازای هر دست ساب که به مراحل ساب</t>
  </si>
  <si>
    <t>تهیه و نصب کف‌پوش P.V.C، به صورت رول و</t>
  </si>
  <si>
    <t>اضافه‌بها به ردیف 230110 به ازای افزایش هر میلی‏متر ضخامت کف‌پوش P.V.C مازاد بر 2 میلی‏متر تا 6 میلی‏متر (کسر میلی‏متر</t>
  </si>
  <si>
    <t>تهیه و نصب کف‌پوش P.V.C، به صورت تایل به ابعاد مختلف و</t>
  </si>
  <si>
    <t>اضافه‌بها به ردیف 230112 به ازای افزایش هر میلی‏متر ضخامت کف‌پوش P.V.C مازاد بر 2 میلی‏متر تا 6 میلی‏متر (کسر میلی‏متر</t>
  </si>
  <si>
    <t>تهیه و نصب کف‌پوش P.V.C ضدباکتری، به صورت رول و</t>
  </si>
  <si>
    <t>اضافه‌بها به ردیف 230114 به ازای افزایش هر میلی‏متر ضخامت کف‌پوش P.V.C ضد باکتری مازاد بر 2 میلی‏متر تا 6 میلی‏متر (کسر میلی‏متر</t>
  </si>
  <si>
    <t>تهیه و نصب کف‌پوش P.V.C ضد جریان الکتریسیته ساکن، به صورت رول و</t>
  </si>
  <si>
    <t>تهیه و نصب کف‌پوش P.V.C ضد جریان الکتریسیته ساکن، به صورت تایل به ابعاد مختلف و</t>
  </si>
  <si>
    <t>تهیه و نصب کف‌پوش P.V.C از نوع رسانای جریان الکتریسیته، به صورت رول و با ضخامت 1/5 تا ۲ میلی‌متر به انضمام شبکه‏بندی</t>
  </si>
  <si>
    <t>تهیه و نصب کف‌پوش P.V.C از نوع رسانای جریان الکتریسیته، به صورت تایل به ابعاد مختلف و با ضخامت 1/5 تا ۲ میلی‌متر به انضمام شبکه‌بندی</t>
  </si>
  <si>
    <t>تهیه و نصب کف‌پوش P.V.C، به صورت رول با طرح پولکی و</t>
  </si>
  <si>
    <t>اضافه‌بها به ردیف 230120 به ازای افزایش هر میلی‏متر ضخامت کف‌پوش P.V.C مازاد بر 2 میلی‏متر تا 6 میلی‏متر (کسر میلی‏متر</t>
  </si>
  <si>
    <t>تهیه و نصب کف‌پوش P.V.C، به صورت تایل به ابعاد مختلف با طرح پولکی و</t>
  </si>
  <si>
    <t>اضافه‌بها به ردیف 230122 به ازای افزایش هر میلی‏متر ضخامت کف‌پوش P.V.C مازاد بر 2 میلی‏متر تا 6 میلی‏متر (کسر میلی‏متر</t>
  </si>
  <si>
    <t>تهیه و نصب کف‌پوش ورزشی از نوع P.V.C زیرفوم‌دار به ضخامت ۴ تا</t>
  </si>
  <si>
    <t>تهیه و نصب کف‌پوش ورزشی از نوع P.V.C زیرفوم‌دار به ضخامت بیش از 5 تا</t>
  </si>
  <si>
    <t>تهیه و نصب کف‌پوش ورزشی از نوع P.V.C زیرفوم‌دار به ضخامت بیش از 6 تا</t>
  </si>
  <si>
    <t>تهیه و نصب کف‌پوش لاستیکی آج‌دار، به صورت رول و</t>
  </si>
  <si>
    <t>تهیه و نصب کف‌پوش لاستیکی آج‌دار ، به صورت رول</t>
  </si>
  <si>
    <t>تهیه و نصب کف‌پوش لاستیکی گرانولی به صورت تایل به ابعاد مختلف</t>
  </si>
  <si>
    <t>اضافه‏بها به ردیف 230240 به ازای افزایش هر 10 میلی‏متر ضخامت کف‌پوش مازاد بر 20 میلی‌متر تا 50 میلی‌متر(کسر 10 میلی‏متر</t>
  </si>
  <si>
    <t>تهیه و نصب کف‌پوش لاستیکی گرانولی پایه‏دار به صورت تایل به ابعاد مختلف</t>
  </si>
  <si>
    <t>اضافه‏بها به ردیف 230242 به ازای افزایش هر 10 میلی‏متر ضخامت کف‌پوش مازاد بر 40 میلی‌متر تا 65 میلی‌متر (کسر 10 میلی‏متر</t>
  </si>
  <si>
    <t>تهیه  و نصب چمن مصنوعی زمین فوتبال از نوع</t>
  </si>
  <si>
    <t>تهیه و اجرای کف‌پوش لاستیکی گرانولی درجاریز به انضمام قشر آستر، با ضخامت</t>
  </si>
  <si>
    <t>اضافه‏بها به ردیف 230330 به ازای افزایش هر 10 میلی‏متر ضخامت کف‌پوش مازاد بر 10 میلی‌متر تا 30 میلی‌متر(کسر 10 میلی‏متر</t>
  </si>
  <si>
    <t>تهیه مصالح و اجرای کف‌پوش لایه‌لایه دو و میدانی  به ضخامت 12 تا 16 میلی‏متر‏ شامل قشر آستر، لایه ضربه‎گیر، لایه نهایی رزین پلی‏یورتان و سخت‌کننده مربوط همراه</t>
  </si>
  <si>
    <t>تهیه مصالح و اجرای کف‌پوش کامل دو و میدانی  به ضخامت 12 تا 16 میلی متر‏ شامل قشر آستر، لایه گرانول لاستیکی SBR، لایه نهایی رزین پلی‏یورتان و سخت‌کننده مربوط همراه</t>
  </si>
  <si>
    <t>تهیه مصالح و اجرای کف‌پوش اپوکسی با بنیان رزین اپوکسی و سخت‌کننده مربوط شامل قشر آستر، لایه میانی و لایه رویه</t>
  </si>
  <si>
    <t>اضافه‏بها  به ردیف 230350 به ازای هر میلی‏متر افزایش ضخامت مازاد بر</t>
  </si>
  <si>
    <t>اضافه‌بها به ردیف 230350 در صورتی که کف‌پوش</t>
  </si>
  <si>
    <t>اضافه‌بها به ردیف 230350 در صورتی که کف‌پوش از</t>
  </si>
  <si>
    <t>اضافه‌بها به ردیف 230350 در صورتی که لایه رویه از نوع کف‏پوش پلی‏یورتان با بنیان رزین پلی‏یورتان و</t>
  </si>
  <si>
    <t>اضافه‏بها به ردیف 230350 درصورت</t>
  </si>
  <si>
    <t>تهیه مصالح و اجرای کف‌پوش پلی یورتان با بنیان رزین پلی‌یورتان و سخت‌کننده مربوط شامل قشر آستر، لایه میانی و لایه رویه</t>
  </si>
  <si>
    <t>اضافه‏بها به ردیف 230360 به ازای هر میلی‏متر افزایش ضخامت مازاد</t>
  </si>
  <si>
    <t>اضافه‌بها به ردیف 230360 در صورتی که کفپوش</t>
  </si>
  <si>
    <t>تهیه و نصب لبه پوشش پلاستیکی بدون روکش از نوع پروفیل P</t>
  </si>
  <si>
    <t>تهیه و نصب نبشی پلاستیکی بدون روکش، از</t>
  </si>
  <si>
    <t>اضافه‏بها به ردیف‏های</t>
  </si>
  <si>
    <t>تهیه و نصب قرنیز P.V.C فشرده روکش‌دار به ارتفاع 7 تا 9 سانتی‌متر</t>
  </si>
  <si>
    <t>تهیه  و نصب قرنیز P.V.C فشرده روکش‌دار به ارتفاع بیش از 9 تا 12   سانتی‌متر</t>
  </si>
  <si>
    <t>تهیه،  ساخت و نصب لوله‌ ناودانی از جنس P.V.C برای مصرف روکار</t>
  </si>
  <si>
    <t>تهیه ورق‌های موج‌دار P.V</t>
  </si>
  <si>
    <t>تهیه ورق‌های تخت پلی‌استایرن</t>
  </si>
  <si>
    <t>تهیه ورق‌های تخت شفاف و رنگی آکریلیک</t>
  </si>
  <si>
    <t>تهیه ورق‏های موج‏دار شفاف و رنگی پلی‏کربنات</t>
  </si>
  <si>
    <t>تهیه ورق‏های تخت شفاف و رنگی پلی‌کربنات</t>
  </si>
  <si>
    <t>تهیه ورق‌های موج‏دار U.P.V.C</t>
  </si>
  <si>
    <t>نصب ورق‏های موج‌دار پلیمری ردیف‏های</t>
  </si>
  <si>
    <t>نصب ورق‏های تخت پلیمری ردیف‏های</t>
  </si>
  <si>
    <t>تهیه ورق‏های چند جداره</t>
  </si>
  <si>
    <t>نصب ورق‌های چند جداره شفاف و رنگی پلی</t>
  </si>
  <si>
    <t>تهیه و نصب ورق‏های اکسترود شده پلی‌پروپیلن بدون مقاومت در برابر نور خورشید</t>
  </si>
  <si>
    <t>اضافه‏بها به ردیف 230530 به ازای افزایش هر 100 گرم وزن ورق‏ اکسترود شده پلی‌پروپیلن مازاد بر 300 گرم در هر مترمربع (کسر100 گرم</t>
  </si>
  <si>
    <t>تهیه و نصب پایه فایبرگلاس برای نورگیرهای</t>
  </si>
  <si>
    <t>تهیه و نصب پایه‏ فایبرگلاس برای نورگیرهای حبابی</t>
  </si>
  <si>
    <t>تهیه  و نصب حباب نورگیر آکریلیک به هر رنگ با ضخامت اسمی 3 میلی‏متر</t>
  </si>
  <si>
    <t>تهیه  و نصب حباب نورگیر آکریلیک به هر رنگ با ضخامت اسمی 3 میلی‏متر و به</t>
  </si>
  <si>
    <t>تهیه  و نصب سقف کاذب از نوع تایل‌ دوجداره P.V.C روکش‌دار به مساحت ۳۰ تا   ۴۰ دسی‌مترمربع به</t>
  </si>
  <si>
    <t>تهیه و نصب سقف کاذب از نوع پانل‏ دوجداره</t>
  </si>
  <si>
    <t>تهیه و نصب دیوارپوش از نوع پانل دوجداره</t>
  </si>
  <si>
    <t>اضافه‌بها به ردیف‏های 230615 و 230620 درصورت روکش</t>
  </si>
  <si>
    <t>تهیه  و نصب پانل‏های U.P.V.C برای پوشش سایبان</t>
  </si>
  <si>
    <t>تهیه و نصب نایلون با استفاده از مواد بازیافتی، (فیلم پلی‌اتیلن) به وزن حدود 150 گرم بر مترمربع، برای کارهایی که نایلون</t>
  </si>
  <si>
    <t>تهیه و نصب نایلون شفاف، (فیلم پلی‌اتیلن) به وزن حدود۱0۰ گرم بر مترمربع برای کارهایی که نایلون</t>
  </si>
  <si>
    <t>اضافه‌بها به ردیف 230702 به ازای افزایش هر 100 گرم وزن نایلون در هر مترمربع تا 200 گرم (کسر 100 گرم</t>
  </si>
  <si>
    <t>تهیه و نصب ورق‌های پلاستیک تقویت شده با فایبرگلاس موج‌دار یا بدون موج</t>
  </si>
  <si>
    <t>اضافه بها به ردیف 230801 به ازای افزایش هر میلی‏متر ضخامت مازاد بر 0/9 میلی‌متر تا 3 میلی‏متر (کسر میلی‏متر</t>
  </si>
  <si>
    <t>تهیه و نصب نوار آب‌بند حفره‌دار به عرض اسمی 19 سانتی‌متر</t>
  </si>
  <si>
    <t>تهیه و نصب نوار آب‌بند حفره‌دار به عرض اسمی 24 سانتی‌متر</t>
  </si>
  <si>
    <t>تهیه و نصب نوار آب‌بند حفره‌دار به عرض اسمی 32 سانتی‌متر</t>
  </si>
  <si>
    <t>تهیه  و نصب نوار آب‌بند بدون حفره به عرض اسمی 24 سانتی‌متر</t>
  </si>
  <si>
    <t>تهیه  و نصب نوار آب‌بند بدون حفره به عرض اسمی 32 سانتی‌متر</t>
  </si>
  <si>
    <t>تهیه  و اجرای نوار آب‏بند بنتونیتی به عرض 3 سانتی‏متر به طور</t>
  </si>
  <si>
    <t>تهیه  و نصب نوار آب‏بند هیدروفیلی به عرض 2 سانتی‏متر به طور کامل</t>
  </si>
  <si>
    <t>تهیه  و اجرای ماستیک آب‌بند پلی‌یورتان برای مصرف در درزها با</t>
  </si>
  <si>
    <t>تهیه و اجرای ماستیک آب‌بند سیلیکونی برای مصرف در درزها با پرداخت</t>
  </si>
  <si>
    <t>تهیه  و جاگذاری غلاف پلاستیکی از جنس U.P.V.C در   بتن برای</t>
  </si>
  <si>
    <t>تهیه،  سوراخ‌کاری و جاگذاری لوله پلاستیکی از جنس U</t>
  </si>
  <si>
    <t>تهیه و نصب پله</t>
  </si>
  <si>
    <t>تهیه و اجرای لوله زهکش شیاردار از جنس U.P.V.C به</t>
  </si>
  <si>
    <t>تهیه و جاگذاری غلاف پلاستیکی از جنس پلی‏اتیلن  در بتن برای</t>
  </si>
  <si>
    <t>تهیه، سوراخ‏کاری و جاگذاری لوله پلاستیکی از</t>
  </si>
  <si>
    <t>تهیه فاصله‌نگهدار(Spacer) از جنس</t>
  </si>
  <si>
    <t>تهیه، ساخت و نصب در یا پنجره U.P.V.C به همراه نوار لاستیک آب</t>
  </si>
  <si>
    <t>تهیه و اجرای فوم‏ اتیلن وینیل استات به ضخامت 1/5 میلی‏متر و</t>
  </si>
  <si>
    <t>اضافه‏بها به ردیف 231310 به ازای افزایش هر کیلوگرم وزن فوم اتیلن‌وینیل‌استات در هر مترمکعب (کسر کیلوگرم</t>
  </si>
  <si>
    <t>تهیه و اجرای فوم پلی‌اتیلن به ضخامت یک میلی‏متر و</t>
  </si>
  <si>
    <t>اضافه‌بها به ردیف 231315 به ازای افزایش هر کیلوگرم وزن فوم پلی‏اتیلن در هر مترمکعب (کسر کیلوگرم</t>
  </si>
  <si>
    <t>تهیه  و نصب نمای پیش‌ساخته از جنس پلی‌استایرن با پوشش سیمان پلیمری و سیلیس به ضخامت   پوشش ۳ تا ۵ میلی‌متر و ضخامت کل تا 55 میلی‌متر، با</t>
  </si>
  <si>
    <t>تهیه  و نصب ابزارهای تزیینی پیش‌ساخته از جنس پلی‌استایرن با پوشش سیمان پلیمری و   سیلیس به ضخامت پوشش ۳ تا ۵ میلی‌متر و ضخامت کل تا 55 میلی‌متر به عرض تا ۲۰۰   میلی‌متر، با</t>
  </si>
  <si>
    <t>اضافه‌بها به ردیف ۲۳۱۴۰۲ به‌ازای هر ۱۰۰ میلی‌متر افزایش عرض</t>
  </si>
  <si>
    <t>تهیه و نصب ابزارهای تزیینی پیش‌ساخته گوشه سقف،‌ دیوار و چهارچوب‌ها و قرنیزها از جنس پلی‌استایرن اکسترود شده با ضخامت ۸ تا ۱۵ میلی‌متر به‌ عرض تا ۱۷۵ میلی‌متر، با</t>
  </si>
  <si>
    <t>اضافه‌بها  به ردیف ۲۳۱۵۰۱ برای ابزار به‌ عرض بیش از</t>
  </si>
  <si>
    <t>تهیه کامپوزیت‏های چوب‌پلاستیک توپر و توخالی به ابعاد و ضخامت‌های مختلف برای پوشش کف</t>
  </si>
  <si>
    <t>نصب کامپوزیت‏های چوب‌پلاستیک</t>
  </si>
  <si>
    <t>تهیه و نصب دریچه آدم‌رو از جنس کوپلیمر با کلاف مربوط</t>
  </si>
  <si>
    <t>اضافه‌بها به ردیف ۲۳۱۷۰۱ و 231702 وقتی دریچه</t>
  </si>
  <si>
    <t>تهیه و نصب دریچه انشعاب از جنس کوپلیمر با کلاف مربوط</t>
  </si>
  <si>
    <t>تهیه و نصب دریچه آب‌گیر از جنس کوپلیمر با کلاف</t>
  </si>
  <si>
    <t>تهیه و نصب دریچه آدم‌رو از جنس کامپوزیت با کلاف</t>
  </si>
  <si>
    <t>تهیه و نصب دریچه آدم‌رو از جنس کامپوزیت با کلاف مربوط به</t>
  </si>
  <si>
    <t>تهیه و نصب گلدانی چاه فاضلاب به همراه در از جنس پلیمر</t>
  </si>
  <si>
    <t>نصب کاغذ دیواری با کلیه لوازم</t>
  </si>
  <si>
    <t>نصب موکت با کلیه لوازم</t>
  </si>
  <si>
    <t>تهیه پانل‌های پلاستیکی تقویت</t>
  </si>
  <si>
    <t>نصب و سوار کردن پانل‌‌های پلاستیکی تقویت‌شده با الیاف شیشه(GRP‌) به منظور احداث مخازن مکعبی پیش‌ساخته</t>
  </si>
  <si>
    <t>تهیه و نصب صفحات مشبک قالب‌گیری شده (Moulded Grating) و مسلح با الیاف شیشه به ابعاد اسمی چشمه 38*38 میلی‏متر و ضخامت 25 میلی‌متر با</t>
  </si>
  <si>
    <t>اضافه‌بها به ردیف 232001 به ازای افزایش هر 5 میلی‌متر ضخامت صفحات مشبک مسلح‌شده با الیاف شیشه مازاد بر 25 میلی‌متر تا 40 میلی‏متر (کسر 5 میلی‌متر</t>
  </si>
  <si>
    <t>اضافه‌بها به ردیف 232001 در صورتی که صفحات مشبک، دارای صفحه پوششی مسلح</t>
  </si>
  <si>
    <t>تهیه و نصب شیشه ایمنی آبدیده</t>
  </si>
  <si>
    <t>اضافه‏‌بها بابت نصب یراق‏‌‎آلات روی شیشه‌‏های ایمنی آبدیده حرارتی که در داخل قاب نصب نمی‏‌شوند</t>
  </si>
  <si>
    <t>تهیه و نصب شیشه ۴ میلی</t>
  </si>
  <si>
    <t>تهیه و نصب شیشه ۶ میلی</t>
  </si>
  <si>
    <t>اضافه‌بها به ردیف‌های 240401 و 240402، در صورتی که رنگ شیشه</t>
  </si>
  <si>
    <t>تهیه و نصب کاشی شیشه‌ای به ابعاد</t>
  </si>
  <si>
    <t>تهیه و نصب کاشی شیشه‌‏ای به ابعاد 20×20، 25×25 یا</t>
  </si>
  <si>
    <t>تهیه و نصب آجر شیشه‌ای تو خالی به ابعاد 20×20 سانتی‎متر و ضخامت</t>
  </si>
  <si>
    <t>تهیه و نصب آجر شیشه‌ای تو خالی به ابعاد 10×20 سانتی‎متر و ضخامت</t>
  </si>
  <si>
    <t>اضافه‌بها به ردیف‌های 240501 تا 240507 در</t>
  </si>
  <si>
    <t>مات‌کردن شیشه به روش ماسه</t>
  </si>
  <si>
    <t>مات</t>
  </si>
  <si>
    <t>لبه‌‏سازی شیشه به همراه پرداخت نهایی سطح آن برحسب</t>
  </si>
  <si>
    <t>تهیه چسب سیلیکون جهت نصب شیشه</t>
  </si>
  <si>
    <t>تهیه نوار پلاستیکی جهت نصب شیشه</t>
  </si>
  <si>
    <t>تهیه بطانه جهت نصب شیشه</t>
  </si>
  <si>
    <t>اضافه‌بها به ردیف‌های تهیه و نصب شیشه ساده یا شیشه ایمنی آبدیده حرارتی در صورتی‌ که شیشه از نوع پوشش‌دار با خاصیت اصلاح عبور</t>
  </si>
  <si>
    <t>اضافه‌بها به ردیف‌های تهیه و نصب شیشه ساده، در صورتی‌ که شیشه از نوع پوشش‌دار</t>
  </si>
  <si>
    <t>اضافه‌بها به ردیف‏‌های تهیه و نصب شیشه ساده یا ایمنی آبدیده حرارتی، در صورتی‌ که شیشه</t>
  </si>
  <si>
    <t>اضافه‌بها نسبت به ردیف‌های تهیه و نصب شیشه اگر شیشه به صورت دوجداره تهیه و مصرف شود</t>
  </si>
  <si>
    <t>اضافه‌بها نسبت به ردیف‌های تهیه و نصب شیشه اگر شیشه به صورت سه‌‏جداره تهیه و مصرف شود، برحسب</t>
  </si>
  <si>
    <t>لایه‏‌کاری دو شیشه مسطح با لایه پلیمری پلی‏ وینیل بوتیرال بین دو</t>
  </si>
  <si>
    <t>لایه‌‏کاری دو شیشه مسطح با لایه پلیمری پلی وینیل بوتیرال بین دو</t>
  </si>
  <si>
    <t>لایه‏‌کاری دو شیشه مسطح با لایه پلیمری پلی وینیل بوتیرال بین دو</t>
  </si>
  <si>
    <t>لایه کاری دو شیشه مسطح با</t>
  </si>
  <si>
    <t>آماده‌سازی یا زنگ‌زدایی اسکلت‌های فولادی</t>
  </si>
  <si>
    <t>آماده‌سازی یا زنگ‌زدایی اسکلت‌های</t>
  </si>
  <si>
    <t>تهیه مصالح و اجرای رنگ</t>
  </si>
  <si>
    <t>تهیه مصالح و اجرای رنگ الکیدی به طریق بدون هوا، روی اسکلت فولادی در یک</t>
  </si>
  <si>
    <t>تهیه مصالح و اجرای رنگ الکیدی اکسید آهن (اخرایی) به طریق بدون هوا، روی اسکلت‏ فولادی در یک</t>
  </si>
  <si>
    <t>تهیه مصالح و اجرای رنگ الکیدی غنی از روی به طریق بدون هوا، روی اسکلت‏ فولادی در یک</t>
  </si>
  <si>
    <t>تهیه مصالح و اجرای رنگ الکیدی فسفات روی به طریق بدون هوا، روی اسکلت‏ فولادی در یک</t>
  </si>
  <si>
    <t>تهیه مصالح و اجرای رنگ الکیدی کرومات روی به طریق بدون هوا، روی اسکلت‏ فولادی در یک</t>
  </si>
  <si>
    <t>تهیه مصالح و اجرای رنگ الکیدی کرومات روی اخرایی به طریق بدون هوا، روی اسکلت‏ فولادی در یک</t>
  </si>
  <si>
    <t>تهیه مصالح و اجرای رنگ الکیدی اکسید سرب اخرایی به طریق بدون هوا، روی اسکلت‏ فولادی در یک</t>
  </si>
  <si>
    <t>تهیه مصالح و اجرای رنگ اپوکسی پلی‌آمید دو جزئی به طریق بدون هوا، روی اسکلت‏ فولادی در یک</t>
  </si>
  <si>
    <t>تهیه مصالح و اجرای رنگ اپوکسی پلی‌آمید اکسید آهن دو جزئی به طریق بدون هوا، روی اسکلت فولادی در یک</t>
  </si>
  <si>
    <t>تهیه مصالح و اجرای رنگ اپوکسی پلی‌آمید غنی از روی دو جزئی به طریق بدون هوا، روی اسکلت‏ فولادی در یک</t>
  </si>
  <si>
    <t>تهیه مصالح و اجرای رنگ اپوکسی پلی‌آمید فسفات روی دو جزئی به طریق بدون هوا، روی اسکلت فولادی در یک</t>
  </si>
  <si>
    <t>تهیه مصالح و اجرای رنگ اپوکسی پلی‌آمید کرومات روی دو جزئی به طریق بدون هوا، روی اسکلت‏ فولادی در یک</t>
  </si>
  <si>
    <t>تهیه مصالح و اجرای رنگ اپوکسی پلی‌آمین دو جزئی به طریق بدون هوا، روی اسکلت‏ فولادی در یک</t>
  </si>
  <si>
    <t>تهیه مصالح و اجرای رنگ اپوکسی استر یک جزئی به طریق بدون هوا، روی اسکلت‏ فولادی در یک</t>
  </si>
  <si>
    <t>تهیه مصالح و اجرای رنگ پلی‌اورتان دو جزئی به طریق بدون هوا، روی اسکلت‏ فولادی در یک</t>
  </si>
  <si>
    <t>تهیه مصالح و اجرای‌رنگ اتیل‌سیلیکات روی دو جزئی به طریق بدون هوا، روی اسکلت‏ فولادی در یک</t>
  </si>
  <si>
    <t>تهیه مصالح و اجرای رنگ وینیلی یک جزئی به طریق بدون هوا، روی اسکلت‏ فولادی در یک</t>
  </si>
  <si>
    <t>تهیه مصالح و اجرای رنگ روغنی کامل روی</t>
  </si>
  <si>
    <t>تهیه مصالح و اجرای سیلر و</t>
  </si>
  <si>
    <t>تهیه مصالح و رنگ آمیزی با رنگ</t>
  </si>
  <si>
    <t>تهیه مصالح و رنگ آمیزی با رنگ نیم</t>
  </si>
  <si>
    <t>تهیه مصالح و اجرای رنگ روغنی روی سطوح گچی یا صفحات</t>
  </si>
  <si>
    <t>تهیه مصالح و اجرای رنگ پلاستیک روی سطوح گچی یا صفحات</t>
  </si>
  <si>
    <t>تهیه مصالح و اجرای رنگ نیم‌پلاستیک روی سطوح گچی یا صفحات</t>
  </si>
  <si>
    <t>تهیه مصالح و اجرای رنگ‌آمیزی با رنگ اکلیل</t>
  </si>
  <si>
    <t>تهیه مصالح و اجرای رنگ‌آمیزی با رنگ اکریلیک روی سطوح گچی یا صفحات</t>
  </si>
  <si>
    <t>تهیه مصالح و اجرای پرایمر مخصوص روی صفحات گچی قبل از اجرای رنگ، کاغذ دیواری</t>
  </si>
  <si>
    <t>تهیه مصالح و اجرای خط کشی منقطع و متناوب به عرض 12 سانتی‌متر</t>
  </si>
  <si>
    <t>تهیه مصالح و اجرای خط کشی متصل و مداوم به عرض 12 سانتی‌متر</t>
  </si>
  <si>
    <t>تهیه مصالح و اجرای رنگ‌آمیزی سطوح آسفالت و بتن با رنگ دوجزئی</t>
  </si>
  <si>
    <t>اضافه‌‏بها به ردیف‏‌های 250601 و 250602، در صورتی که از ماشین‌آلات و ابزار به غیر از</t>
  </si>
  <si>
    <t>تهیه مصالح و اجرای رنگ روغنی روی سطوح سیمانی و</t>
  </si>
  <si>
    <t>تهیه مصالح و اجرای رنگ اکریلیک روی سطوح سیمانی و بتنی شامل یک قشر پرایمر، یک قشر</t>
  </si>
  <si>
    <t>تهیه مصالح و اجرای رنگ پلاستیک روی سطوح سیمانی یا</t>
  </si>
  <si>
    <t>تهیه مصالح و اجرای رنگ نیم‏پلاستیک روی سطوح سیمانی یا</t>
  </si>
  <si>
    <t>تهیه مصالح و اجرای نماسازی رزینی ترکیبی از</t>
  </si>
  <si>
    <t>تهیه مصالح و اجرای نماسازی رزینی</t>
  </si>
  <si>
    <t>تهیه مصالح و اجرای رنگ پف‌کننده پایه</t>
  </si>
  <si>
    <t>تهیه مصالح زیراساس، بارگیری، حمل و باراندازی در محل مصرف، وقتی که دانه‌بندی مصالح</t>
  </si>
  <si>
    <t>تهیه مصالح اساس، بارگیری، حمل و باراندازی در محل مصرف، وقتی که دانه‌بندی مصالح صفر تا 50 میلی‌متر باشد و حداقل 50 درصد مصالح مانده روی الک نمره</t>
  </si>
  <si>
    <t>تهیه مصالح اساس، بارگیری، حمل و باراندازی در محل مصرف، وقتی که دانه‌بندی مصالح صفر تا 38 میلی‌متر باشد و حداقل 50 درصد مصالح مانده روی الک نمره</t>
  </si>
  <si>
    <t>تهیه مصالح اساس، بارگیری، حمل و باراندازی در محل مصرف، وقتی که دانه‌بندی مصالح صفر تا 25 میلی‌متر باشد و حداقل 50 درصد مصالح مانده روی الک نمره</t>
  </si>
  <si>
    <t>اضافه بها به ردیف‌های 260301 تا 260303، در صورتی که درصد شکستگی مصالح روی الک نمره 4 بیشتر از 50 درصد باشد. (به ازای هر 5 درصد</t>
  </si>
  <si>
    <t>پخش، آب‌پاشی، تسطیح و کوبیدن قشرهای زیراساس به ضخامت تا 15 سانتی‌متر با حداقل 100 درصد</t>
  </si>
  <si>
    <t>پخش، آب‌پاشی، تسطیح و کوبیدن قشرهای زیراساس به ضخامت بیش از 15 تا 20 سانتی‌متر، با حداقل 100 درصد</t>
  </si>
  <si>
    <t>پخش، آب‌پاشی، تسطیح و کوبیدن قشرهای اساس به ضخامت تا 10 سانتی‌متر با حداقل 100 درصد</t>
  </si>
  <si>
    <t>پخش، آب‌پاشی، تسطیح و کوبیدن قشرهای اساس به ضخامت بیش از 10 تا 15 سانتی‌متر با حداقل 100 درصد</t>
  </si>
  <si>
    <t>تهیه توونان، بارگیری، حمل</t>
  </si>
  <si>
    <t>تهیه ماسه‌بادی، بارگیری، حمل</t>
  </si>
  <si>
    <t>تثبیت و تقویت زیرسازی، زیر‌اساس و مانند آن به وسیله اختلاط خاک و آهک شکفته به ضخامت تا ۱۵ سانتی‌متر با عیار ۵۰ کیلوگرم آهک شکفته در مترمکعب مصالح تثبیت شده، شامل تهیه و حمل آهک شکفته، سرند کردن، پخش و اختلاط، آب‌پاشی و کوبیدن با</t>
  </si>
  <si>
    <t>تهیه  مصالح و اجرای</t>
  </si>
  <si>
    <t>تهیه مصالح و اجرای اندود نفوذی با قیر امولسیون   کاتیونیک ‏CSS‏ با حداقل قیر</t>
  </si>
  <si>
    <t>تهیه مصالح و اجرای اندود نفوذی با قیر امولسیون کاتیونیک ‏CMS‏ با حداقل قیر</t>
  </si>
  <si>
    <t>تهیه مصالح و اجرای اندود نفوذی با قیر امولسیون   کاتیونیک ‏CRS‏ با حداقل قیر</t>
  </si>
  <si>
    <t>تهیه مصالح و اجرای اندود نفوذی با قیر امولسیون آنیونیک ‏SS‏ با حداقل قیر</t>
  </si>
  <si>
    <t>تهیه مصالح و اجرای اندود نفوذی با قیر امولسیون آنیونیک MS‏ با حداقل قیر</t>
  </si>
  <si>
    <t>تهیه مصالح و اجرای اندود نفوذی با قیر امولسیون آنیونیک RS‏ با حداقل قیر</t>
  </si>
  <si>
    <t>اضافه‌بها به ردیف‌های 270101 تا 270107 درصورتی</t>
  </si>
  <si>
    <t>تمیزکاری و آماده‌سازی سطح</t>
  </si>
  <si>
    <t>تهیه و اجرای بتن آسفالتی با سنگ شکسته برای قشر آستر، هرگاه دانه‌بندی مصالح</t>
  </si>
  <si>
    <t>اضافه‌بها به ردیف‌های 270303 و 270304، در صورتی‌که بتن آسفالتی</t>
  </si>
  <si>
    <t>کسربها به ردیف‌ 270301 و 270302 در صورتی که بتن آسفالتی در</t>
  </si>
  <si>
    <t>اضافه‌بها به ردیف‌های تهیه و اجرای آسفالت، بابت هر 10 کیلوگرم قیر مصرفی اضافی، در هر مترمکعب آسفالت، طبق بند 6 مقدمه فصل (کسر 10 کیلوگرم</t>
  </si>
  <si>
    <t>کسربها به ردیف‌های تهیه و اجرای آسفالت، بابت هر 10 کیلوگرم قیر مصرفی کمتر، در هر مترمکعب آسفالت طبق بند 6 مقدمه فصل (کسر 10 کیلوگرم</t>
  </si>
  <si>
    <t>اضافه‌‌بها به ردیف‌های تهیه و اجرای آسفالت، در صورتی‌که آسفالت در پیاده رو، معابر و مانند آن به</t>
  </si>
  <si>
    <t>اضافه‌بها به ردیف‌های تهیه و اجرای آسفالت، بابت اجرای آسفالت در لکه‌گیری‌ها چنانچه مساحت</t>
  </si>
  <si>
    <t>اضافه‌بها به ردیف‌های تهیه و اجرای آسفالت، بابت اجرای آسفالت در لکه‌گیری‌ها چنانچه مساحت لکه، بیش از</t>
  </si>
  <si>
    <t>تهیه و اجرای آسفالت بام</t>
  </si>
  <si>
    <t>اضافه‌بها به ردیف 270501 برای هر یک سانتی‌متر افزایش ضخامت (کسر سانتی‌متر</t>
  </si>
  <si>
    <t>تهیه مصالح و پر</t>
  </si>
  <si>
    <t>تهیه و اجرای ماستیک آب‌بند قیری برای مصرف در درزها با پرداخت</t>
  </si>
  <si>
    <t>تهیه و اجرای آسفالت سرد مخلوط در محل با سنگ شکسته، هرگاه مصالح با دانه‌بندی پیوسته</t>
  </si>
  <si>
    <t>اضافه‌بها به ردیف‌های 270601 تا 270603 هرگاه</t>
  </si>
  <si>
    <t>حمل سیمان پاکتی، مصالح سنگی، آهن‏آلات، آجر و بلوک، هرگاه فاصله محل تهیه تا محل کارگاه، بیش از 30 کیلومتر و تا 75 کیلومتر باشد، برای تمام طول</t>
  </si>
  <si>
    <t>حمل سیمان پاکتی، مصالح سنگی، آهن‏آلات، آجر و بلوک، هرگاه فاصله محل تهیه تا محل کارگاه، بیش از 30 کیلومتر و تا 150 کیلومتر باشد، برای تمام طول</t>
  </si>
  <si>
    <t>حمل سیمان پاکتی، مصالح سنگی، آهن‏آلات، آجر و بلوک، هرگاه فاصله محل تهیه تا محل کارگاه، بیش از 30 کیلومتر و تا 300 کیلومتر باشد، برای تمام طول</t>
  </si>
  <si>
    <t>حمل سیمان پاکتی، مصالح سنگی، آهن‏آلات، آجر و بلوک، هرگاه فاصله محل تهیه تا محل کارگاه، بیش از 30 کیلومتر و تا 450 کیلومتر باشد، برای تمام طول</t>
  </si>
  <si>
    <t>حمل سیمان پاکتی، مصالح سنگی، آهن‏آلات، آجر و بلوک، هرگاه فاصله محل تهیه تا محل کارگاه، بیش از 30 کیلومتر و تا 750 کیلومتر باشد، برای تمام طول</t>
  </si>
  <si>
    <t>حمل سیمان پاکتی، مصالح سنگی، آهن‏آلات، آجر و بلوک، هرگاه فاصله محل تهیه تا محل کارگاه، بیش از 750 کیلومتر باشد، برای تمام طول</t>
  </si>
  <si>
    <t>حمل بتن آسفالتی و آسفالت سرد کارخانه‏ای هرگاه فاصله محل تهیه تا محل کارگاه بیش از 30 کیلومتر تا 75 کیلومتر باشد، برای تمام طول</t>
  </si>
  <si>
    <t>حمل آسفالت سرد کارخانه‏ای هرگاه فاصله محل تهیه تا محل کارگاه بیش از 30 کیلومتر تا 150 کیلومتر باشد برای تمام طول</t>
  </si>
  <si>
    <t>حمل دریایی سیمان پاکتی، مصالح سنگی، آهن‏آلات، آجر و</t>
  </si>
  <si>
    <t>حمل دریایی سیمان پاکتی، مصالح سنگی، آهن‏آلات، آجر و بلوک، مازاد بر</t>
  </si>
  <si>
    <t>مصالح زیر</t>
  </si>
  <si>
    <t>مصالح اساس</t>
  </si>
  <si>
    <t>سنگ لاشه قو</t>
  </si>
  <si>
    <t>سنگ لاشه</t>
  </si>
  <si>
    <t>سی</t>
  </si>
  <si>
    <t>انواع آجر</t>
  </si>
  <si>
    <t>انواع بلوک</t>
  </si>
  <si>
    <t xml:space="preserve">انواع </t>
  </si>
  <si>
    <t>انوا</t>
  </si>
  <si>
    <t>ا</t>
  </si>
  <si>
    <t>انواع</t>
  </si>
  <si>
    <t>انواع پروفیلهای توخالی</t>
  </si>
  <si>
    <t>انواع پ</t>
  </si>
  <si>
    <t>تخت</t>
  </si>
  <si>
    <t>هزینه اجاره</t>
  </si>
  <si>
    <t>ساخت</t>
  </si>
  <si>
    <t>احداث</t>
  </si>
  <si>
    <t>احداث چاه</t>
  </si>
  <si>
    <t>تامین</t>
  </si>
  <si>
    <t>تامین و نگ</t>
  </si>
  <si>
    <t>تام</t>
  </si>
  <si>
    <t>نگهداری و بهره برداری تاسیسات</t>
  </si>
  <si>
    <t>تامین قایق یا شناور</t>
  </si>
  <si>
    <t>تامین پی و سکو برای نصب ماشین آلات و تجهیزات سیستم تولید مصالح، سیستم تولید بتن، کارخانه</t>
  </si>
  <si>
    <t>نصب ماشین آلات و تجهیزات</t>
  </si>
  <si>
    <t>بارگیری، حمل و بار اندازی ماشین آلات و</t>
  </si>
  <si>
    <t>بارگیری، حمل، باراندازی و مونتاژ انواع لایروب و حسب مورد یدک کش مناسب با آن و تجهیزات مربوط، به همراه خطوط</t>
  </si>
  <si>
    <t>حمل بارج مناسب جهت انجام عملیات از دریا به کارگاه و برعکس. (در مورد عملیات دریایی و</t>
  </si>
  <si>
    <t>انتقال یدک کش جهت انجام عملیات از دریا به کارگاه و برعکس.(در مورد عملیات دریایی و</t>
  </si>
  <si>
    <t>بارگیری، حمل، بار اندازی، مونتاژ و دمونتاژ ماشین آلات و لوازم حفاری محل شمع و</t>
  </si>
  <si>
    <t>دمونتاژ، جابه جایی، مونتاژ و استقرار وسایل و ماشین آلات حفاری محل شمع و بارت از یک محل</t>
  </si>
  <si>
    <t>بارگیری، حمل و باراندازی وسایل و ماشین‌آلات شمع‌کوبی، سپرکوبی و جعبه محافظ</t>
  </si>
  <si>
    <t>تهیه لوازم و مصالح مربوط و اجرای کف‌سازی محل ساخت تیرهای</t>
  </si>
  <si>
    <t>بارگیری، حمل و باراندازی وسایل وقطعات تیر مشبک فلزی</t>
  </si>
  <si>
    <t>جابه جایی و استقرار وسایل نصب تیرهای بتنی پیش ساخته از محل هر</t>
  </si>
  <si>
    <t>تامین پی و سکو و انجام کلیه تمهیدات مورد نیاز شامل کارهای حفاری، بتن‌ریزی، تحکیم و ... و آماده نمودن محل برای نصب ئ نصب جرثقیل کابلی یا جرثقیل خاص برجی و یا سیستم انتقال</t>
  </si>
  <si>
    <t>تهیه لوازم و مصالح مربوط و اجرای کف‌سازی محل ساخت بلوک های بتنی اسکله وزنی و</t>
  </si>
  <si>
    <t>تامین سکوی پهلوگیری و یا اسکله موقت به منظور بارگیری و حمل قطعات پیش ساخته</t>
  </si>
  <si>
    <t>تامین علایم و وسایل ایمنی برای اطراف ترانشه‌ها و میله چاه‌ها و گودهایی که در مسیر عبور عابرین و</t>
  </si>
  <si>
    <t>تامین وسایل لازم و برقراری تردد عابرین پیاده و وسایل نقلیه از</t>
  </si>
  <si>
    <t>تامین مسیر مناسب برای تردد عابرین پیاده و وسایل نقلیه در محل‌هایی که به علت انجام عملیات، عبور از</t>
  </si>
  <si>
    <t>تامین روشنایی و تهویه مناسب در</t>
  </si>
  <si>
    <t>تأمین چراغ راهنمای دریایی و علایم و وسایل ایمنی برای تعیین محدوده دقیق عملیات اجرایی و حفظ ایمنی تردد</t>
  </si>
  <si>
    <t>تامین بویه و علائم و وسایل ایمنی دریایی برای تعیین محدوده عملیات اجرایی</t>
  </si>
  <si>
    <t>تامین روشنایی و تهویه</t>
  </si>
  <si>
    <t>حفظ یا انحراف موقت نهرهای</t>
  </si>
  <si>
    <t>نگهداری گونه‌های گیاهی در محل</t>
  </si>
  <si>
    <t>تجهیز و استقرار یک واحد آزمایشگاه، و انجام آزمایشهای عملیات خاکریزی (معمولی و سنگی)، تثبیت، زیراساس</t>
  </si>
  <si>
    <t>تجهیز و استقرار یک واحد آزمایشگاه، و انجام</t>
  </si>
  <si>
    <t>بیمه حمل تجهیزات در رشته‌های خطوط زمینی و پست‌های انتقال</t>
  </si>
  <si>
    <t>Summery_Subject_Item</t>
  </si>
  <si>
    <t>خلاصه شرح ردیف</t>
  </si>
  <si>
    <t>جابجایی درخت یا نهال در صورتی که محیط بن آن تا</t>
  </si>
  <si>
    <t>اضافه‌بها به ردیف 010121، به ازای هر سانتی‌متر که به</t>
  </si>
  <si>
    <t>اضافه‌بها به ردیف 010123، به ازای هر سانتی‌متر که به</t>
  </si>
  <si>
    <t>توضیحات</t>
  </si>
  <si>
    <t>جمع فصل اول</t>
  </si>
  <si>
    <t>مقادیر پیش‌بینی در قرارداد</t>
  </si>
  <si>
    <t>ردیف فهرست بها</t>
  </si>
  <si>
    <t>بهای کل (ریال)</t>
  </si>
  <si>
    <t>دوره کارکرد</t>
  </si>
  <si>
    <t>مرکز درمانی</t>
  </si>
  <si>
    <t>کارفرما</t>
  </si>
  <si>
    <t>مهندس مشاور</t>
  </si>
  <si>
    <r>
      <t>k</t>
    </r>
    <r>
      <rPr>
        <vertAlign val="subscript"/>
        <sz val="10"/>
        <color theme="1"/>
        <rFont val="Calibri"/>
        <family val="2"/>
        <scheme val="minor"/>
      </rPr>
      <t>1</t>
    </r>
  </si>
  <si>
    <r>
      <t>k</t>
    </r>
    <r>
      <rPr>
        <vertAlign val="subscript"/>
        <sz val="10"/>
        <color theme="1"/>
        <rFont val="Calibri"/>
        <family val="2"/>
        <scheme val="minor"/>
      </rPr>
      <t>2</t>
    </r>
    <r>
      <rPr>
        <sz val="11"/>
        <color theme="1"/>
        <rFont val="Calibri"/>
        <family val="2"/>
        <scheme val="minor"/>
      </rPr>
      <t/>
    </r>
  </si>
  <si>
    <r>
      <t>k</t>
    </r>
    <r>
      <rPr>
        <vertAlign val="subscript"/>
        <sz val="10"/>
        <color theme="1"/>
        <rFont val="Calibri"/>
        <family val="2"/>
        <scheme val="minor"/>
      </rPr>
      <t>3</t>
    </r>
    <r>
      <rPr>
        <sz val="11"/>
        <color theme="1"/>
        <rFont val="Calibri"/>
        <family val="2"/>
        <scheme val="minor"/>
      </rPr>
      <t/>
    </r>
  </si>
  <si>
    <t>ضرایب</t>
  </si>
  <si>
    <t>ردیف فهرست بهاء</t>
  </si>
  <si>
    <t>ضریب پیشنهادی جز</t>
  </si>
  <si>
    <t>ضریب بالاسری</t>
  </si>
  <si>
    <t>ضریب ارتفاع</t>
  </si>
  <si>
    <t>مصرف سیمان تیپ 2 (تن)</t>
  </si>
  <si>
    <t>حمل تا 100 متر</t>
  </si>
  <si>
    <t>حمل 100 تا 500 متر</t>
  </si>
  <si>
    <t xml:space="preserve">حمل 10 تا 30 کیلومتر </t>
  </si>
  <si>
    <t>حمل 30 تا 75کیلومتر</t>
  </si>
  <si>
    <t xml:space="preserve">حمل مازاد بر 75 کیلومتر </t>
  </si>
  <si>
    <t>حمل 500 تا 10 کیلومتر</t>
  </si>
  <si>
    <t>موضوع: حمل سیمان وآهن‌آلات</t>
  </si>
  <si>
    <t xml:space="preserve">موضوع: حمل خاک، شن، ماسه و آب </t>
  </si>
  <si>
    <t>جمع فصل دوم</t>
  </si>
  <si>
    <t>جمع فصل سوم</t>
  </si>
  <si>
    <t>جمع فصل چهارم</t>
  </si>
  <si>
    <t>ضریب منظقه‌ای</t>
  </si>
  <si>
    <t>030703c</t>
  </si>
  <si>
    <t>اضافه بها به دلیل خرج و فرج در نخاله به استناد بند 4 الزامات عمومی مقدمه فصل 1ضریب تورم به ردیف 030703 اعمال می‌گردد (80 درصد)</t>
  </si>
  <si>
    <t>030704c</t>
  </si>
  <si>
    <t>030705c</t>
  </si>
  <si>
    <t>030703C</t>
  </si>
  <si>
    <t>030704C</t>
  </si>
  <si>
    <t>030705C</t>
  </si>
  <si>
    <t>آجر مصرفی (تن)</t>
  </si>
  <si>
    <t>سنگ لاشه (تن)</t>
  </si>
  <si>
    <t>موضوع : برگ تغییر مقادیر</t>
  </si>
  <si>
    <t>مقدار جدید</t>
  </si>
  <si>
    <t>مقدار افزایش</t>
  </si>
  <si>
    <t>مقدار کاهش</t>
  </si>
  <si>
    <t>افزایش یافته (ریال)</t>
  </si>
  <si>
    <t>کاهش یافته (ریال)</t>
  </si>
  <si>
    <t>جمع افزایش / کاهش فصل اول</t>
  </si>
  <si>
    <t>جمع افزایش / کاهش فصل دوم</t>
  </si>
  <si>
    <t>موضوع : خلاصه مالی تغییر مقادیر</t>
  </si>
  <si>
    <t>جمع برآورد در پیمان (ریال)</t>
  </si>
  <si>
    <t>جمع اجرا شده (ریال)</t>
  </si>
  <si>
    <t>درصد افزایش</t>
  </si>
  <si>
    <t>درصد کاهش</t>
  </si>
  <si>
    <t>جمع جبری افزایش (ریال)</t>
  </si>
  <si>
    <t>دوره کارکرد:</t>
  </si>
  <si>
    <t>جمع مبلغ افزایش یافته (ریال)</t>
  </si>
  <si>
    <t>جمع مبلغ کاهش یافته (ریال)</t>
  </si>
  <si>
    <t>تهیه، ساخت و نصب در و پنجره آلومینیومی از پروفیل آلومینیومی ترمال‌بریک، با پوشش رنگ الکترواستاتیک مطابق مشخصات فنی مندرج در دستور کار ابلاغ شده</t>
  </si>
  <si>
    <t>هیه، ساخت و نصب در و پنجره آلومینیومی از پروفیل آلومینیومی ترمال‌بریک، با پوشش رنگ الکترواستاتیک</t>
  </si>
  <si>
    <t>تهیه و نصب درب آکاردئونی به همراه قفل و یراق‌آلات کامل مطابق مشخصات فنی مندرج در دستورکار ابلاغ شده</t>
  </si>
  <si>
    <t>تهیه و اجرای نرده‌ی استیل 201 مطابق مشخصات فنی مندرج در دستورکار ابلاغ شده</t>
  </si>
  <si>
    <t>جمع جبری کاهش (ریال)</t>
  </si>
  <si>
    <t>موضوع : خلاصه تغییر مقادیر</t>
  </si>
  <si>
    <t>فهرست بها</t>
  </si>
  <si>
    <t>مبلغ پیمان (ریال)</t>
  </si>
  <si>
    <t>مبلغ افزایش (ریال)</t>
  </si>
  <si>
    <t>مبلغ کاهش (ریال)</t>
  </si>
  <si>
    <t>مبلغ تغییر یافته (ریال)</t>
  </si>
  <si>
    <t>درصد وزنی</t>
  </si>
  <si>
    <t>راه و باند فرودگاه</t>
  </si>
  <si>
    <t>مبلغ اولیه پیمان</t>
  </si>
  <si>
    <t>تجهیزکارگاه</t>
  </si>
  <si>
    <t>صورت وضعیت شماره ()</t>
  </si>
  <si>
    <t xml:space="preserve">جدول خلاصه تغییر مقادیر بر اساس بخشنامه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</si>
</sst>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164" formatCode="0.0000"/>
    <numFmt numFmtId="165" formatCode="_-* #,##0.00_-;_-* #,##0.00\-;_-* &quot;-&quot;??_-;_-@_-"/>
    <numFmt numFmtId="166" formatCode="#,##0.0"/>
    <numFmt numFmtId="167" formatCode="#,###,##0"/>
    <numFmt numFmtId="168" formatCode="#,###,##0.00"/>
    <numFmt numFmtId="169" formatCode="#,###,##0.0000"/>
    <numFmt numFmtId="170" formatCode="0.000%"/>
    <numFmt numFmtId="171" formatCode="0.0000%"/>
  </numFmts>
  <fonts count="106">
    <font>
      <sz val="11"/>
      <color theme="1"/>
      <name val="Calibri"/>
      <family val="2"/>
      <scheme val="minor"/>
    </font>
    <font>
      <sz val="12"/>
      <color theme="1"/>
      <name val="B Lotus"/>
      <charset val="178"/>
    </font>
    <font>
      <sz val="12"/>
      <color theme="1"/>
      <name val="B Yekan"/>
      <charset val="178"/>
    </font>
    <font>
      <b/>
      <sz val="14"/>
      <color theme="1"/>
      <name val="B Lotus"/>
      <charset val="178"/>
    </font>
    <font>
      <sz val="10"/>
      <color theme="1"/>
      <name val="B Lotus"/>
      <charset val="178"/>
    </font>
    <font>
      <i/>
      <sz val="10"/>
      <color rgb="FFFF0000"/>
      <name val="B Yagut"/>
      <charset val="178"/>
    </font>
    <font>
      <sz val="14"/>
      <color theme="1"/>
      <name val="B Lotus"/>
      <charset val="178"/>
    </font>
    <font>
      <b/>
      <i/>
      <sz val="10"/>
      <color rgb="FFC00000"/>
      <name val="B Saman"/>
      <charset val="178"/>
    </font>
    <font>
      <sz val="11"/>
      <color theme="1"/>
      <name val="B Nazanin"/>
      <charset val="178"/>
    </font>
    <font>
      <b/>
      <sz val="11"/>
      <color theme="1"/>
      <name val="B Nazanin"/>
      <charset val="178"/>
    </font>
    <font>
      <sz val="10"/>
      <name val="B Saman"/>
      <charset val="178"/>
    </font>
    <font>
      <sz val="8"/>
      <color theme="1"/>
      <name val="B Nazanin"/>
      <charset val="178"/>
    </font>
    <font>
      <sz val="12"/>
      <color theme="1"/>
      <name val="B Saman"/>
      <charset val="178"/>
    </font>
    <font>
      <sz val="12"/>
      <color rgb="FFFF0000"/>
      <name val="B Saman"/>
      <charset val="178"/>
    </font>
    <font>
      <sz val="8"/>
      <color theme="1"/>
      <name val="B Lotus"/>
      <charset val="178"/>
    </font>
    <font>
      <sz val="9"/>
      <color theme="1"/>
      <name val="B Nazanin"/>
      <charset val="178"/>
    </font>
    <font>
      <b/>
      <sz val="9"/>
      <color theme="1"/>
      <name val="B Nazanin"/>
      <charset val="178"/>
    </font>
    <font>
      <b/>
      <sz val="9"/>
      <color theme="1"/>
      <name val="B Saman"/>
      <charset val="178"/>
    </font>
    <font>
      <sz val="9"/>
      <color theme="1"/>
      <name val="B Saman"/>
      <charset val="178"/>
    </font>
    <font>
      <sz val="12"/>
      <name val="B Lotus"/>
      <charset val="178"/>
    </font>
    <font>
      <sz val="11"/>
      <name val="B Nazanin"/>
      <charset val="178"/>
    </font>
    <font>
      <sz val="10"/>
      <color theme="1"/>
      <name val="B Saman"/>
      <charset val="178"/>
    </font>
    <font>
      <b/>
      <sz val="14"/>
      <color theme="1"/>
      <name val="B Saman"/>
      <charset val="178"/>
    </font>
    <font>
      <b/>
      <i/>
      <sz val="11"/>
      <color rgb="FFC00000"/>
      <name val="B Saman"/>
      <charset val="178"/>
    </font>
    <font>
      <b/>
      <sz val="10"/>
      <color theme="1"/>
      <name val="B Saman"/>
      <charset val="178"/>
    </font>
    <font>
      <sz val="9"/>
      <color theme="1"/>
      <name val="B Lotus"/>
      <charset val="178"/>
    </font>
    <font>
      <i/>
      <sz val="9"/>
      <color rgb="FFC00000"/>
      <name val="B Yagut"/>
      <charset val="178"/>
    </font>
    <font>
      <b/>
      <sz val="10"/>
      <color rgb="FFC00000"/>
      <name val="B Saman"/>
      <charset val="178"/>
    </font>
    <font>
      <b/>
      <sz val="13"/>
      <color theme="1"/>
      <name val="B Nazanin"/>
      <charset val="178"/>
    </font>
    <font>
      <b/>
      <sz val="18"/>
      <color theme="1"/>
      <name val="FA Nazanin"/>
      <charset val="178"/>
    </font>
    <font>
      <b/>
      <i/>
      <sz val="13"/>
      <name val="B Saman"/>
      <charset val="178"/>
    </font>
    <font>
      <b/>
      <i/>
      <sz val="13"/>
      <color rgb="FFC00000"/>
      <name val="B Saman"/>
      <charset val="178"/>
    </font>
    <font>
      <sz val="12"/>
      <color theme="1"/>
      <name val="B Nazanin"/>
      <charset val="178"/>
    </font>
    <font>
      <b/>
      <sz val="14"/>
      <color theme="1"/>
      <name val="B Nazanin"/>
      <charset val="178"/>
    </font>
    <font>
      <i/>
      <sz val="10"/>
      <color rgb="FFFF0000"/>
      <name val="B Nazanin"/>
      <charset val="178"/>
    </font>
    <font>
      <sz val="10"/>
      <color theme="1"/>
      <name val="B Nazanin"/>
      <charset val="178"/>
    </font>
    <font>
      <b/>
      <sz val="18"/>
      <color theme="1"/>
      <name val="B Nazanin"/>
      <charset val="178"/>
    </font>
    <font>
      <sz val="10"/>
      <name val="B Nazanin"/>
      <charset val="178"/>
    </font>
    <font>
      <sz val="10"/>
      <color rgb="FFC00000"/>
      <name val="B Nazanin"/>
      <charset val="178"/>
    </font>
    <font>
      <sz val="11"/>
      <color theme="1"/>
      <name val="B Saman"/>
      <charset val="178"/>
    </font>
    <font>
      <b/>
      <i/>
      <sz val="12"/>
      <color rgb="FFC00000"/>
      <name val="B Saman"/>
      <charset val="178"/>
    </font>
    <font>
      <sz val="12"/>
      <color rgb="FFC00000"/>
      <name val="B Saman"/>
      <charset val="178"/>
    </font>
    <font>
      <b/>
      <sz val="12"/>
      <color theme="1"/>
      <name val="B Saman"/>
      <charset val="178"/>
    </font>
    <font>
      <b/>
      <sz val="9"/>
      <color theme="1"/>
      <name val="B Lotus"/>
      <charset val="178"/>
    </font>
    <font>
      <sz val="9"/>
      <color theme="1"/>
      <name val="B Yekan"/>
      <charset val="178"/>
    </font>
    <font>
      <i/>
      <sz val="9"/>
      <color rgb="FFFF0000"/>
      <name val="B Yagut"/>
      <charset val="178"/>
    </font>
    <font>
      <sz val="10"/>
      <color rgb="FFFF0000"/>
      <name val="B Saman"/>
      <charset val="178"/>
    </font>
    <font>
      <sz val="10"/>
      <color rgb="FFC00000"/>
      <name val="B Saman"/>
      <charset val="178"/>
    </font>
    <font>
      <sz val="11"/>
      <color theme="1"/>
      <name val="B Lotus"/>
      <charset val="178"/>
    </font>
    <font>
      <sz val="11"/>
      <color theme="1"/>
      <name val="B Yekan"/>
      <charset val="178"/>
    </font>
    <font>
      <b/>
      <sz val="12"/>
      <color rgb="FFC00000"/>
      <name val="B Saman"/>
      <charset val="178"/>
    </font>
    <font>
      <b/>
      <sz val="9"/>
      <color theme="1"/>
      <name val="FA Nazanin"/>
      <charset val="178"/>
    </font>
    <font>
      <i/>
      <sz val="9"/>
      <color rgb="FFFF0000"/>
      <name val="B Lotus"/>
      <charset val="178"/>
    </font>
    <font>
      <i/>
      <sz val="9"/>
      <color rgb="FFC00000"/>
      <name val="B Lotus"/>
      <charset val="178"/>
    </font>
    <font>
      <sz val="8"/>
      <color rgb="FFC00000"/>
      <name val="B Lotus"/>
      <charset val="178"/>
    </font>
    <font>
      <sz val="11"/>
      <color rgb="FFC00000"/>
      <name val="B Lotus"/>
      <charset val="178"/>
    </font>
    <font>
      <b/>
      <sz val="9"/>
      <name val="B Lotus"/>
      <charset val="178"/>
    </font>
    <font>
      <b/>
      <sz val="9"/>
      <color rgb="FFC00000"/>
      <name val="B Lotus"/>
      <charset val="178"/>
    </font>
    <font>
      <sz val="11"/>
      <color theme="1"/>
      <name val="Calibri"/>
      <family val="2"/>
      <scheme val="minor"/>
    </font>
    <font>
      <sz val="10"/>
      <name val="Arial"/>
      <family val="2"/>
    </font>
    <font>
      <sz val="11"/>
      <color theme="1"/>
      <name val="Calibri"/>
      <family val="2"/>
      <charset val="178"/>
      <scheme val="minor"/>
    </font>
    <font>
      <sz val="11"/>
      <color rgb="FFC00000"/>
      <name val="B Saman"/>
      <charset val="178"/>
    </font>
    <font>
      <sz val="6"/>
      <color theme="1"/>
      <name val="B Nazanin"/>
      <charset val="178"/>
    </font>
    <font>
      <sz val="5"/>
      <color theme="1"/>
      <name val="B Nazanin"/>
      <charset val="178"/>
    </font>
    <font>
      <sz val="8"/>
      <color theme="1"/>
      <name val="Mitra"/>
      <charset val="178"/>
    </font>
    <font>
      <b/>
      <sz val="8"/>
      <color rgb="FFC00000"/>
      <name val="B Lotus"/>
      <charset val="178"/>
    </font>
    <font>
      <b/>
      <sz val="9"/>
      <color rgb="FFC00000"/>
      <name val="B Saman"/>
      <charset val="178"/>
    </font>
    <font>
      <sz val="7.5"/>
      <color theme="1"/>
      <name val="Mitra"/>
      <charset val="178"/>
    </font>
    <font>
      <sz val="7.5"/>
      <color theme="1"/>
      <name val="B Nazanin"/>
      <charset val="178"/>
    </font>
    <font>
      <sz val="10"/>
      <color rgb="FFFF0000"/>
      <name val="B Nazanin"/>
      <charset val="178"/>
    </font>
    <font>
      <sz val="8"/>
      <color rgb="FFFF0000"/>
      <name val="B Nazanin"/>
      <charset val="178"/>
    </font>
    <font>
      <b/>
      <sz val="10"/>
      <color theme="1"/>
      <name val="2  Nazanin"/>
      <charset val="178"/>
    </font>
    <font>
      <b/>
      <sz val="8"/>
      <color theme="1"/>
      <name val="B Lotus"/>
      <charset val="178"/>
    </font>
    <font>
      <b/>
      <sz val="13"/>
      <color indexed="8"/>
      <name val="B Nazanin"/>
      <charset val="178"/>
    </font>
    <font>
      <sz val="10"/>
      <color theme="1"/>
      <name val="Calibri"/>
      <family val="2"/>
      <scheme val="minor"/>
    </font>
    <font>
      <sz val="14"/>
      <color theme="0"/>
      <name val="Calibri"/>
      <family val="2"/>
    </font>
    <font>
      <sz val="12"/>
      <color theme="0"/>
      <name val="Calibri"/>
      <family val="2"/>
    </font>
    <font>
      <sz val="13"/>
      <color theme="1"/>
      <name val="Calibri"/>
      <family val="2"/>
      <scheme val="minor"/>
    </font>
    <font>
      <sz val="13"/>
      <color theme="1"/>
      <name val="Yekan Bakh"/>
    </font>
    <font>
      <sz val="13"/>
      <color theme="1"/>
      <name val="Calibri"/>
      <family val="2"/>
    </font>
    <font>
      <sz val="13"/>
      <color indexed="8"/>
      <name val="Calibri"/>
      <family val="2"/>
    </font>
    <font>
      <sz val="13"/>
      <color indexed="8"/>
      <name val="Yekan Bakh"/>
    </font>
    <font>
      <sz val="14"/>
      <color indexed="8"/>
      <name val="Calibri"/>
      <family val="2"/>
    </font>
    <font>
      <sz val="13"/>
      <color indexed="8"/>
      <name val="B Nazanin"/>
      <charset val="178"/>
    </font>
    <font>
      <sz val="11"/>
      <color theme="1"/>
      <name val="Calibri"/>
      <family val="2"/>
    </font>
    <font>
      <sz val="11"/>
      <color theme="0"/>
      <name val="Calibri"/>
      <family val="2"/>
    </font>
    <font>
      <sz val="12"/>
      <color theme="1"/>
      <name val="Yekan Bakh"/>
    </font>
    <font>
      <sz val="12"/>
      <color theme="1"/>
      <name val="Calibri"/>
      <family val="2"/>
    </font>
    <font>
      <sz val="8"/>
      <name val="Calibri"/>
      <family val="2"/>
      <scheme val="minor"/>
    </font>
    <font>
      <b/>
      <sz val="10"/>
      <color theme="1"/>
      <name val="B Nazanin"/>
      <charset val="178"/>
    </font>
    <font>
      <sz val="10"/>
      <color indexed="8"/>
      <name val="B Nazanin"/>
      <charset val="178"/>
    </font>
    <font>
      <i/>
      <sz val="11"/>
      <color rgb="FFFF0000"/>
      <name val="B Yagut"/>
      <charset val="178"/>
    </font>
    <font>
      <i/>
      <sz val="11"/>
      <color rgb="FFFF0000"/>
      <name val="B Nazanin"/>
      <charset val="178"/>
    </font>
    <font>
      <b/>
      <sz val="11"/>
      <color theme="1"/>
      <name val="B Lotus"/>
      <charset val="178"/>
    </font>
    <font>
      <vertAlign val="subscript"/>
      <sz val="10"/>
      <color theme="1"/>
      <name val="Calibri"/>
      <family val="2"/>
      <scheme val="minor"/>
    </font>
    <font>
      <b/>
      <sz val="14"/>
      <name val="B Nazanin"/>
      <charset val="178"/>
    </font>
    <font>
      <b/>
      <sz val="14"/>
      <color rgb="FFC00000"/>
      <name val="B Nazanin"/>
      <charset val="178"/>
    </font>
    <font>
      <sz val="13"/>
      <color rgb="FFFF0000"/>
      <name val="Calibri"/>
      <family val="2"/>
    </font>
    <font>
      <sz val="13"/>
      <color rgb="FFFF0000"/>
      <name val="Yekan Bakh"/>
    </font>
    <font>
      <sz val="10"/>
      <color rgb="FFC00000"/>
      <name val="B Lotus"/>
      <charset val="178"/>
    </font>
    <font>
      <b/>
      <sz val="12"/>
      <color theme="1"/>
      <name val="B Lotus"/>
      <charset val="178"/>
    </font>
    <font>
      <b/>
      <i/>
      <sz val="10"/>
      <color rgb="FF00B050"/>
      <name val="B Yagut"/>
      <charset val="178"/>
    </font>
    <font>
      <b/>
      <i/>
      <sz val="12"/>
      <color rgb="FF00B050"/>
      <name val="B Saman"/>
      <charset val="178"/>
    </font>
    <font>
      <b/>
      <sz val="10"/>
      <color theme="1"/>
      <name val="B Lotus"/>
      <charset val="178"/>
    </font>
    <font>
      <b/>
      <i/>
      <sz val="10"/>
      <color rgb="FFC00000"/>
      <name val="B Yagut"/>
      <charset val="178"/>
    </font>
    <font>
      <sz val="14"/>
      <color theme="1"/>
      <name val="B Titr"/>
      <charset val="178"/>
    </font>
  </fonts>
  <fills count="17">
    <fill>
      <patternFill patternType="none"/>
    </fill>
    <fill>
      <patternFill patternType="gray125"/>
    </fill>
    <fill>
      <patternFill patternType="solid">
        <fgColor theme="5" tint="0.79998168889431442"/>
        <bgColor indexed="64"/>
      </patternFill>
    </fill>
    <fill>
      <patternFill patternType="gray125">
        <fgColor rgb="FFFFFF00"/>
      </patternFill>
    </fill>
    <fill>
      <patternFill patternType="solid">
        <fgColor rgb="FFFFFF00"/>
        <bgColor indexed="64"/>
      </patternFill>
    </fill>
    <fill>
      <patternFill patternType="solid">
        <fgColor theme="8" tint="0.79998168889431442"/>
        <bgColor indexed="64"/>
      </patternFill>
    </fill>
    <fill>
      <patternFill patternType="solid">
        <fgColor rgb="FFFFFF99"/>
        <bgColor indexed="64"/>
      </patternFill>
    </fill>
    <fill>
      <patternFill patternType="solid">
        <fgColor auto="1"/>
        <bgColor rgb="FFFFFF00"/>
      </patternFill>
    </fill>
    <fill>
      <patternFill patternType="solid">
        <fgColor auto="1"/>
        <bgColor indexed="64"/>
      </patternFill>
    </fill>
    <fill>
      <patternFill patternType="solid">
        <fgColor theme="5" tint="0.59999389629810485"/>
        <bgColor indexed="64"/>
      </patternFill>
    </fill>
    <fill>
      <patternFill patternType="solid">
        <fgColor rgb="FFE5F3F7"/>
        <bgColor indexed="64"/>
      </patternFill>
    </fill>
    <fill>
      <patternFill patternType="solid">
        <fgColor theme="0"/>
        <bgColor theme="0"/>
      </patternFill>
    </fill>
    <fill>
      <patternFill patternType="lightDown"/>
    </fill>
    <fill>
      <patternFill patternType="solid">
        <fgColor theme="4"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s>
  <borders count="110">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top style="thin">
        <color auto="1"/>
      </top>
      <bottom/>
      <diagonal/>
    </border>
    <border>
      <left/>
      <right/>
      <top style="thin">
        <color auto="1"/>
      </top>
      <bottom/>
      <diagonal/>
    </border>
    <border>
      <left/>
      <right style="thin">
        <color auto="1"/>
      </right>
      <top style="thin">
        <color auto="1"/>
      </top>
      <bottom/>
      <diagonal/>
    </border>
    <border>
      <left style="medium">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hair">
        <color auto="1"/>
      </bottom>
      <diagonal/>
    </border>
    <border>
      <left style="thin">
        <color auto="1"/>
      </left>
      <right style="medium">
        <color auto="1"/>
      </right>
      <top style="thin">
        <color auto="1"/>
      </top>
      <bottom style="hair">
        <color auto="1"/>
      </bottom>
      <diagonal/>
    </border>
    <border>
      <left style="thin">
        <color auto="1"/>
      </left>
      <right/>
      <top style="hair">
        <color auto="1"/>
      </top>
      <bottom style="thin">
        <color auto="1"/>
      </bottom>
      <diagonal/>
    </border>
    <border>
      <left/>
      <right style="thin">
        <color auto="1"/>
      </right>
      <top/>
      <bottom style="medium">
        <color auto="1"/>
      </bottom>
      <diagonal/>
    </border>
    <border>
      <left style="thin">
        <color auto="1"/>
      </left>
      <right style="thin">
        <color auto="1"/>
      </right>
      <top style="hair">
        <color auto="1"/>
      </top>
      <bottom style="medium">
        <color auto="1"/>
      </bottom>
      <diagonal/>
    </border>
    <border>
      <left style="thin">
        <color auto="1"/>
      </left>
      <right style="medium">
        <color auto="1"/>
      </right>
      <top style="hair">
        <color auto="1"/>
      </top>
      <bottom style="medium">
        <color auto="1"/>
      </bottom>
      <diagonal/>
    </border>
    <border>
      <left style="medium">
        <color auto="1"/>
      </left>
      <right style="thin">
        <color auto="1"/>
      </right>
      <top style="medium">
        <color auto="1"/>
      </top>
      <bottom style="hair">
        <color auto="1"/>
      </bottom>
      <diagonal/>
    </border>
    <border>
      <left style="thin">
        <color auto="1"/>
      </left>
      <right style="thin">
        <color auto="1"/>
      </right>
      <top style="medium">
        <color auto="1"/>
      </top>
      <bottom style="hair">
        <color auto="1"/>
      </bottom>
      <diagonal/>
    </border>
    <border>
      <left style="thin">
        <color auto="1"/>
      </left>
      <right style="medium">
        <color auto="1"/>
      </right>
      <top style="medium">
        <color auto="1"/>
      </top>
      <bottom style="hair">
        <color auto="1"/>
      </bottom>
      <diagonal/>
    </border>
    <border>
      <left style="medium">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thin">
        <color auto="1"/>
      </left>
      <right style="medium">
        <color auto="1"/>
      </right>
      <top style="hair">
        <color auto="1"/>
      </top>
      <bottom style="thin">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style="thin">
        <color auto="1"/>
      </top>
      <bottom style="hair">
        <color auto="1"/>
      </bottom>
      <diagonal/>
    </border>
    <border>
      <left style="medium">
        <color auto="1"/>
      </left>
      <right style="thin">
        <color auto="1"/>
      </right>
      <top style="hair">
        <color auto="1"/>
      </top>
      <bottom style="medium">
        <color auto="1"/>
      </bottom>
      <diagonal/>
    </border>
    <border>
      <left style="thin">
        <color auto="1"/>
      </left>
      <right style="thin">
        <color auto="1"/>
      </right>
      <top style="hair">
        <color auto="1"/>
      </top>
      <bottom/>
      <diagonal/>
    </border>
    <border>
      <left style="thin">
        <color auto="1"/>
      </left>
      <right style="medium">
        <color auto="1"/>
      </right>
      <top style="hair">
        <color auto="1"/>
      </top>
      <bottom/>
      <diagonal/>
    </border>
    <border>
      <left style="thin">
        <color auto="1"/>
      </left>
      <right/>
      <top style="medium">
        <color auto="1"/>
      </top>
      <bottom/>
      <diagonal/>
    </border>
    <border>
      <left/>
      <right style="thin">
        <color auto="1"/>
      </right>
      <top style="medium">
        <color auto="1"/>
      </top>
      <bottom/>
      <diagonal/>
    </border>
    <border>
      <left style="thin">
        <color auto="1"/>
      </left>
      <right/>
      <top/>
      <bottom style="medium">
        <color auto="1"/>
      </bottom>
      <diagonal/>
    </border>
    <border>
      <left style="thin">
        <color auto="1"/>
      </left>
      <right style="thin">
        <color auto="1"/>
      </right>
      <top/>
      <bottom style="medium">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medium">
        <color auto="1"/>
      </left>
      <right style="thin">
        <color auto="1"/>
      </right>
      <top/>
      <bottom style="medium">
        <color auto="1"/>
      </bottom>
      <diagonal/>
    </border>
    <border>
      <left style="medium">
        <color auto="1"/>
      </left>
      <right style="thin">
        <color auto="1"/>
      </right>
      <top/>
      <bottom style="thin">
        <color auto="1"/>
      </bottom>
      <diagonal/>
    </border>
    <border>
      <left style="thin">
        <color auto="1"/>
      </left>
      <right style="thin">
        <color auto="1"/>
      </right>
      <top/>
      <bottom/>
      <diagonal/>
    </border>
    <border>
      <left style="thin">
        <color auto="1"/>
      </left>
      <right/>
      <top style="medium">
        <color auto="1"/>
      </top>
      <bottom style="hair">
        <color auto="1"/>
      </bottom>
      <diagonal/>
    </border>
    <border>
      <left/>
      <right/>
      <top style="medium">
        <color auto="1"/>
      </top>
      <bottom style="hair">
        <color auto="1"/>
      </bottom>
      <diagonal/>
    </border>
    <border>
      <left/>
      <right style="thin">
        <color auto="1"/>
      </right>
      <top style="medium">
        <color auto="1"/>
      </top>
      <bottom style="hair">
        <color auto="1"/>
      </bottom>
      <diagonal/>
    </border>
    <border>
      <left style="thin">
        <color auto="1"/>
      </left>
      <right style="medium">
        <color auto="1"/>
      </right>
      <top/>
      <bottom style="medium">
        <color auto="1"/>
      </bottom>
      <diagonal/>
    </border>
    <border>
      <left style="hair">
        <color auto="1"/>
      </left>
      <right style="hair">
        <color auto="1"/>
      </right>
      <top style="hair">
        <color auto="1"/>
      </top>
      <bottom style="hair">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thin">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top/>
      <bottom/>
      <diagonal/>
    </border>
    <border>
      <left style="thin">
        <color auto="1"/>
      </left>
      <right style="thin">
        <color auto="1"/>
      </right>
      <top style="medium">
        <color auto="1"/>
      </top>
      <bottom style="medium">
        <color auto="1"/>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style="thin">
        <color auto="1"/>
      </right>
      <top/>
      <bottom style="hair">
        <color auto="1"/>
      </bottom>
      <diagonal/>
    </border>
    <border>
      <left style="hair">
        <color auto="1"/>
      </left>
      <right style="hair">
        <color auto="1"/>
      </right>
      <top style="hair">
        <color auto="1"/>
      </top>
      <bottom/>
      <diagonal/>
    </border>
    <border>
      <left style="thin">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thin">
        <color auto="1"/>
      </left>
      <right style="thin">
        <color auto="1"/>
      </right>
      <top/>
      <bottom style="hair">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top style="thin">
        <color auto="1"/>
      </top>
      <bottom style="hair">
        <color auto="1"/>
      </bottom>
      <diagonal/>
    </border>
    <border>
      <left style="thin">
        <color auto="1"/>
      </left>
      <right style="medium">
        <color auto="1"/>
      </right>
      <top/>
      <bottom style="hair">
        <color auto="1"/>
      </bottom>
      <diagonal/>
    </border>
    <border>
      <left style="thin">
        <color auto="1"/>
      </left>
      <right/>
      <top style="thin">
        <color auto="1"/>
      </top>
      <bottom/>
      <diagonal/>
    </border>
    <border>
      <left style="thin">
        <color auto="1"/>
      </left>
      <right/>
      <top style="hair">
        <color auto="1"/>
      </top>
      <bottom style="medium">
        <color auto="1"/>
      </bottom>
      <diagonal/>
    </border>
    <border>
      <left/>
      <right style="thin">
        <color auto="1"/>
      </right>
      <top style="thin">
        <color auto="1"/>
      </top>
      <bottom style="hair">
        <color auto="1"/>
      </bottom>
      <diagonal/>
    </border>
    <border>
      <left/>
      <right style="thin">
        <color auto="1"/>
      </right>
      <top style="hair">
        <color auto="1"/>
      </top>
      <bottom style="thin">
        <color auto="1"/>
      </bottom>
      <diagonal/>
    </border>
    <border>
      <left/>
      <right style="thin">
        <color auto="1"/>
      </right>
      <top style="hair">
        <color auto="1"/>
      </top>
      <bottom style="medium">
        <color auto="1"/>
      </bottom>
      <diagonal/>
    </border>
    <border>
      <left/>
      <right style="thin">
        <color auto="1"/>
      </right>
      <top/>
      <bottom/>
      <diagonal/>
    </border>
    <border>
      <left style="thin">
        <color auto="1"/>
      </left>
      <right style="medium">
        <color auto="1"/>
      </right>
      <top style="medium">
        <color auto="1"/>
      </top>
      <bottom style="medium">
        <color auto="1"/>
      </bottom>
      <diagonal/>
    </border>
    <border>
      <left/>
      <right style="thin">
        <color auto="1"/>
      </right>
      <top/>
      <bottom style="hair">
        <color auto="1"/>
      </bottom>
      <diagonal/>
    </border>
    <border>
      <left/>
      <right style="thin">
        <color auto="1"/>
      </right>
      <top style="hair">
        <color auto="1"/>
      </top>
      <bottom/>
      <diagonal/>
    </border>
    <border>
      <left style="medium">
        <color auto="1"/>
      </left>
      <right style="thin">
        <color auto="1"/>
      </right>
      <top style="thin">
        <color auto="1"/>
      </top>
      <bottom/>
      <diagonal/>
    </border>
    <border>
      <left/>
      <right/>
      <top style="hair">
        <color auto="1"/>
      </top>
      <bottom style="thin">
        <color auto="1"/>
      </bottom>
      <diagonal/>
    </border>
    <border>
      <left/>
      <right/>
      <top style="thin">
        <color auto="1"/>
      </top>
      <bottom style="hair">
        <color auto="1"/>
      </bottom>
      <diagonal/>
    </border>
    <border>
      <left/>
      <right style="medium">
        <color auto="1"/>
      </right>
      <top style="hair">
        <color auto="1"/>
      </top>
      <bottom style="thin">
        <color auto="1"/>
      </bottom>
      <diagonal/>
    </border>
    <border>
      <left style="thin">
        <color auto="1"/>
      </left>
      <right/>
      <top/>
      <bottom style="thin">
        <color auto="1"/>
      </bottom>
      <diagonal/>
    </border>
    <border>
      <left style="hair">
        <color auto="1"/>
      </left>
      <right style="hair">
        <color auto="1"/>
      </right>
      <top/>
      <bottom/>
      <diagonal/>
    </border>
    <border>
      <left style="hair">
        <color auto="1"/>
      </left>
      <right style="thin">
        <color auto="1"/>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auto="1"/>
      </left>
      <right/>
      <top style="hair">
        <color auto="1"/>
      </top>
      <bottom/>
      <diagonal/>
    </border>
    <border>
      <left/>
      <right/>
      <top style="hair">
        <color auto="1"/>
      </top>
      <bottom/>
      <diagonal/>
    </border>
    <border>
      <left/>
      <right/>
      <top style="hair">
        <color auto="1"/>
      </top>
      <bottom style="medium">
        <color auto="1"/>
      </bottom>
      <diagonal/>
    </border>
    <border>
      <left/>
      <right style="medium">
        <color auto="1"/>
      </right>
      <top style="medium">
        <color auto="1"/>
      </top>
      <bottom style="hair">
        <color auto="1"/>
      </bottom>
      <diagonal/>
    </border>
    <border>
      <left/>
      <right style="medium">
        <color auto="1"/>
      </right>
      <top style="hair">
        <color auto="1"/>
      </top>
      <bottom/>
      <diagonal/>
    </border>
    <border>
      <left/>
      <right style="medium">
        <color auto="1"/>
      </right>
      <top style="thin">
        <color auto="1"/>
      </top>
      <bottom style="hair">
        <color auto="1"/>
      </bottom>
      <diagonal/>
    </border>
    <border>
      <left/>
      <right style="medium">
        <color auto="1"/>
      </right>
      <top style="hair">
        <color auto="1"/>
      </top>
      <bottom style="medium">
        <color auto="1"/>
      </bottom>
      <diagonal/>
    </border>
    <border>
      <left/>
      <right style="medium">
        <color auto="1"/>
      </right>
      <top/>
      <bottom style="hair">
        <color auto="1"/>
      </bottom>
      <diagonal/>
    </border>
    <border>
      <left style="thin">
        <color auto="1"/>
      </left>
      <right/>
      <top/>
      <bottom style="hair">
        <color auto="1"/>
      </bottom>
      <diagonal/>
    </border>
  </borders>
  <cellStyleXfs count="8">
    <xf numFmtId="0" fontId="0" fillId="0" borderId="0"/>
    <xf numFmtId="0" fontId="59" fillId="0" borderId="0"/>
    <xf numFmtId="0" fontId="59" fillId="0" borderId="0"/>
    <xf numFmtId="0" fontId="60" fillId="0" borderId="0"/>
    <xf numFmtId="165" fontId="59" fillId="0" borderId="0" applyFont="0" applyFill="0" applyBorder="0" applyAlignment="0" applyProtection="0"/>
    <xf numFmtId="0" fontId="58" fillId="0" borderId="0"/>
    <xf numFmtId="9" fontId="60" fillId="0" borderId="0" applyFont="0" applyFill="0" applyBorder="0" applyAlignment="0" applyProtection="0"/>
    <xf numFmtId="9" fontId="58" fillId="0" borderId="0" applyFont="0" applyFill="0" applyBorder="0" applyAlignment="0" applyProtection="0"/>
  </cellStyleXfs>
  <cellXfs count="853">
    <xf numFmtId="0" fontId="0" fillId="0" borderId="0" xfId="0"/>
    <xf numFmtId="0" fontId="1" fillId="0" borderId="1" xfId="0" applyFont="1" applyBorder="1" applyAlignment="1" applyProtection="1">
      <alignment horizontal="right" vertical="center"/>
      <protection locked="0"/>
    </xf>
    <xf numFmtId="0" fontId="1" fillId="0" borderId="2" xfId="0" applyFont="1" applyBorder="1" applyAlignment="1" applyProtection="1">
      <alignment horizontal="right" vertical="center"/>
      <protection locked="0"/>
    </xf>
    <xf numFmtId="0" fontId="1" fillId="0" borderId="0" xfId="0" applyFont="1" applyAlignment="1" applyProtection="1">
      <alignment horizontal="right" vertical="center"/>
      <protection locked="0"/>
    </xf>
    <xf numFmtId="0" fontId="1" fillId="0" borderId="4" xfId="0" applyFont="1" applyBorder="1" applyAlignment="1" applyProtection="1">
      <alignment horizontal="right" vertical="center"/>
      <protection locked="0"/>
    </xf>
    <xf numFmtId="0" fontId="1" fillId="0" borderId="6" xfId="0" applyFont="1" applyBorder="1" applyAlignment="1" applyProtection="1">
      <alignment horizontal="right" vertical="center"/>
      <protection locked="0"/>
    </xf>
    <xf numFmtId="0" fontId="1" fillId="0" borderId="7" xfId="0" applyFont="1" applyBorder="1" applyAlignment="1" applyProtection="1">
      <alignment horizontal="right" vertical="center"/>
      <protection locked="0"/>
    </xf>
    <xf numFmtId="0" fontId="1" fillId="0" borderId="0" xfId="0" applyFont="1" applyAlignment="1" applyProtection="1">
      <alignment horizontal="center"/>
      <protection locked="0"/>
    </xf>
    <xf numFmtId="0" fontId="1" fillId="0" borderId="0" xfId="0" applyFont="1" applyAlignment="1" applyProtection="1">
      <alignment horizontal="center" vertical="center"/>
      <protection locked="0"/>
    </xf>
    <xf numFmtId="0" fontId="2" fillId="0" borderId="2" xfId="0" applyFont="1" applyBorder="1" applyAlignment="1">
      <alignment horizontal="center" vertical="center"/>
    </xf>
    <xf numFmtId="0" fontId="2" fillId="0" borderId="10" xfId="0" applyFont="1" applyBorder="1" applyAlignment="1">
      <alignment horizontal="center" vertical="center"/>
    </xf>
    <xf numFmtId="0" fontId="5" fillId="0" borderId="0" xfId="0" applyFont="1" applyAlignment="1" applyProtection="1">
      <alignment horizontal="center" vertical="center"/>
      <protection locked="0"/>
    </xf>
    <xf numFmtId="49" fontId="1" fillId="0" borderId="0" xfId="0" applyNumberFormat="1" applyFont="1" applyAlignment="1" applyProtection="1">
      <alignment horizontal="center" vertical="center"/>
      <protection locked="0"/>
    </xf>
    <xf numFmtId="0" fontId="3" fillId="0" borderId="7" xfId="0" applyFont="1" applyBorder="1" applyAlignment="1" applyProtection="1">
      <alignment vertical="center"/>
      <protection locked="0"/>
    </xf>
    <xf numFmtId="0" fontId="14" fillId="0" borderId="36" xfId="0" applyFont="1" applyBorder="1" applyAlignment="1" applyProtection="1">
      <alignment horizontal="center" vertical="center"/>
      <protection locked="0"/>
    </xf>
    <xf numFmtId="0" fontId="14" fillId="0" borderId="29" xfId="0" applyFont="1" applyBorder="1" applyAlignment="1" applyProtection="1">
      <alignment horizontal="center" vertical="center"/>
      <protection locked="0"/>
    </xf>
    <xf numFmtId="0" fontId="14" fillId="0" borderId="53" xfId="0" applyFont="1" applyBorder="1" applyAlignment="1" applyProtection="1">
      <alignment horizontal="center" vertical="center"/>
      <protection locked="0"/>
    </xf>
    <xf numFmtId="49" fontId="1" fillId="0" borderId="2" xfId="0" applyNumberFormat="1" applyFont="1" applyBorder="1" applyAlignment="1" applyProtection="1">
      <alignment horizontal="right" vertical="center"/>
      <protection locked="0"/>
    </xf>
    <xf numFmtId="49" fontId="1" fillId="0" borderId="0" xfId="0" applyNumberFormat="1" applyFont="1" applyAlignment="1" applyProtection="1">
      <alignment horizontal="right" vertical="center"/>
      <protection locked="0"/>
    </xf>
    <xf numFmtId="49" fontId="1" fillId="0" borderId="7" xfId="0" applyNumberFormat="1" applyFont="1" applyBorder="1" applyAlignment="1" applyProtection="1">
      <alignment horizontal="right" vertical="center"/>
      <protection locked="0"/>
    </xf>
    <xf numFmtId="0" fontId="25" fillId="0" borderId="36" xfId="0" applyFont="1" applyBorder="1" applyAlignment="1" applyProtection="1">
      <alignment horizontal="center" vertical="center"/>
      <protection locked="0"/>
    </xf>
    <xf numFmtId="0" fontId="26" fillId="2" borderId="46" xfId="0" applyFont="1" applyFill="1" applyBorder="1" applyAlignment="1" applyProtection="1">
      <alignment horizontal="center" vertical="center"/>
      <protection locked="0"/>
    </xf>
    <xf numFmtId="0" fontId="25" fillId="0" borderId="29" xfId="0" applyFont="1" applyBorder="1" applyAlignment="1" applyProtection="1">
      <alignment horizontal="center" vertical="center"/>
      <protection locked="0"/>
    </xf>
    <xf numFmtId="0" fontId="26" fillId="2" borderId="39" xfId="0" applyFont="1" applyFill="1" applyBorder="1" applyAlignment="1" applyProtection="1">
      <alignment horizontal="center" vertical="center"/>
      <protection locked="0"/>
    </xf>
    <xf numFmtId="0" fontId="12" fillId="0" borderId="0" xfId="0" applyFont="1" applyAlignment="1" applyProtection="1">
      <alignment horizontal="center" vertical="center"/>
      <protection locked="0"/>
    </xf>
    <xf numFmtId="3" fontId="1" fillId="0" borderId="0" xfId="0" applyNumberFormat="1" applyFont="1" applyAlignment="1" applyProtection="1">
      <alignment horizontal="center" vertical="center"/>
      <protection locked="0"/>
    </xf>
    <xf numFmtId="2" fontId="18" fillId="0" borderId="0" xfId="0" applyNumberFormat="1" applyFont="1" applyAlignment="1" applyProtection="1">
      <alignment horizontal="center" vertical="center" shrinkToFit="1"/>
      <protection locked="0"/>
    </xf>
    <xf numFmtId="3" fontId="19" fillId="0" borderId="0" xfId="0" applyNumberFormat="1" applyFont="1" applyAlignment="1" applyProtection="1">
      <alignment horizontal="center" vertical="center"/>
      <protection locked="0"/>
    </xf>
    <xf numFmtId="3" fontId="32" fillId="0" borderId="2" xfId="0" applyNumberFormat="1" applyFont="1" applyBorder="1" applyAlignment="1" applyProtection="1">
      <alignment horizontal="right" vertical="center"/>
      <protection locked="0"/>
    </xf>
    <xf numFmtId="3" fontId="32" fillId="0" borderId="0" xfId="0" applyNumberFormat="1" applyFont="1" applyAlignment="1" applyProtection="1">
      <alignment horizontal="right" vertical="center"/>
      <protection locked="0"/>
    </xf>
    <xf numFmtId="3" fontId="33" fillId="0" borderId="7" xfId="0" applyNumberFormat="1" applyFont="1" applyBorder="1" applyAlignment="1" applyProtection="1">
      <alignment vertical="center"/>
      <protection locked="0"/>
    </xf>
    <xf numFmtId="3" fontId="32" fillId="0" borderId="0" xfId="0" applyNumberFormat="1" applyFont="1" applyAlignment="1" applyProtection="1">
      <alignment horizontal="center" vertical="center"/>
      <protection locked="0"/>
    </xf>
    <xf numFmtId="3" fontId="34" fillId="0" borderId="0" xfId="0" applyNumberFormat="1" applyFont="1" applyAlignment="1" applyProtection="1">
      <alignment horizontal="center" vertical="center"/>
      <protection locked="0"/>
    </xf>
    <xf numFmtId="0" fontId="1" fillId="0" borderId="2" xfId="0" applyFont="1" applyBorder="1" applyAlignment="1" applyProtection="1">
      <alignment horizontal="right" vertical="center" shrinkToFit="1"/>
      <protection locked="0"/>
    </xf>
    <xf numFmtId="0" fontId="1" fillId="0" borderId="0" xfId="0" applyFont="1" applyAlignment="1" applyProtection="1">
      <alignment horizontal="right" vertical="center" shrinkToFit="1"/>
      <protection locked="0"/>
    </xf>
    <xf numFmtId="0" fontId="3" fillId="0" borderId="7" xfId="0" applyFont="1" applyBorder="1" applyAlignment="1" applyProtection="1">
      <alignment vertical="center" shrinkToFit="1"/>
      <protection locked="0"/>
    </xf>
    <xf numFmtId="0" fontId="1" fillId="0" borderId="0" xfId="0" applyFont="1" applyAlignment="1" applyProtection="1">
      <alignment horizontal="center" vertical="center" shrinkToFit="1"/>
      <protection locked="0"/>
    </xf>
    <xf numFmtId="0" fontId="4" fillId="0" borderId="2" xfId="0" applyFont="1" applyBorder="1" applyAlignment="1" applyProtection="1">
      <alignment horizontal="right" vertical="center"/>
      <protection locked="0"/>
    </xf>
    <xf numFmtId="0" fontId="4" fillId="0" borderId="0" xfId="0" applyFont="1" applyAlignment="1" applyProtection="1">
      <alignment horizontal="right" vertical="center"/>
      <protection locked="0"/>
    </xf>
    <xf numFmtId="0" fontId="25" fillId="0" borderId="2" xfId="0" applyFont="1" applyBorder="1" applyAlignment="1" applyProtection="1">
      <alignment horizontal="right" vertical="center"/>
      <protection locked="0"/>
    </xf>
    <xf numFmtId="0" fontId="25" fillId="0" borderId="0" xfId="0" applyFont="1" applyAlignment="1" applyProtection="1">
      <alignment horizontal="right" vertical="center"/>
      <protection locked="0"/>
    </xf>
    <xf numFmtId="0" fontId="43" fillId="0" borderId="7" xfId="0" applyFont="1" applyBorder="1" applyAlignment="1" applyProtection="1">
      <alignment vertical="center"/>
      <protection locked="0"/>
    </xf>
    <xf numFmtId="0" fontId="25" fillId="0" borderId="0" xfId="0" applyFont="1" applyAlignment="1" applyProtection="1">
      <alignment horizontal="center"/>
      <protection locked="0"/>
    </xf>
    <xf numFmtId="0" fontId="44" fillId="0" borderId="2" xfId="0" applyFont="1" applyBorder="1" applyAlignment="1">
      <alignment horizontal="center" vertical="center"/>
    </xf>
    <xf numFmtId="0" fontId="45" fillId="0" borderId="0" xfId="0" applyFont="1" applyAlignment="1" applyProtection="1">
      <alignment horizontal="center"/>
      <protection locked="0"/>
    </xf>
    <xf numFmtId="49" fontId="17" fillId="0" borderId="0" xfId="0" applyNumberFormat="1" applyFont="1" applyAlignment="1" applyProtection="1">
      <alignment horizontal="center" vertical="center" shrinkToFit="1"/>
      <protection locked="0"/>
    </xf>
    <xf numFmtId="0" fontId="15" fillId="6" borderId="15" xfId="0" applyFont="1" applyFill="1" applyBorder="1" applyAlignment="1" applyProtection="1">
      <alignment horizontal="center" vertical="center" shrinkToFit="1"/>
      <protection locked="0"/>
    </xf>
    <xf numFmtId="0" fontId="18" fillId="0" borderId="76" xfId="0" applyFont="1" applyBorder="1" applyAlignment="1">
      <alignment horizontal="center" vertical="center" shrinkToFit="1"/>
    </xf>
    <xf numFmtId="0" fontId="18" fillId="0" borderId="77" xfId="0" applyFont="1" applyBorder="1" applyAlignment="1">
      <alignment horizontal="center" vertical="center" shrinkToFit="1"/>
    </xf>
    <xf numFmtId="0" fontId="18" fillId="0" borderId="0" xfId="0" applyFont="1" applyAlignment="1" applyProtection="1">
      <alignment horizontal="center" vertical="center" shrinkToFit="1"/>
      <protection locked="0"/>
    </xf>
    <xf numFmtId="0" fontId="18" fillId="3" borderId="72" xfId="0" applyFont="1" applyFill="1" applyBorder="1" applyAlignment="1" applyProtection="1">
      <alignment horizontal="center" vertical="center" shrinkToFit="1"/>
      <protection locked="0"/>
    </xf>
    <xf numFmtId="0" fontId="18" fillId="3" borderId="65" xfId="0" applyFont="1" applyFill="1" applyBorder="1" applyAlignment="1" applyProtection="1">
      <alignment horizontal="center" vertical="center" shrinkToFit="1"/>
      <protection locked="0"/>
    </xf>
    <xf numFmtId="0" fontId="18" fillId="0" borderId="62" xfId="0" applyFont="1" applyBorder="1" applyAlignment="1" applyProtection="1">
      <alignment horizontal="center" vertical="center" shrinkToFit="1"/>
      <protection locked="0"/>
    </xf>
    <xf numFmtId="0" fontId="18" fillId="0" borderId="68" xfId="0" applyFont="1" applyBorder="1" applyAlignment="1" applyProtection="1">
      <alignment horizontal="center" vertical="center" shrinkToFit="1"/>
      <protection locked="0"/>
    </xf>
    <xf numFmtId="0" fontId="15" fillId="5" borderId="15" xfId="0" applyFont="1" applyFill="1" applyBorder="1" applyAlignment="1" applyProtection="1">
      <alignment horizontal="center" vertical="center" shrinkToFit="1"/>
      <protection locked="0"/>
    </xf>
    <xf numFmtId="49" fontId="18" fillId="0" borderId="0" xfId="0" applyNumberFormat="1" applyFont="1" applyAlignment="1" applyProtection="1">
      <alignment horizontal="center" vertical="center" shrinkToFit="1"/>
      <protection locked="0"/>
    </xf>
    <xf numFmtId="2" fontId="15" fillId="3" borderId="66" xfId="0" applyNumberFormat="1" applyFont="1" applyFill="1" applyBorder="1" applyAlignment="1" applyProtection="1">
      <alignment horizontal="right" vertical="center" shrinkToFit="1"/>
      <protection locked="0"/>
    </xf>
    <xf numFmtId="2" fontId="18" fillId="0" borderId="63" xfId="0" applyNumberFormat="1" applyFont="1" applyBorder="1" applyAlignment="1" applyProtection="1">
      <alignment horizontal="right" vertical="center" shrinkToFit="1"/>
      <protection locked="0"/>
    </xf>
    <xf numFmtId="2" fontId="18" fillId="0" borderId="61" xfId="0" applyNumberFormat="1" applyFont="1" applyBorder="1" applyAlignment="1" applyProtection="1">
      <alignment horizontal="right" vertical="center" shrinkToFit="1"/>
      <protection locked="0"/>
    </xf>
    <xf numFmtId="2" fontId="15" fillId="3" borderId="66" xfId="0" applyNumberFormat="1" applyFont="1" applyFill="1" applyBorder="1" applyAlignment="1" applyProtection="1">
      <alignment vertical="center" shrinkToFit="1"/>
      <protection locked="0"/>
    </xf>
    <xf numFmtId="2" fontId="18" fillId="0" borderId="0" xfId="0" applyNumberFormat="1" applyFont="1" applyAlignment="1" applyProtection="1">
      <alignment vertical="center" shrinkToFit="1"/>
      <protection locked="0"/>
    </xf>
    <xf numFmtId="49" fontId="15" fillId="3" borderId="66" xfId="0" applyNumberFormat="1" applyFont="1" applyFill="1" applyBorder="1" applyAlignment="1" applyProtection="1">
      <alignment horizontal="right" vertical="center" shrinkToFit="1"/>
      <protection locked="0"/>
    </xf>
    <xf numFmtId="2" fontId="15" fillId="3" borderId="67" xfId="0" applyNumberFormat="1" applyFont="1" applyFill="1" applyBorder="1" applyAlignment="1" applyProtection="1">
      <alignment horizontal="right" vertical="center" shrinkToFit="1"/>
      <protection locked="0"/>
    </xf>
    <xf numFmtId="49" fontId="18" fillId="0" borderId="63" xfId="0" applyNumberFormat="1" applyFont="1" applyBorder="1" applyAlignment="1" applyProtection="1">
      <alignment horizontal="right" vertical="center" shrinkToFit="1"/>
      <protection locked="0"/>
    </xf>
    <xf numFmtId="49" fontId="18" fillId="0" borderId="61" xfId="0" applyNumberFormat="1" applyFont="1" applyBorder="1" applyAlignment="1" applyProtection="1">
      <alignment horizontal="right" vertical="center" shrinkToFit="1"/>
      <protection locked="0"/>
    </xf>
    <xf numFmtId="2" fontId="18" fillId="0" borderId="69" xfId="0" applyNumberFormat="1" applyFont="1" applyBorder="1" applyAlignment="1" applyProtection="1">
      <alignment horizontal="right" vertical="center" shrinkToFit="1"/>
      <protection locked="0"/>
    </xf>
    <xf numFmtId="0" fontId="48" fillId="0" borderId="2" xfId="0" applyFont="1" applyBorder="1" applyAlignment="1" applyProtection="1">
      <alignment horizontal="right" vertical="center"/>
      <protection locked="0"/>
    </xf>
    <xf numFmtId="0" fontId="48" fillId="0" borderId="0" xfId="0" applyFont="1" applyAlignment="1" applyProtection="1">
      <alignment horizontal="right" vertical="center"/>
      <protection locked="0"/>
    </xf>
    <xf numFmtId="0" fontId="48" fillId="0" borderId="7" xfId="0" applyFont="1" applyBorder="1" applyAlignment="1" applyProtection="1">
      <alignment horizontal="right" vertical="center"/>
      <protection locked="0"/>
    </xf>
    <xf numFmtId="0" fontId="48" fillId="0" borderId="0" xfId="0" applyFont="1" applyAlignment="1" applyProtection="1">
      <alignment horizontal="center"/>
      <protection locked="0"/>
    </xf>
    <xf numFmtId="0" fontId="49" fillId="0" borderId="2" xfId="0" applyFont="1" applyBorder="1" applyAlignment="1">
      <alignment horizontal="center" vertical="center"/>
    </xf>
    <xf numFmtId="0" fontId="4" fillId="0" borderId="7" xfId="0" applyFont="1" applyBorder="1" applyAlignment="1" applyProtection="1">
      <alignment horizontal="right" vertical="center"/>
      <protection locked="0"/>
    </xf>
    <xf numFmtId="0" fontId="4" fillId="0" borderId="0" xfId="0" applyFont="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4" fillId="0" borderId="7" xfId="0" applyFont="1" applyBorder="1" applyAlignment="1" applyProtection="1">
      <alignment horizontal="center" vertical="center"/>
      <protection locked="0"/>
    </xf>
    <xf numFmtId="0" fontId="25" fillId="0" borderId="0" xfId="0" applyFont="1" applyAlignment="1" applyProtection="1">
      <alignment horizontal="center" vertical="center"/>
      <protection locked="0"/>
    </xf>
    <xf numFmtId="0" fontId="45" fillId="0" borderId="0" xfId="0" applyFont="1" applyAlignment="1" applyProtection="1">
      <alignment horizontal="center" vertical="center"/>
      <protection locked="0"/>
    </xf>
    <xf numFmtId="0" fontId="25" fillId="0" borderId="78" xfId="0" applyFont="1" applyBorder="1" applyAlignment="1" applyProtection="1">
      <alignment horizontal="center" vertical="center"/>
      <protection locked="0"/>
    </xf>
    <xf numFmtId="0" fontId="26" fillId="2" borderId="33" xfId="0" applyFont="1" applyFill="1" applyBorder="1" applyAlignment="1" applyProtection="1">
      <alignment horizontal="center" vertical="center"/>
      <protection locked="0"/>
    </xf>
    <xf numFmtId="49" fontId="15" fillId="3" borderId="66" xfId="0" applyNumberFormat="1" applyFont="1" applyFill="1" applyBorder="1" applyAlignment="1" applyProtection="1">
      <alignment vertical="center" shrinkToFit="1"/>
      <protection locked="0"/>
    </xf>
    <xf numFmtId="2" fontId="15" fillId="3" borderId="67" xfId="0" applyNumberFormat="1" applyFont="1" applyFill="1" applyBorder="1" applyAlignment="1" applyProtection="1">
      <alignment vertical="center" shrinkToFit="1"/>
      <protection locked="0"/>
    </xf>
    <xf numFmtId="49" fontId="18" fillId="0" borderId="63" xfId="0" applyNumberFormat="1" applyFont="1" applyBorder="1" applyAlignment="1" applyProtection="1">
      <alignment vertical="center" shrinkToFit="1"/>
      <protection locked="0"/>
    </xf>
    <xf numFmtId="49" fontId="18" fillId="0" borderId="61" xfId="0" applyNumberFormat="1" applyFont="1" applyBorder="1" applyAlignment="1" applyProtection="1">
      <alignment vertical="center" shrinkToFit="1"/>
      <protection locked="0"/>
    </xf>
    <xf numFmtId="2" fontId="21" fillId="0" borderId="29" xfId="0" applyNumberFormat="1" applyFont="1" applyBorder="1" applyAlignment="1" applyProtection="1">
      <alignment horizontal="center" vertical="center"/>
      <protection locked="0"/>
    </xf>
    <xf numFmtId="2" fontId="1" fillId="0" borderId="2" xfId="0" applyNumberFormat="1" applyFont="1" applyBorder="1" applyAlignment="1" applyProtection="1">
      <alignment horizontal="right" vertical="center"/>
      <protection locked="0"/>
    </xf>
    <xf numFmtId="2" fontId="1" fillId="0" borderId="0" xfId="0" applyNumberFormat="1" applyFont="1" applyAlignment="1" applyProtection="1">
      <alignment horizontal="right" vertical="center"/>
      <protection locked="0"/>
    </xf>
    <xf numFmtId="2" fontId="1" fillId="0" borderId="7" xfId="0" applyNumberFormat="1" applyFont="1" applyBorder="1" applyAlignment="1" applyProtection="1">
      <alignment horizontal="right" vertical="center"/>
      <protection locked="0"/>
    </xf>
    <xf numFmtId="2" fontId="1" fillId="0" borderId="0" xfId="0" applyNumberFormat="1" applyFont="1" applyAlignment="1" applyProtection="1">
      <alignment horizontal="center" vertical="center"/>
      <protection locked="0"/>
    </xf>
    <xf numFmtId="0" fontId="18" fillId="0" borderId="72" xfId="0" applyFont="1" applyBorder="1" applyAlignment="1" applyProtection="1">
      <alignment horizontal="center" vertical="center" shrinkToFit="1"/>
      <protection locked="0"/>
    </xf>
    <xf numFmtId="0" fontId="3" fillId="0" borderId="7" xfId="0" applyFont="1" applyBorder="1" applyAlignment="1" applyProtection="1">
      <alignment horizontal="right" vertical="center"/>
      <protection locked="0"/>
    </xf>
    <xf numFmtId="0" fontId="1" fillId="0" borderId="0" xfId="0" applyFont="1" applyAlignment="1" applyProtection="1">
      <alignment vertical="center"/>
      <protection locked="0"/>
    </xf>
    <xf numFmtId="0" fontId="3" fillId="0" borderId="7"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3" fontId="1" fillId="0" borderId="0" xfId="0" applyNumberFormat="1" applyFont="1" applyAlignment="1" applyProtection="1">
      <alignment horizontal="right" vertical="center"/>
      <protection locked="0"/>
    </xf>
    <xf numFmtId="0" fontId="15" fillId="0" borderId="0" xfId="0" applyFont="1" applyAlignment="1" applyProtection="1">
      <alignment horizontal="center" vertical="center" shrinkToFit="1"/>
      <protection locked="0"/>
    </xf>
    <xf numFmtId="4" fontId="12" fillId="0" borderId="36" xfId="0" applyNumberFormat="1" applyFont="1" applyBorder="1" applyAlignment="1">
      <alignment horizontal="center" vertical="center"/>
    </xf>
    <xf numFmtId="0" fontId="52" fillId="2" borderId="39" xfId="0" applyFont="1" applyFill="1" applyBorder="1" applyAlignment="1" applyProtection="1">
      <alignment horizontal="center" vertical="center"/>
      <protection locked="0"/>
    </xf>
    <xf numFmtId="49" fontId="18" fillId="0" borderId="66" xfId="0" applyNumberFormat="1" applyFont="1" applyBorder="1" applyAlignment="1" applyProtection="1">
      <alignment horizontal="right" vertical="center" shrinkToFit="1"/>
      <protection locked="0"/>
    </xf>
    <xf numFmtId="2" fontId="18" fillId="0" borderId="66" xfId="0" applyNumberFormat="1" applyFont="1" applyBorder="1" applyAlignment="1" applyProtection="1">
      <alignment horizontal="right" vertical="center" shrinkToFit="1"/>
      <protection locked="0"/>
    </xf>
    <xf numFmtId="2" fontId="18" fillId="0" borderId="67" xfId="0" applyNumberFormat="1" applyFont="1" applyBorder="1" applyAlignment="1" applyProtection="1">
      <alignment horizontal="right" vertical="center" shrinkToFit="1"/>
      <protection locked="0"/>
    </xf>
    <xf numFmtId="0" fontId="32" fillId="0" borderId="1" xfId="0" applyFont="1" applyBorder="1" applyAlignment="1" applyProtection="1">
      <alignment horizontal="right" vertical="center"/>
      <protection locked="0"/>
    </xf>
    <xf numFmtId="0" fontId="32" fillId="0" borderId="4" xfId="0" applyFont="1" applyBorder="1" applyAlignment="1" applyProtection="1">
      <alignment horizontal="right" vertical="center"/>
      <protection locked="0"/>
    </xf>
    <xf numFmtId="0" fontId="32" fillId="0" borderId="6" xfId="0" applyFont="1" applyBorder="1" applyAlignment="1" applyProtection="1">
      <alignment horizontal="right" vertical="center"/>
      <protection locked="0"/>
    </xf>
    <xf numFmtId="49" fontId="32" fillId="0" borderId="0" xfId="0" applyNumberFormat="1" applyFont="1" applyAlignment="1" applyProtection="1">
      <alignment horizontal="center" vertical="center"/>
      <protection locked="0"/>
    </xf>
    <xf numFmtId="0" fontId="3" fillId="0" borderId="8" xfId="0" applyFont="1" applyBorder="1" applyAlignment="1" applyProtection="1">
      <alignment horizontal="right" vertical="center"/>
      <protection locked="0"/>
    </xf>
    <xf numFmtId="164" fontId="48" fillId="0" borderId="2" xfId="0" applyNumberFormat="1" applyFont="1" applyBorder="1" applyAlignment="1" applyProtection="1">
      <alignment horizontal="right" vertical="center"/>
      <protection locked="0"/>
    </xf>
    <xf numFmtId="164" fontId="48" fillId="0" borderId="0" xfId="0" applyNumberFormat="1" applyFont="1" applyAlignment="1" applyProtection="1">
      <alignment horizontal="right" vertical="center"/>
      <protection locked="0"/>
    </xf>
    <xf numFmtId="164" fontId="3" fillId="0" borderId="7" xfId="0" applyNumberFormat="1" applyFont="1" applyBorder="1" applyAlignment="1" applyProtection="1">
      <alignment horizontal="right" vertical="center"/>
      <protection locked="0"/>
    </xf>
    <xf numFmtId="164" fontId="1" fillId="0" borderId="0" xfId="0" applyNumberFormat="1" applyFont="1" applyAlignment="1" applyProtection="1">
      <alignment horizontal="center"/>
      <protection locked="0"/>
    </xf>
    <xf numFmtId="164" fontId="2" fillId="0" borderId="2" xfId="0" applyNumberFormat="1" applyFont="1" applyBorder="1" applyAlignment="1">
      <alignment horizontal="center" vertical="center"/>
    </xf>
    <xf numFmtId="49" fontId="18" fillId="0" borderId="73" xfId="0" applyNumberFormat="1" applyFont="1" applyBorder="1" applyAlignment="1" applyProtection="1">
      <alignment horizontal="right" vertical="center" shrinkToFit="1"/>
      <protection locked="0"/>
    </xf>
    <xf numFmtId="2" fontId="18" fillId="0" borderId="73" xfId="0" applyNumberFormat="1" applyFont="1" applyBorder="1" applyAlignment="1" applyProtection="1">
      <alignment horizontal="right" vertical="center" shrinkToFit="1"/>
      <protection locked="0"/>
    </xf>
    <xf numFmtId="2" fontId="18" fillId="0" borderId="74" xfId="0" applyNumberFormat="1" applyFont="1" applyBorder="1" applyAlignment="1">
      <alignment horizontal="right" vertical="center" shrinkToFit="1"/>
    </xf>
    <xf numFmtId="49" fontId="36" fillId="7" borderId="0" xfId="0" applyNumberFormat="1" applyFont="1" applyFill="1" applyAlignment="1" applyProtection="1">
      <alignment horizontal="right" vertical="center"/>
      <protection locked="0"/>
    </xf>
    <xf numFmtId="49" fontId="29" fillId="7" borderId="0" xfId="0" applyNumberFormat="1" applyFont="1" applyFill="1" applyAlignment="1" applyProtection="1">
      <alignment horizontal="right" vertical="center"/>
      <protection locked="0"/>
    </xf>
    <xf numFmtId="49" fontId="29" fillId="7" borderId="0" xfId="0" applyNumberFormat="1" applyFont="1" applyFill="1" applyAlignment="1" applyProtection="1">
      <alignment horizontal="right" vertical="center" shrinkToFit="1"/>
      <protection locked="0"/>
    </xf>
    <xf numFmtId="49" fontId="51" fillId="7" borderId="0" xfId="0" applyNumberFormat="1" applyFont="1" applyFill="1" applyAlignment="1" applyProtection="1">
      <alignment horizontal="right" vertical="center"/>
      <protection locked="0"/>
    </xf>
    <xf numFmtId="3" fontId="36" fillId="7" borderId="0" xfId="0" applyNumberFormat="1" applyFont="1" applyFill="1" applyAlignment="1" applyProtection="1">
      <alignment horizontal="right" vertical="center"/>
      <protection locked="0"/>
    </xf>
    <xf numFmtId="3" fontId="10" fillId="8" borderId="0" xfId="0" applyNumberFormat="1" applyFont="1" applyFill="1" applyAlignment="1" applyProtection="1">
      <alignment horizontal="center" vertical="center"/>
      <protection locked="0"/>
    </xf>
    <xf numFmtId="3" fontId="7" fillId="7" borderId="0" xfId="0" applyNumberFormat="1" applyFont="1" applyFill="1" applyAlignment="1" applyProtection="1">
      <alignment horizontal="center" vertical="center"/>
      <protection locked="0"/>
    </xf>
    <xf numFmtId="0" fontId="53" fillId="2" borderId="39" xfId="0" applyFont="1" applyFill="1" applyBorder="1" applyAlignment="1" applyProtection="1">
      <alignment horizontal="center" vertical="center"/>
      <protection locked="0"/>
    </xf>
    <xf numFmtId="0" fontId="53" fillId="2" borderId="33" xfId="0" applyFont="1" applyFill="1" applyBorder="1" applyAlignment="1" applyProtection="1">
      <alignment horizontal="center" vertical="center"/>
      <protection locked="0"/>
    </xf>
    <xf numFmtId="4" fontId="41" fillId="0" borderId="46" xfId="0" applyNumberFormat="1" applyFont="1" applyBorder="1" applyAlignment="1">
      <alignment horizontal="center" vertical="center"/>
    </xf>
    <xf numFmtId="4" fontId="12" fillId="0" borderId="29" xfId="0" applyNumberFormat="1" applyFont="1" applyBorder="1" applyAlignment="1">
      <alignment horizontal="center" vertical="center"/>
    </xf>
    <xf numFmtId="4" fontId="41" fillId="0" borderId="39" xfId="0" applyNumberFormat="1" applyFont="1" applyBorder="1" applyAlignment="1">
      <alignment horizontal="center" vertical="center"/>
    </xf>
    <xf numFmtId="4" fontId="12" fillId="0" borderId="29" xfId="0" applyNumberFormat="1" applyFont="1" applyBorder="1" applyAlignment="1" applyProtection="1">
      <alignment horizontal="center" vertical="center"/>
      <protection locked="0"/>
    </xf>
    <xf numFmtId="2" fontId="47" fillId="0" borderId="39" xfId="0" applyNumberFormat="1" applyFont="1" applyBorder="1" applyAlignment="1">
      <alignment horizontal="center" vertical="center"/>
    </xf>
    <xf numFmtId="49" fontId="18" fillId="0" borderId="75" xfId="0" applyNumberFormat="1" applyFont="1" applyBorder="1" applyAlignment="1" applyProtection="1">
      <alignment horizontal="right" vertical="center" shrinkToFit="1"/>
      <protection locked="0"/>
    </xf>
    <xf numFmtId="3" fontId="37" fillId="0" borderId="35" xfId="0" applyNumberFormat="1" applyFont="1" applyBorder="1" applyAlignment="1" applyProtection="1">
      <alignment horizontal="center" vertical="center"/>
      <protection locked="0"/>
    </xf>
    <xf numFmtId="3" fontId="38" fillId="0" borderId="45" xfId="0" applyNumberFormat="1" applyFont="1" applyBorder="1" applyAlignment="1" applyProtection="1">
      <alignment horizontal="center" vertical="center"/>
      <protection locked="0"/>
    </xf>
    <xf numFmtId="0" fontId="54" fillId="0" borderId="39" xfId="0" applyFont="1" applyBorder="1" applyAlignment="1" applyProtection="1">
      <alignment horizontal="center" vertical="center"/>
      <protection locked="0"/>
    </xf>
    <xf numFmtId="2" fontId="47" fillId="0" borderId="46" xfId="0" applyNumberFormat="1" applyFont="1" applyBorder="1" applyAlignment="1">
      <alignment horizontal="center" vertical="center"/>
    </xf>
    <xf numFmtId="0" fontId="48" fillId="0" borderId="36" xfId="0" applyFont="1" applyBorder="1" applyAlignment="1" applyProtection="1">
      <alignment horizontal="center" vertical="center"/>
      <protection locked="0"/>
    </xf>
    <xf numFmtId="0" fontId="55" fillId="0" borderId="39" xfId="0" applyFont="1" applyBorder="1" applyAlignment="1" applyProtection="1">
      <alignment horizontal="center" vertical="center"/>
      <protection locked="0"/>
    </xf>
    <xf numFmtId="4" fontId="41" fillId="0" borderId="33" xfId="0" applyNumberFormat="1" applyFont="1" applyBorder="1" applyAlignment="1">
      <alignment horizontal="center" vertical="center"/>
    </xf>
    <xf numFmtId="0" fontId="4" fillId="0" borderId="36" xfId="0" applyFont="1" applyBorder="1" applyAlignment="1" applyProtection="1">
      <alignment horizontal="center" vertical="center"/>
      <protection locked="0"/>
    </xf>
    <xf numFmtId="0" fontId="7" fillId="0" borderId="33" xfId="0" applyFont="1" applyBorder="1" applyAlignment="1" applyProtection="1">
      <alignment horizontal="center" vertical="center"/>
      <protection locked="0"/>
    </xf>
    <xf numFmtId="0" fontId="26" fillId="0" borderId="39" xfId="0" applyFont="1" applyBorder="1" applyAlignment="1" applyProtection="1">
      <alignment horizontal="center" vertical="center"/>
      <protection locked="0"/>
    </xf>
    <xf numFmtId="4" fontId="7" fillId="0" borderId="39" xfId="0" applyNumberFormat="1" applyFont="1" applyBorder="1" applyAlignment="1" applyProtection="1">
      <alignment horizontal="center" vertical="center"/>
      <protection locked="0"/>
    </xf>
    <xf numFmtId="4" fontId="7" fillId="0" borderId="39" xfId="0" applyNumberFormat="1" applyFont="1" applyBorder="1" applyAlignment="1">
      <alignment horizontal="center" vertical="center"/>
    </xf>
    <xf numFmtId="3" fontId="7" fillId="0" borderId="40" xfId="0" applyNumberFormat="1" applyFont="1" applyBorder="1" applyAlignment="1">
      <alignment horizontal="center" vertical="center"/>
    </xf>
    <xf numFmtId="3" fontId="21" fillId="0" borderId="30" xfId="0" applyNumberFormat="1" applyFont="1" applyBorder="1" applyAlignment="1">
      <alignment horizontal="center" vertical="center"/>
    </xf>
    <xf numFmtId="9" fontId="21" fillId="0" borderId="36" xfId="0" applyNumberFormat="1" applyFont="1" applyBorder="1" applyAlignment="1" applyProtection="1">
      <alignment horizontal="center" vertical="center"/>
      <protection locked="0"/>
    </xf>
    <xf numFmtId="9" fontId="21" fillId="0" borderId="36" xfId="0" applyNumberFormat="1" applyFont="1" applyBorder="1" applyAlignment="1">
      <alignment horizontal="center" vertical="center"/>
    </xf>
    <xf numFmtId="9" fontId="7" fillId="0" borderId="46" xfId="0" applyNumberFormat="1" applyFont="1" applyBorder="1" applyAlignment="1" applyProtection="1">
      <alignment horizontal="center" vertical="center"/>
      <protection locked="0"/>
    </xf>
    <xf numFmtId="9" fontId="7" fillId="0" borderId="46" xfId="0" applyNumberFormat="1" applyFont="1" applyBorder="1" applyAlignment="1">
      <alignment horizontal="center" vertical="center"/>
    </xf>
    <xf numFmtId="9" fontId="47" fillId="0" borderId="46" xfId="0" applyNumberFormat="1" applyFont="1" applyBorder="1" applyAlignment="1" applyProtection="1">
      <alignment horizontal="center" vertical="center"/>
      <protection locked="0"/>
    </xf>
    <xf numFmtId="3" fontId="7" fillId="0" borderId="47" xfId="0" applyNumberFormat="1" applyFont="1" applyBorder="1" applyAlignment="1">
      <alignment horizontal="center" vertical="center"/>
    </xf>
    <xf numFmtId="9" fontId="21" fillId="0" borderId="29" xfId="0" applyNumberFormat="1" applyFont="1" applyBorder="1" applyAlignment="1" applyProtection="1">
      <alignment horizontal="center" vertical="center"/>
      <protection locked="0"/>
    </xf>
    <xf numFmtId="9" fontId="21" fillId="0" borderId="29" xfId="0" applyNumberFormat="1" applyFont="1" applyBorder="1" applyAlignment="1">
      <alignment horizontal="center" vertical="center"/>
    </xf>
    <xf numFmtId="9" fontId="7" fillId="0" borderId="39" xfId="0" applyNumberFormat="1" applyFont="1" applyBorder="1" applyAlignment="1" applyProtection="1">
      <alignment horizontal="center" vertical="center"/>
      <protection locked="0"/>
    </xf>
    <xf numFmtId="9" fontId="7" fillId="0" borderId="39" xfId="0" applyNumberFormat="1" applyFont="1" applyBorder="1" applyAlignment="1">
      <alignment horizontal="center" vertical="center"/>
    </xf>
    <xf numFmtId="9" fontId="47" fillId="0" borderId="39" xfId="0" applyNumberFormat="1" applyFont="1" applyBorder="1" applyAlignment="1" applyProtection="1">
      <alignment horizontal="center" vertical="center"/>
      <protection locked="0"/>
    </xf>
    <xf numFmtId="9" fontId="47" fillId="0" borderId="33" xfId="0" applyNumberFormat="1" applyFont="1" applyBorder="1" applyAlignment="1" applyProtection="1">
      <alignment horizontal="center" vertical="center"/>
      <protection locked="0"/>
    </xf>
    <xf numFmtId="0" fontId="24" fillId="0" borderId="29" xfId="0" applyFont="1" applyBorder="1" applyAlignment="1" applyProtection="1">
      <alignment horizontal="center" vertical="center"/>
      <protection locked="0"/>
    </xf>
    <xf numFmtId="3" fontId="24" fillId="0" borderId="30" xfId="0" applyNumberFormat="1" applyFont="1" applyBorder="1" applyAlignment="1">
      <alignment horizontal="center" vertical="center"/>
    </xf>
    <xf numFmtId="0" fontId="7" fillId="0" borderId="39" xfId="0" applyFont="1" applyBorder="1" applyAlignment="1" applyProtection="1">
      <alignment horizontal="center" vertical="center"/>
      <protection locked="0"/>
    </xf>
    <xf numFmtId="3" fontId="42" fillId="0" borderId="30" xfId="0" applyNumberFormat="1" applyFont="1" applyBorder="1" applyAlignment="1">
      <alignment horizontal="center" vertical="center"/>
    </xf>
    <xf numFmtId="3" fontId="40" fillId="0" borderId="34" xfId="0" applyNumberFormat="1" applyFont="1" applyBorder="1" applyAlignment="1">
      <alignment horizontal="center" vertical="center"/>
    </xf>
    <xf numFmtId="4" fontId="12" fillId="0" borderId="36" xfId="0" applyNumberFormat="1" applyFont="1" applyBorder="1" applyAlignment="1" applyProtection="1">
      <alignment horizontal="center" vertical="center"/>
      <protection locked="0"/>
    </xf>
    <xf numFmtId="4" fontId="41" fillId="0" borderId="39" xfId="0" applyNumberFormat="1" applyFont="1" applyBorder="1" applyAlignment="1" applyProtection="1">
      <alignment horizontal="center" vertical="center"/>
      <protection locked="0"/>
    </xf>
    <xf numFmtId="4" fontId="13" fillId="0" borderId="39" xfId="0" applyNumberFormat="1" applyFont="1" applyBorder="1" applyAlignment="1" applyProtection="1">
      <alignment horizontal="center" vertical="center"/>
      <protection locked="0"/>
    </xf>
    <xf numFmtId="4" fontId="12" fillId="0" borderId="30" xfId="0" applyNumberFormat="1" applyFont="1" applyBorder="1" applyAlignment="1" applyProtection="1">
      <alignment horizontal="center" vertical="center"/>
      <protection locked="0"/>
    </xf>
    <xf numFmtId="4" fontId="13" fillId="0" borderId="40" xfId="0" applyNumberFormat="1" applyFont="1" applyBorder="1" applyAlignment="1" applyProtection="1">
      <alignment horizontal="center" vertical="center"/>
      <protection locked="0"/>
    </xf>
    <xf numFmtId="4" fontId="12" fillId="0" borderId="37" xfId="0" applyNumberFormat="1" applyFont="1" applyBorder="1" applyAlignment="1">
      <alignment horizontal="center" vertical="center" shrinkToFit="1"/>
    </xf>
    <xf numFmtId="4" fontId="41" fillId="0" borderId="34" xfId="0" applyNumberFormat="1" applyFont="1" applyBorder="1" applyAlignment="1">
      <alignment horizontal="center" vertical="center" shrinkToFit="1"/>
    </xf>
    <xf numFmtId="4" fontId="21" fillId="0" borderId="36" xfId="0" applyNumberFormat="1" applyFont="1" applyBorder="1" applyAlignment="1">
      <alignment horizontal="center" vertical="center"/>
    </xf>
    <xf numFmtId="4" fontId="47" fillId="0" borderId="39" xfId="0" applyNumberFormat="1" applyFont="1" applyBorder="1" applyAlignment="1">
      <alignment horizontal="center" vertical="center"/>
    </xf>
    <xf numFmtId="4" fontId="21" fillId="0" borderId="29" xfId="0" applyNumberFormat="1" applyFont="1" applyBorder="1" applyAlignment="1">
      <alignment horizontal="center" vertical="center"/>
    </xf>
    <xf numFmtId="2" fontId="12" fillId="0" borderId="36" xfId="0" applyNumberFormat="1" applyFont="1" applyBorder="1" applyAlignment="1">
      <alignment horizontal="center" vertical="center"/>
    </xf>
    <xf numFmtId="2" fontId="12" fillId="0" borderId="37" xfId="0" applyNumberFormat="1" applyFont="1" applyBorder="1" applyAlignment="1">
      <alignment horizontal="center" vertical="center"/>
    </xf>
    <xf numFmtId="2" fontId="41" fillId="0" borderId="33" xfId="0" applyNumberFormat="1" applyFont="1" applyBorder="1" applyAlignment="1">
      <alignment horizontal="center" vertical="center"/>
    </xf>
    <xf numFmtId="2" fontId="13" fillId="0" borderId="34" xfId="0" applyNumberFormat="1" applyFont="1" applyBorder="1" applyAlignment="1">
      <alignment horizontal="center" vertical="center"/>
    </xf>
    <xf numFmtId="4" fontId="12" fillId="0" borderId="37" xfId="0" applyNumberFormat="1" applyFont="1" applyBorder="1" applyAlignment="1" applyProtection="1">
      <alignment horizontal="center" vertical="center"/>
      <protection locked="0"/>
    </xf>
    <xf numFmtId="4" fontId="1" fillId="0" borderId="0" xfId="0" applyNumberFormat="1" applyFont="1" applyAlignment="1" applyProtection="1">
      <alignment horizontal="center" vertical="center"/>
      <protection locked="0"/>
    </xf>
    <xf numFmtId="2" fontId="56" fillId="4" borderId="14" xfId="0" applyNumberFormat="1" applyFont="1" applyFill="1" applyBorder="1" applyAlignment="1" applyProtection="1">
      <alignment horizontal="center" vertical="center" shrinkToFit="1"/>
      <protection locked="0"/>
    </xf>
    <xf numFmtId="2" fontId="25" fillId="0" borderId="0" xfId="0" applyNumberFormat="1" applyFont="1" applyAlignment="1" applyProtection="1">
      <alignment horizontal="center" vertical="center" shrinkToFit="1"/>
      <protection locked="0"/>
    </xf>
    <xf numFmtId="2" fontId="57" fillId="10" borderId="19" xfId="0" applyNumberFormat="1" applyFont="1" applyFill="1" applyBorder="1" applyAlignment="1" applyProtection="1">
      <alignment horizontal="center" vertical="center" shrinkToFit="1"/>
      <protection locked="0"/>
    </xf>
    <xf numFmtId="3" fontId="41" fillId="0" borderId="33" xfId="0" applyNumberFormat="1" applyFont="1" applyBorder="1" applyAlignment="1">
      <alignment horizontal="center" vertical="center"/>
    </xf>
    <xf numFmtId="4" fontId="41" fillId="0" borderId="29" xfId="0" applyNumberFormat="1" applyFont="1" applyBorder="1" applyAlignment="1" applyProtection="1">
      <alignment horizontal="center" vertical="center"/>
      <protection locked="0"/>
    </xf>
    <xf numFmtId="4" fontId="41" fillId="0" borderId="40" xfId="0" applyNumberFormat="1" applyFont="1" applyBorder="1" applyAlignment="1" applyProtection="1">
      <alignment horizontal="center" vertical="center"/>
      <protection locked="0"/>
    </xf>
    <xf numFmtId="4" fontId="41" fillId="0" borderId="30" xfId="0" applyNumberFormat="1" applyFont="1" applyBorder="1" applyAlignment="1" applyProtection="1">
      <alignment horizontal="center" vertical="center"/>
      <protection locked="0"/>
    </xf>
    <xf numFmtId="3" fontId="31" fillId="11" borderId="34" xfId="0" applyNumberFormat="1" applyFont="1" applyFill="1" applyBorder="1" applyAlignment="1">
      <alignment horizontal="center" vertical="center"/>
    </xf>
    <xf numFmtId="3" fontId="39" fillId="0" borderId="36" xfId="0" applyNumberFormat="1" applyFont="1" applyBorder="1" applyAlignment="1">
      <alignment horizontal="center" vertical="center" shrinkToFit="1"/>
    </xf>
    <xf numFmtId="4" fontId="39" fillId="0" borderId="36" xfId="0" applyNumberFormat="1" applyFont="1" applyBorder="1" applyAlignment="1">
      <alignment horizontal="center" vertical="center"/>
    </xf>
    <xf numFmtId="4" fontId="61" fillId="0" borderId="33" xfId="0" applyNumberFormat="1" applyFont="1" applyBorder="1" applyAlignment="1">
      <alignment horizontal="center" vertical="center"/>
    </xf>
    <xf numFmtId="1" fontId="18" fillId="0" borderId="0" xfId="0" applyNumberFormat="1" applyFont="1" applyAlignment="1" applyProtection="1">
      <alignment horizontal="center" vertical="center" shrinkToFit="1"/>
      <protection locked="0"/>
    </xf>
    <xf numFmtId="4" fontId="39" fillId="0" borderId="37" xfId="0" applyNumberFormat="1" applyFont="1" applyBorder="1" applyAlignment="1">
      <alignment horizontal="center" vertical="center"/>
    </xf>
    <xf numFmtId="4" fontId="61" fillId="0" borderId="34" xfId="0" applyNumberFormat="1" applyFont="1" applyBorder="1" applyAlignment="1">
      <alignment horizontal="center" vertical="center"/>
    </xf>
    <xf numFmtId="9" fontId="11" fillId="0" borderId="53" xfId="3" applyNumberFormat="1" applyFont="1" applyBorder="1" applyAlignment="1">
      <alignment vertical="center"/>
    </xf>
    <xf numFmtId="0" fontId="11" fillId="0" borderId="16" xfId="3" applyFont="1" applyBorder="1" applyAlignment="1">
      <alignment horizontal="center" vertical="center"/>
    </xf>
    <xf numFmtId="0" fontId="35" fillId="0" borderId="0" xfId="3" applyFont="1" applyAlignment="1">
      <alignment horizontal="center" vertical="center"/>
    </xf>
    <xf numFmtId="9" fontId="11" fillId="0" borderId="56" xfId="3" applyNumberFormat="1" applyFont="1" applyBorder="1" applyAlignment="1">
      <alignment vertical="center"/>
    </xf>
    <xf numFmtId="1" fontId="62" fillId="0" borderId="52" xfId="3" applyNumberFormat="1" applyFont="1" applyBorder="1" applyAlignment="1">
      <alignment horizontal="center" vertical="center"/>
    </xf>
    <xf numFmtId="0" fontId="62" fillId="0" borderId="52" xfId="3" applyFont="1" applyBorder="1" applyAlignment="1">
      <alignment horizontal="center" vertical="center" wrapText="1"/>
    </xf>
    <xf numFmtId="0" fontId="62" fillId="0" borderId="52" xfId="3" applyFont="1" applyBorder="1" applyAlignment="1">
      <alignment horizontal="center" vertical="center"/>
    </xf>
    <xf numFmtId="0" fontId="62" fillId="0" borderId="52" xfId="3" applyFont="1" applyBorder="1" applyAlignment="1">
      <alignment horizontal="center" vertical="center" wrapText="1" shrinkToFit="1"/>
    </xf>
    <xf numFmtId="0" fontId="62" fillId="0" borderId="52" xfId="3" applyFont="1" applyBorder="1" applyAlignment="1">
      <alignment horizontal="center" vertical="center" readingOrder="2"/>
    </xf>
    <xf numFmtId="49" fontId="62" fillId="0" borderId="16" xfId="3" applyNumberFormat="1" applyFont="1" applyBorder="1" applyAlignment="1">
      <alignment horizontal="center" vertical="center" wrapText="1"/>
    </xf>
    <xf numFmtId="0" fontId="62" fillId="0" borderId="16" xfId="3" applyFont="1" applyBorder="1" applyAlignment="1">
      <alignment horizontal="center" vertical="center" wrapText="1"/>
    </xf>
    <xf numFmtId="49" fontId="62" fillId="0" borderId="16" xfId="3" applyNumberFormat="1" applyFont="1" applyBorder="1" applyAlignment="1">
      <alignment horizontal="center" vertical="center"/>
    </xf>
    <xf numFmtId="49" fontId="63" fillId="0" borderId="16" xfId="3" applyNumberFormat="1" applyFont="1" applyBorder="1" applyAlignment="1">
      <alignment horizontal="center" vertical="center" wrapText="1"/>
    </xf>
    <xf numFmtId="9" fontId="11" fillId="0" borderId="16" xfId="3" applyNumberFormat="1" applyFont="1" applyBorder="1" applyAlignment="1">
      <alignment vertical="center"/>
    </xf>
    <xf numFmtId="49" fontId="11" fillId="0" borderId="52" xfId="3" applyNumberFormat="1" applyFont="1" applyBorder="1" applyAlignment="1">
      <alignment horizontal="center" vertical="center" shrinkToFit="1"/>
    </xf>
    <xf numFmtId="9" fontId="11" fillId="0" borderId="52" xfId="3" applyNumberFormat="1" applyFont="1" applyBorder="1" applyAlignment="1">
      <alignment vertical="center"/>
    </xf>
    <xf numFmtId="1" fontId="11" fillId="0" borderId="52" xfId="3" applyNumberFormat="1" applyFont="1" applyBorder="1" applyAlignment="1">
      <alignment horizontal="center" vertical="center"/>
    </xf>
    <xf numFmtId="49" fontId="11" fillId="0" borderId="52" xfId="3" applyNumberFormat="1" applyFont="1" applyBorder="1" applyAlignment="1">
      <alignment horizontal="center" vertical="center"/>
    </xf>
    <xf numFmtId="49" fontId="11" fillId="0" borderId="16" xfId="3" applyNumberFormat="1" applyFont="1" applyBorder="1" applyAlignment="1">
      <alignment horizontal="center" vertical="center"/>
    </xf>
    <xf numFmtId="9" fontId="14" fillId="0" borderId="29" xfId="3" applyNumberFormat="1" applyFont="1" applyBorder="1" applyAlignment="1">
      <alignment horizontal="center" vertical="center"/>
    </xf>
    <xf numFmtId="2" fontId="18" fillId="0" borderId="29" xfId="3" applyNumberFormat="1" applyFont="1" applyBorder="1" applyAlignment="1">
      <alignment horizontal="center" vertical="center" shrinkToFit="1"/>
    </xf>
    <xf numFmtId="9" fontId="65" fillId="0" borderId="39" xfId="3" applyNumberFormat="1" applyFont="1" applyBorder="1" applyAlignment="1">
      <alignment horizontal="center" vertical="center"/>
    </xf>
    <xf numFmtId="2" fontId="66" fillId="0" borderId="39" xfId="3" applyNumberFormat="1" applyFont="1" applyBorder="1" applyAlignment="1">
      <alignment horizontal="center" vertical="center" shrinkToFit="1"/>
    </xf>
    <xf numFmtId="0" fontId="38" fillId="0" borderId="0" xfId="3" applyFont="1" applyAlignment="1">
      <alignment horizontal="center" vertical="center"/>
    </xf>
    <xf numFmtId="0" fontId="18" fillId="0" borderId="29" xfId="3" applyFont="1" applyBorder="1" applyAlignment="1">
      <alignment horizontal="center" vertical="center" shrinkToFit="1"/>
    </xf>
    <xf numFmtId="2" fontId="35" fillId="0" borderId="0" xfId="3" applyNumberFormat="1" applyFont="1" applyAlignment="1">
      <alignment horizontal="center" vertical="center"/>
    </xf>
    <xf numFmtId="2" fontId="21" fillId="0" borderId="29" xfId="3" applyNumberFormat="1" applyFont="1" applyBorder="1" applyAlignment="1">
      <alignment horizontal="center" vertical="center" shrinkToFit="1"/>
    </xf>
    <xf numFmtId="2" fontId="18" fillId="0" borderId="29" xfId="3" applyNumberFormat="1" applyFont="1" applyBorder="1" applyAlignment="1">
      <alignment horizontal="center" vertical="center"/>
    </xf>
    <xf numFmtId="2" fontId="21" fillId="0" borderId="39" xfId="3" applyNumberFormat="1" applyFont="1" applyBorder="1" applyAlignment="1">
      <alignment horizontal="center" vertical="center" shrinkToFit="1"/>
    </xf>
    <xf numFmtId="2" fontId="66" fillId="0" borderId="39" xfId="3" applyNumberFormat="1" applyFont="1" applyBorder="1" applyAlignment="1">
      <alignment horizontal="center" vertical="center"/>
    </xf>
    <xf numFmtId="2" fontId="21" fillId="0" borderId="53" xfId="3" applyNumberFormat="1" applyFont="1" applyBorder="1" applyAlignment="1">
      <alignment vertical="center" shrinkToFit="1"/>
    </xf>
    <xf numFmtId="2" fontId="47" fillId="0" borderId="39" xfId="3" applyNumberFormat="1" applyFont="1" applyBorder="1" applyAlignment="1">
      <alignment vertical="center" shrinkToFit="1"/>
    </xf>
    <xf numFmtId="2" fontId="72" fillId="0" borderId="25" xfId="3" applyNumberFormat="1" applyFont="1" applyBorder="1" applyAlignment="1">
      <alignment horizontal="center" vertical="center" shrinkToFit="1"/>
    </xf>
    <xf numFmtId="2" fontId="17" fillId="0" borderId="29" xfId="3" applyNumberFormat="1" applyFont="1" applyBorder="1" applyAlignment="1">
      <alignment horizontal="center" vertical="center" shrinkToFit="1"/>
    </xf>
    <xf numFmtId="2" fontId="65" fillId="0" borderId="28" xfId="3" applyNumberFormat="1" applyFont="1" applyBorder="1" applyAlignment="1">
      <alignment horizontal="center" vertical="center" shrinkToFit="1"/>
    </xf>
    <xf numFmtId="0" fontId="35" fillId="0" borderId="0" xfId="3" applyFont="1" applyAlignment="1">
      <alignment horizontal="center" vertical="center" shrinkToFit="1"/>
    </xf>
    <xf numFmtId="9" fontId="35" fillId="0" borderId="0" xfId="3" applyNumberFormat="1" applyFont="1" applyAlignment="1">
      <alignment horizontal="center" vertical="center"/>
    </xf>
    <xf numFmtId="1" fontId="35" fillId="0" borderId="0" xfId="3" applyNumberFormat="1" applyFont="1" applyAlignment="1">
      <alignment horizontal="center" vertical="center"/>
    </xf>
    <xf numFmtId="0" fontId="15" fillId="0" borderId="76" xfId="0" applyFont="1" applyBorder="1" applyAlignment="1">
      <alignment horizontal="center" vertical="center" shrinkToFit="1"/>
    </xf>
    <xf numFmtId="0" fontId="15" fillId="0" borderId="77" xfId="0" applyFont="1" applyBorder="1" applyAlignment="1">
      <alignment horizontal="center" vertical="center" shrinkToFit="1"/>
    </xf>
    <xf numFmtId="2" fontId="18" fillId="0" borderId="97" xfId="0" applyNumberFormat="1" applyFont="1" applyBorder="1" applyAlignment="1" applyProtection="1">
      <alignment horizontal="right" vertical="center" shrinkToFit="1"/>
      <protection locked="0"/>
    </xf>
    <xf numFmtId="2" fontId="18" fillId="0" borderId="98" xfId="0" applyNumberFormat="1" applyFont="1" applyBorder="1" applyAlignment="1">
      <alignment horizontal="right" vertical="center" shrinkToFit="1"/>
    </xf>
    <xf numFmtId="0" fontId="73" fillId="0" borderId="0" xfId="0" applyFont="1" applyAlignment="1">
      <alignment horizontal="center" vertical="center"/>
    </xf>
    <xf numFmtId="0" fontId="73" fillId="0" borderId="0" xfId="0" applyFont="1" applyAlignment="1">
      <alignment horizontal="center" vertical="center" wrapText="1"/>
    </xf>
    <xf numFmtId="167" fontId="73" fillId="0" borderId="0" xfId="0" applyNumberFormat="1" applyFont="1" applyAlignment="1">
      <alignment horizontal="center" vertical="center"/>
    </xf>
    <xf numFmtId="0" fontId="74" fillId="0" borderId="0" xfId="0" applyFont="1"/>
    <xf numFmtId="0" fontId="75" fillId="0" borderId="0" xfId="0" applyFont="1" applyAlignment="1">
      <alignment horizontal="center" vertical="center"/>
    </xf>
    <xf numFmtId="0" fontId="76" fillId="0" borderId="0" xfId="0" applyFont="1" applyAlignment="1">
      <alignment horizontal="center" vertical="center"/>
    </xf>
    <xf numFmtId="0" fontId="76" fillId="0" borderId="0" xfId="0" applyFont="1" applyAlignment="1">
      <alignment horizontal="center" vertical="center" wrapText="1"/>
    </xf>
    <xf numFmtId="167" fontId="76" fillId="0" borderId="0" xfId="0" applyNumberFormat="1" applyFont="1" applyAlignment="1">
      <alignment horizontal="center" vertical="center"/>
    </xf>
    <xf numFmtId="0" fontId="77" fillId="0" borderId="0" xfId="0" applyFont="1" applyAlignment="1">
      <alignment horizontal="center" vertical="center"/>
    </xf>
    <xf numFmtId="0" fontId="78" fillId="0" borderId="0" xfId="0" applyFont="1" applyAlignment="1">
      <alignment horizontal="center" vertical="center"/>
    </xf>
    <xf numFmtId="0" fontId="79" fillId="0" borderId="0" xfId="0" applyFont="1" applyAlignment="1">
      <alignment horizontal="center" vertical="center"/>
    </xf>
    <xf numFmtId="0" fontId="80" fillId="0" borderId="0" xfId="0" applyFont="1" applyAlignment="1">
      <alignment horizontal="center" vertical="center"/>
    </xf>
    <xf numFmtId="0" fontId="81" fillId="0" borderId="0" xfId="0" applyFont="1" applyAlignment="1">
      <alignment horizontal="right" vertical="center" wrapText="1"/>
    </xf>
    <xf numFmtId="0" fontId="81" fillId="0" borderId="0" xfId="0" applyFont="1" applyAlignment="1">
      <alignment horizontal="center" vertical="center"/>
    </xf>
    <xf numFmtId="167" fontId="82" fillId="0" borderId="0" xfId="0" applyNumberFormat="1" applyFont="1" applyAlignment="1">
      <alignment horizontal="center" vertical="center"/>
    </xf>
    <xf numFmtId="168" fontId="82" fillId="0" borderId="0" xfId="0" applyNumberFormat="1" applyFont="1" applyAlignment="1">
      <alignment horizontal="center" vertical="center"/>
    </xf>
    <xf numFmtId="164" fontId="82" fillId="0" borderId="0" xfId="0" applyNumberFormat="1" applyFont="1" applyAlignment="1">
      <alignment horizontal="center" vertical="center"/>
    </xf>
    <xf numFmtId="169" fontId="82" fillId="0" borderId="0" xfId="0" applyNumberFormat="1" applyFont="1" applyAlignment="1">
      <alignment horizontal="center" vertical="center"/>
    </xf>
    <xf numFmtId="0" fontId="0" fillId="0" borderId="0" xfId="0" applyAlignment="1">
      <alignment horizontal="center" vertical="center"/>
    </xf>
    <xf numFmtId="167" fontId="0" fillId="0" borderId="0" xfId="0" applyNumberFormat="1"/>
    <xf numFmtId="0" fontId="80" fillId="0" borderId="0" xfId="0" applyFont="1" applyAlignment="1">
      <alignment horizontal="center" vertical="center" wrapText="1"/>
    </xf>
    <xf numFmtId="0" fontId="83" fillId="0" borderId="0" xfId="0" applyFont="1" applyAlignment="1">
      <alignment horizontal="center" vertical="center"/>
    </xf>
    <xf numFmtId="167" fontId="80" fillId="0" borderId="0" xfId="0" applyNumberFormat="1" applyFont="1" applyAlignment="1">
      <alignment horizontal="center" vertical="center"/>
    </xf>
    <xf numFmtId="0" fontId="84" fillId="0" borderId="0" xfId="0" applyFont="1" applyAlignment="1">
      <alignment horizontal="center" vertical="center"/>
    </xf>
    <xf numFmtId="0" fontId="77" fillId="0" borderId="0" xfId="0" applyFont="1"/>
    <xf numFmtId="0" fontId="0" fillId="0" borderId="0" xfId="0" applyAlignment="1">
      <alignment wrapText="1"/>
    </xf>
    <xf numFmtId="0" fontId="85" fillId="0" borderId="0" xfId="0" applyFont="1" applyAlignment="1">
      <alignment horizontal="center" vertical="center"/>
    </xf>
    <xf numFmtId="0" fontId="79" fillId="0" borderId="0" xfId="0" applyFont="1"/>
    <xf numFmtId="167" fontId="84" fillId="0" borderId="0" xfId="0" applyNumberFormat="1" applyFont="1" applyAlignment="1">
      <alignment horizontal="center" vertical="center"/>
    </xf>
    <xf numFmtId="0" fontId="86" fillId="0" borderId="0" xfId="0" applyFont="1" applyAlignment="1">
      <alignment horizontal="right" vertical="center"/>
    </xf>
    <xf numFmtId="0" fontId="87" fillId="0" borderId="0" xfId="0" applyFont="1" applyAlignment="1">
      <alignment horizontal="center" vertical="center"/>
    </xf>
    <xf numFmtId="49" fontId="87" fillId="0" borderId="0" xfId="0" applyNumberFormat="1" applyFont="1" applyAlignment="1">
      <alignment horizontal="center" vertical="center"/>
    </xf>
    <xf numFmtId="0" fontId="79" fillId="0" borderId="0" xfId="0" applyFont="1" applyAlignment="1">
      <alignment horizontal="center"/>
    </xf>
    <xf numFmtId="164" fontId="87" fillId="0" borderId="0" xfId="0" applyNumberFormat="1" applyFont="1" applyAlignment="1">
      <alignment horizontal="center" vertical="center"/>
    </xf>
    <xf numFmtId="164" fontId="23" fillId="0" borderId="91" xfId="0" applyNumberFormat="1" applyFont="1" applyBorder="1" applyAlignment="1">
      <alignment horizontal="center" vertical="center" shrinkToFit="1"/>
    </xf>
    <xf numFmtId="164" fontId="23" fillId="0" borderId="86" xfId="0" applyNumberFormat="1" applyFont="1" applyBorder="1" applyAlignment="1">
      <alignment horizontal="center" vertical="center" shrinkToFit="1"/>
    </xf>
    <xf numFmtId="0" fontId="1" fillId="0" borderId="2" xfId="0" applyFont="1" applyBorder="1" applyAlignment="1" applyProtection="1">
      <alignment horizontal="right" vertical="center"/>
      <protection locked="0"/>
    </xf>
    <xf numFmtId="4" fontId="21" fillId="0" borderId="29" xfId="0" applyNumberFormat="1" applyFont="1" applyBorder="1" applyAlignment="1" applyProtection="1">
      <alignment horizontal="center" vertical="center"/>
      <protection locked="0"/>
    </xf>
    <xf numFmtId="2" fontId="35" fillId="0" borderId="30" xfId="0" applyNumberFormat="1" applyFont="1" applyBorder="1" applyAlignment="1">
      <alignment horizontal="center" vertical="center"/>
    </xf>
    <xf numFmtId="2" fontId="69" fillId="0" borderId="47" xfId="0" applyNumberFormat="1" applyFont="1" applyBorder="1" applyAlignment="1" applyProtection="1">
      <alignment horizontal="center" vertical="center"/>
      <protection locked="0"/>
    </xf>
    <xf numFmtId="49" fontId="36" fillId="11" borderId="1" xfId="0" applyNumberFormat="1" applyFont="1" applyFill="1" applyBorder="1" applyAlignment="1" applyProtection="1">
      <alignment vertical="center"/>
      <protection locked="0"/>
    </xf>
    <xf numFmtId="49" fontId="36" fillId="11" borderId="2" xfId="0" applyNumberFormat="1" applyFont="1" applyFill="1" applyBorder="1" applyAlignment="1" applyProtection="1">
      <alignment vertical="center"/>
      <protection locked="0"/>
    </xf>
    <xf numFmtId="49" fontId="36" fillId="11" borderId="6" xfId="0" applyNumberFormat="1" applyFont="1" applyFill="1" applyBorder="1" applyAlignment="1" applyProtection="1">
      <alignment vertical="center"/>
      <protection locked="0"/>
    </xf>
    <xf numFmtId="49" fontId="36" fillId="11" borderId="7" xfId="0" applyNumberFormat="1" applyFont="1" applyFill="1" applyBorder="1" applyAlignment="1" applyProtection="1">
      <alignment vertical="center"/>
      <protection locked="0"/>
    </xf>
    <xf numFmtId="49" fontId="36" fillId="11" borderId="8" xfId="0" applyNumberFormat="1" applyFont="1" applyFill="1" applyBorder="1" applyAlignment="1" applyProtection="1">
      <alignment vertical="center"/>
      <protection locked="0"/>
    </xf>
    <xf numFmtId="49" fontId="9" fillId="11" borderId="2" xfId="0" applyNumberFormat="1" applyFont="1" applyFill="1" applyBorder="1" applyAlignment="1" applyProtection="1">
      <alignment horizontal="left" vertical="center"/>
      <protection locked="0"/>
    </xf>
    <xf numFmtId="49" fontId="9" fillId="11" borderId="2" xfId="0" applyNumberFormat="1" applyFont="1" applyFill="1" applyBorder="1" applyAlignment="1" applyProtection="1">
      <alignment vertical="center"/>
      <protection locked="0"/>
    </xf>
    <xf numFmtId="0" fontId="48" fillId="0" borderId="0" xfId="0" applyFont="1" applyAlignment="1" applyProtection="1">
      <alignment horizontal="center" vertical="center"/>
      <protection locked="0"/>
    </xf>
    <xf numFmtId="0" fontId="48" fillId="0" borderId="0" xfId="0" applyFont="1" applyAlignment="1" applyProtection="1">
      <alignment horizontal="center" vertical="center" shrinkToFit="1"/>
      <protection locked="0"/>
    </xf>
    <xf numFmtId="0" fontId="91" fillId="0" borderId="0" xfId="0" applyFont="1" applyAlignment="1" applyProtection="1">
      <alignment horizontal="center" vertical="center"/>
      <protection locked="0"/>
    </xf>
    <xf numFmtId="3" fontId="92" fillId="0" borderId="0" xfId="0" applyNumberFormat="1" applyFont="1" applyAlignment="1" applyProtection="1">
      <alignment horizontal="center" vertical="center"/>
      <protection locked="0"/>
    </xf>
    <xf numFmtId="166" fontId="21" fillId="0" borderId="53" xfId="0" applyNumberFormat="1" applyFont="1" applyBorder="1" applyAlignment="1" applyProtection="1">
      <alignment horizontal="center" vertical="center"/>
      <protection locked="0"/>
    </xf>
    <xf numFmtId="166" fontId="7" fillId="0" borderId="39" xfId="0" applyNumberFormat="1" applyFont="1" applyBorder="1" applyAlignment="1" applyProtection="1">
      <alignment horizontal="center" vertical="center"/>
      <protection locked="0"/>
    </xf>
    <xf numFmtId="0" fontId="93" fillId="0" borderId="0" xfId="0" applyFont="1" applyAlignment="1" applyProtection="1">
      <alignment horizontal="right" vertical="center"/>
      <protection locked="0"/>
    </xf>
    <xf numFmtId="0" fontId="1" fillId="0" borderId="0" xfId="0" applyFont="1" applyAlignment="1" applyProtection="1">
      <alignment horizontal="center" vertical="center"/>
      <protection locked="0"/>
    </xf>
    <xf numFmtId="4" fontId="18" fillId="0" borderId="61" xfId="0" applyNumberFormat="1" applyFont="1" applyBorder="1" applyAlignment="1" applyProtection="1">
      <alignment horizontal="right" vertical="center" shrinkToFit="1"/>
      <protection locked="0"/>
    </xf>
    <xf numFmtId="4" fontId="18" fillId="0" borderId="73" xfId="0" applyNumberFormat="1" applyFont="1" applyBorder="1" applyAlignment="1">
      <alignment horizontal="right" vertical="distributed" shrinkToFit="1"/>
    </xf>
    <xf numFmtId="4" fontId="18" fillId="0" borderId="66" xfId="0" applyNumberFormat="1" applyFont="1" applyBorder="1" applyAlignment="1" applyProtection="1">
      <alignment horizontal="right" vertical="center" shrinkToFit="1"/>
      <protection locked="0"/>
    </xf>
    <xf numFmtId="4" fontId="18" fillId="0" borderId="63" xfId="0" applyNumberFormat="1" applyFont="1" applyBorder="1" applyAlignment="1">
      <alignment horizontal="right" vertical="center" shrinkToFit="1"/>
    </xf>
    <xf numFmtId="4" fontId="18" fillId="0" borderId="61" xfId="0" applyNumberFormat="1" applyFont="1" applyBorder="1" applyAlignment="1">
      <alignment horizontal="right" vertical="center" shrinkToFit="1"/>
    </xf>
    <xf numFmtId="164" fontId="12" fillId="12" borderId="59" xfId="0" applyNumberFormat="1" applyFont="1" applyFill="1" applyBorder="1" applyAlignment="1" applyProtection="1">
      <alignment horizontal="center" vertical="center" shrinkToFit="1"/>
      <protection locked="0"/>
    </xf>
    <xf numFmtId="164" fontId="40" fillId="12" borderId="33" xfId="0" applyNumberFormat="1" applyFont="1" applyFill="1" applyBorder="1" applyAlignment="1" applyProtection="1">
      <alignment horizontal="center" vertical="center" shrinkToFit="1"/>
      <protection locked="0"/>
    </xf>
    <xf numFmtId="0" fontId="14" fillId="0" borderId="78" xfId="0" applyFont="1" applyBorder="1" applyAlignment="1" applyProtection="1">
      <alignment horizontal="center" vertical="center"/>
      <protection locked="0"/>
    </xf>
    <xf numFmtId="2" fontId="21" fillId="0" borderId="78" xfId="0" applyNumberFormat="1" applyFont="1" applyBorder="1" applyAlignment="1">
      <alignment horizontal="center" vertical="center"/>
    </xf>
    <xf numFmtId="2" fontId="35" fillId="0" borderId="82" xfId="0" applyNumberFormat="1" applyFont="1" applyBorder="1" applyAlignment="1">
      <alignment horizontal="center" vertical="center"/>
    </xf>
    <xf numFmtId="3" fontId="12" fillId="0" borderId="36" xfId="0" applyNumberFormat="1" applyFont="1" applyBorder="1" applyAlignment="1">
      <alignment horizontal="center" vertical="center"/>
    </xf>
    <xf numFmtId="166" fontId="21" fillId="0" borderId="42" xfId="0" applyNumberFormat="1" applyFont="1" applyBorder="1" applyAlignment="1" applyProtection="1">
      <alignment horizontal="center" vertical="center"/>
      <protection locked="0"/>
    </xf>
    <xf numFmtId="4" fontId="21" fillId="0" borderId="36" xfId="0" applyNumberFormat="1" applyFont="1" applyBorder="1" applyAlignment="1" applyProtection="1">
      <alignment horizontal="center" vertical="center"/>
      <protection locked="0"/>
    </xf>
    <xf numFmtId="164" fontId="39" fillId="0" borderId="90" xfId="0" applyNumberFormat="1" applyFont="1" applyBorder="1" applyAlignment="1">
      <alignment horizontal="center" vertical="center" shrinkToFit="1"/>
    </xf>
    <xf numFmtId="164" fontId="39" fillId="0" borderId="85" xfId="0" applyNumberFormat="1" applyFont="1" applyBorder="1" applyAlignment="1">
      <alignment horizontal="center" vertical="center" shrinkToFit="1"/>
    </xf>
    <xf numFmtId="164" fontId="39" fillId="0" borderId="59" xfId="0" applyNumberFormat="1" applyFont="1" applyBorder="1" applyAlignment="1">
      <alignment horizontal="center" vertical="center" shrinkToFit="1"/>
    </xf>
    <xf numFmtId="164" fontId="39" fillId="0" borderId="29" xfId="0" applyNumberFormat="1" applyFont="1" applyBorder="1" applyAlignment="1">
      <alignment horizontal="center" vertical="center" shrinkToFit="1"/>
    </xf>
    <xf numFmtId="4" fontId="21" fillId="0" borderId="78" xfId="0" applyNumberFormat="1" applyFont="1" applyFill="1" applyBorder="1" applyAlignment="1" applyProtection="1">
      <alignment horizontal="center" vertical="center"/>
      <protection hidden="1"/>
    </xf>
    <xf numFmtId="4" fontId="21" fillId="0" borderId="78" xfId="0" applyNumberFormat="1" applyFont="1" applyBorder="1" applyAlignment="1" applyProtection="1">
      <alignment horizontal="center" vertical="center"/>
      <protection hidden="1"/>
    </xf>
    <xf numFmtId="4" fontId="47" fillId="0" borderId="39" xfId="0" applyNumberFormat="1" applyFont="1" applyFill="1" applyBorder="1" applyAlignment="1" applyProtection="1">
      <alignment horizontal="center" vertical="center"/>
      <protection hidden="1"/>
    </xf>
    <xf numFmtId="4" fontId="47" fillId="0" borderId="39" xfId="0" applyNumberFormat="1" applyFont="1" applyBorder="1" applyAlignment="1" applyProtection="1">
      <alignment horizontal="center" vertical="center"/>
      <protection hidden="1"/>
    </xf>
    <xf numFmtId="4" fontId="21" fillId="0" borderId="29" xfId="0" applyNumberFormat="1" applyFont="1" applyBorder="1" applyAlignment="1" applyProtection="1">
      <alignment horizontal="center" vertical="center"/>
      <protection hidden="1"/>
    </xf>
    <xf numFmtId="4" fontId="46" fillId="0" borderId="39" xfId="0" applyNumberFormat="1" applyFont="1" applyBorder="1" applyAlignment="1" applyProtection="1">
      <alignment horizontal="center" vertical="center"/>
      <protection hidden="1"/>
    </xf>
    <xf numFmtId="0" fontId="1" fillId="0" borderId="0" xfId="0" applyFont="1" applyAlignment="1" applyProtection="1">
      <alignment horizontal="center" vertical="center"/>
      <protection locked="0"/>
    </xf>
    <xf numFmtId="0" fontId="1" fillId="0" borderId="0" xfId="0" applyFont="1" applyAlignment="1" applyProtection="1">
      <alignment horizontal="right" vertical="center"/>
      <protection locked="0"/>
    </xf>
    <xf numFmtId="0" fontId="77" fillId="0" borderId="0" xfId="0" applyFont="1" applyFill="1" applyAlignment="1">
      <alignment horizontal="center" vertical="center"/>
    </xf>
    <xf numFmtId="0" fontId="78" fillId="0" borderId="0" xfId="0" applyFont="1" applyFill="1" applyAlignment="1">
      <alignment horizontal="center" vertical="center"/>
    </xf>
    <xf numFmtId="0" fontId="78" fillId="0" borderId="0" xfId="0" applyNumberFormat="1" applyFont="1" applyFill="1" applyAlignment="1">
      <alignment horizontal="center" vertical="center"/>
    </xf>
    <xf numFmtId="0" fontId="79" fillId="0" borderId="0" xfId="0" applyFont="1" applyFill="1" applyAlignment="1">
      <alignment horizontal="center" vertical="center"/>
    </xf>
    <xf numFmtId="167" fontId="80" fillId="0" borderId="0" xfId="0" applyNumberFormat="1" applyFont="1" applyFill="1" applyAlignment="1">
      <alignment horizontal="center" vertical="center"/>
    </xf>
    <xf numFmtId="168" fontId="82" fillId="0" borderId="0" xfId="0" applyNumberFormat="1" applyFont="1" applyFill="1" applyAlignment="1">
      <alignment horizontal="center" vertical="center"/>
    </xf>
    <xf numFmtId="164" fontId="82" fillId="0" borderId="0" xfId="0" applyNumberFormat="1" applyFont="1" applyFill="1" applyAlignment="1">
      <alignment horizontal="center" vertical="center"/>
    </xf>
    <xf numFmtId="167" fontId="82" fillId="0" borderId="0" xfId="0" applyNumberFormat="1" applyFont="1" applyFill="1" applyAlignment="1">
      <alignment horizontal="center" vertical="center"/>
    </xf>
    <xf numFmtId="0" fontId="0" fillId="0" borderId="0" xfId="0" applyFill="1" applyAlignment="1">
      <alignment horizontal="center" vertical="center"/>
    </xf>
    <xf numFmtId="167" fontId="0" fillId="0" borderId="0" xfId="0" applyNumberFormat="1" applyFill="1"/>
    <xf numFmtId="0" fontId="97" fillId="0" borderId="0" xfId="0" applyFont="1" applyFill="1" applyAlignment="1">
      <alignment horizontal="center" vertical="center" wrapText="1"/>
    </xf>
    <xf numFmtId="0" fontId="98" fillId="0" borderId="0" xfId="0" applyFont="1" applyFill="1" applyAlignment="1">
      <alignment horizontal="right" vertical="center" wrapText="1"/>
    </xf>
    <xf numFmtId="2" fontId="9" fillId="0" borderId="0" xfId="0" applyNumberFormat="1" applyFont="1" applyAlignment="1" applyProtection="1">
      <alignment horizontal="center" vertical="center" shrinkToFit="1" readingOrder="2"/>
      <protection locked="0"/>
    </xf>
    <xf numFmtId="0" fontId="99" fillId="0" borderId="33" xfId="0" applyFont="1" applyBorder="1" applyAlignment="1" applyProtection="1">
      <alignment horizontal="center" vertical="center"/>
      <protection locked="0"/>
    </xf>
    <xf numFmtId="0" fontId="1" fillId="0" borderId="2" xfId="0" applyFont="1" applyBorder="1" applyAlignment="1" applyProtection="1">
      <alignment horizontal="right" vertical="center"/>
      <protection locked="0"/>
    </xf>
    <xf numFmtId="0" fontId="1" fillId="0" borderId="0" xfId="0" applyFont="1" applyAlignment="1" applyProtection="1">
      <alignment horizontal="center" vertical="center"/>
      <protection locked="0"/>
    </xf>
    <xf numFmtId="49" fontId="18" fillId="0" borderId="61" xfId="0" applyNumberFormat="1" applyFont="1" applyFill="1" applyBorder="1" applyAlignment="1" applyProtection="1">
      <alignment horizontal="right" vertical="center" shrinkToFit="1"/>
      <protection locked="0"/>
    </xf>
    <xf numFmtId="4" fontId="18" fillId="0" borderId="61" xfId="0" applyNumberFormat="1" applyFont="1" applyFill="1" applyBorder="1" applyAlignment="1" applyProtection="1">
      <alignment horizontal="right" vertical="center" shrinkToFit="1"/>
      <protection locked="0"/>
    </xf>
    <xf numFmtId="4" fontId="18" fillId="0" borderId="73" xfId="0" applyNumberFormat="1" applyFont="1" applyFill="1" applyBorder="1" applyAlignment="1">
      <alignment horizontal="right" vertical="distributed" shrinkToFit="1"/>
    </xf>
    <xf numFmtId="0" fontId="1" fillId="0" borderId="2" xfId="0" applyFont="1" applyBorder="1" applyAlignment="1" applyProtection="1">
      <alignment horizontal="right" vertical="center"/>
      <protection locked="0"/>
    </xf>
    <xf numFmtId="0" fontId="1" fillId="0" borderId="3" xfId="0" applyFont="1" applyBorder="1" applyAlignment="1" applyProtection="1">
      <alignment horizontal="right" vertical="center"/>
      <protection locked="0"/>
    </xf>
    <xf numFmtId="0" fontId="2" fillId="0" borderId="9" xfId="0" applyFont="1" applyBorder="1" applyAlignment="1">
      <alignment horizontal="center" vertical="center"/>
    </xf>
    <xf numFmtId="0" fontId="1" fillId="0" borderId="0" xfId="0" applyFont="1" applyAlignment="1" applyProtection="1">
      <alignment horizontal="center"/>
      <protection locked="0"/>
    </xf>
    <xf numFmtId="3" fontId="42" fillId="0" borderId="59" xfId="0" applyNumberFormat="1" applyFont="1" applyBorder="1" applyAlignment="1">
      <alignment horizontal="center" vertical="center" shrinkToFit="1"/>
    </xf>
    <xf numFmtId="0" fontId="1" fillId="0" borderId="0" xfId="0" applyFont="1" applyAlignment="1" applyProtection="1">
      <alignment horizontal="center" vertical="center"/>
      <protection locked="0"/>
    </xf>
    <xf numFmtId="0" fontId="3" fillId="0" borderId="7" xfId="0" applyFont="1" applyBorder="1" applyAlignment="1" applyProtection="1">
      <alignment horizontal="right" vertical="center"/>
      <protection locked="0"/>
    </xf>
    <xf numFmtId="0" fontId="1" fillId="0" borderId="0" xfId="0" applyFont="1" applyAlignment="1" applyProtection="1">
      <alignment horizontal="right" vertical="center"/>
      <protection locked="0"/>
    </xf>
    <xf numFmtId="166" fontId="21" fillId="13" borderId="42" xfId="0" applyNumberFormat="1" applyFont="1" applyFill="1" applyBorder="1" applyAlignment="1" applyProtection="1">
      <alignment horizontal="center" vertical="center"/>
      <protection locked="0"/>
    </xf>
    <xf numFmtId="166" fontId="7" fillId="13" borderId="39" xfId="0" applyNumberFormat="1" applyFont="1" applyFill="1" applyBorder="1" applyAlignment="1" applyProtection="1">
      <alignment horizontal="center" vertical="center"/>
      <protection locked="0"/>
    </xf>
    <xf numFmtId="166" fontId="21" fillId="13" borderId="53" xfId="0" applyNumberFormat="1" applyFont="1" applyFill="1" applyBorder="1" applyAlignment="1" applyProtection="1">
      <alignment horizontal="center" vertical="center"/>
      <protection locked="0"/>
    </xf>
    <xf numFmtId="4" fontId="7" fillId="0" borderId="46" xfId="0" applyNumberFormat="1" applyFont="1" applyBorder="1" applyAlignment="1">
      <alignment horizontal="center" vertical="center"/>
    </xf>
    <xf numFmtId="0" fontId="1" fillId="0" borderId="0" xfId="0" applyFont="1" applyBorder="1" applyAlignment="1" applyProtection="1">
      <alignment horizontal="right" vertical="center"/>
      <protection locked="0"/>
    </xf>
    <xf numFmtId="0" fontId="1" fillId="0" borderId="0" xfId="0" applyFont="1" applyBorder="1" applyAlignment="1" applyProtection="1">
      <alignment horizontal="right" vertical="center" shrinkToFit="1"/>
      <protection locked="0"/>
    </xf>
    <xf numFmtId="0" fontId="25" fillId="0" borderId="0" xfId="0" applyFont="1" applyBorder="1" applyAlignment="1" applyProtection="1">
      <alignment horizontal="right" vertical="center"/>
      <protection locked="0"/>
    </xf>
    <xf numFmtId="3" fontId="32" fillId="0" borderId="0" xfId="0" applyNumberFormat="1" applyFont="1" applyBorder="1" applyAlignment="1" applyProtection="1">
      <alignment horizontal="right" vertical="center"/>
      <protection locked="0"/>
    </xf>
    <xf numFmtId="3" fontId="21" fillId="0" borderId="104" xfId="0" applyNumberFormat="1" applyFont="1" applyBorder="1" applyAlignment="1">
      <alignment horizontal="center" vertical="center"/>
    </xf>
    <xf numFmtId="3" fontId="21" fillId="0" borderId="106" xfId="0" applyNumberFormat="1" applyFont="1" applyBorder="1" applyAlignment="1">
      <alignment horizontal="center" vertical="center"/>
    </xf>
    <xf numFmtId="3" fontId="7" fillId="0" borderId="95" xfId="0" applyNumberFormat="1" applyFont="1" applyBorder="1" applyAlignment="1">
      <alignment horizontal="center" vertical="center"/>
    </xf>
    <xf numFmtId="3" fontId="21" fillId="0" borderId="36" xfId="0" applyNumberFormat="1" applyFont="1" applyBorder="1" applyAlignment="1">
      <alignment horizontal="center" vertical="center"/>
    </xf>
    <xf numFmtId="3" fontId="7" fillId="0" borderId="46" xfId="0" applyNumberFormat="1" applyFont="1" applyBorder="1" applyAlignment="1">
      <alignment horizontal="center" vertical="center"/>
    </xf>
    <xf numFmtId="3" fontId="21" fillId="0" borderId="29" xfId="0" applyNumberFormat="1" applyFont="1" applyBorder="1" applyAlignment="1">
      <alignment horizontal="center" vertical="center"/>
    </xf>
    <xf numFmtId="3" fontId="31" fillId="11" borderId="33" xfId="0" applyNumberFormat="1" applyFont="1" applyFill="1" applyBorder="1" applyAlignment="1">
      <alignment horizontal="center" vertical="center" shrinkToFit="1"/>
    </xf>
    <xf numFmtId="0" fontId="26" fillId="0" borderId="33" xfId="0" applyFont="1" applyBorder="1" applyAlignment="1" applyProtection="1">
      <alignment horizontal="center" vertical="center"/>
      <protection locked="0"/>
    </xf>
    <xf numFmtId="166" fontId="7" fillId="13" borderId="33" xfId="0" applyNumberFormat="1" applyFont="1" applyFill="1" applyBorder="1" applyAlignment="1" applyProtection="1">
      <alignment horizontal="center" vertical="center"/>
      <protection locked="0"/>
    </xf>
    <xf numFmtId="4" fontId="7" fillId="0" borderId="33" xfId="0" applyNumberFormat="1" applyFont="1" applyBorder="1" applyAlignment="1" applyProtection="1">
      <alignment horizontal="center" vertical="center"/>
      <protection locked="0"/>
    </xf>
    <xf numFmtId="4" fontId="7" fillId="0" borderId="33" xfId="0" applyNumberFormat="1" applyFont="1" applyBorder="1" applyAlignment="1">
      <alignment horizontal="center" vertical="center"/>
    </xf>
    <xf numFmtId="3" fontId="7" fillId="0" borderId="33" xfId="0" applyNumberFormat="1" applyFont="1" applyBorder="1" applyAlignment="1">
      <alignment horizontal="center" vertical="center"/>
    </xf>
    <xf numFmtId="3" fontId="7" fillId="0" borderId="107" xfId="0" applyNumberFormat="1" applyFont="1" applyBorder="1" applyAlignment="1">
      <alignment horizontal="center" vertical="center"/>
    </xf>
    <xf numFmtId="49" fontId="9" fillId="11" borderId="3" xfId="0" applyNumberFormat="1" applyFont="1" applyFill="1" applyBorder="1" applyAlignment="1" applyProtection="1">
      <alignment horizontal="left" vertical="center"/>
      <protection locked="0"/>
    </xf>
    <xf numFmtId="49" fontId="36" fillId="11" borderId="0" xfId="0" applyNumberFormat="1" applyFont="1" applyFill="1" applyBorder="1" applyAlignment="1" applyProtection="1">
      <alignment vertical="center"/>
      <protection locked="0"/>
    </xf>
    <xf numFmtId="49" fontId="36" fillId="11" borderId="5" xfId="0" applyNumberFormat="1" applyFont="1" applyFill="1" applyBorder="1" applyAlignment="1" applyProtection="1">
      <alignment vertical="center"/>
      <protection locked="0"/>
    </xf>
    <xf numFmtId="3" fontId="37" fillId="0" borderId="41" xfId="0" applyNumberFormat="1" applyFont="1" applyBorder="1" applyAlignment="1" applyProtection="1">
      <alignment horizontal="center" vertical="center"/>
      <protection locked="0"/>
    </xf>
    <xf numFmtId="3" fontId="30" fillId="0" borderId="43" xfId="0" applyNumberFormat="1" applyFont="1" applyBorder="1" applyAlignment="1">
      <alignment horizontal="center" vertical="center"/>
    </xf>
    <xf numFmtId="3" fontId="30" fillId="0" borderId="42" xfId="0" applyNumberFormat="1" applyFont="1" applyBorder="1" applyAlignment="1">
      <alignment horizontal="center" vertical="center" shrinkToFit="1"/>
    </xf>
    <xf numFmtId="0" fontId="3" fillId="0" borderId="7"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1" fillId="0" borderId="2" xfId="0" applyFont="1" applyBorder="1" applyAlignment="1" applyProtection="1">
      <alignment horizontal="right" vertical="center"/>
      <protection locked="0"/>
    </xf>
    <xf numFmtId="0" fontId="3" fillId="0" borderId="7" xfId="0" applyFont="1" applyBorder="1" applyAlignment="1" applyProtection="1">
      <alignment horizontal="right" vertical="center"/>
      <protection locked="0"/>
    </xf>
    <xf numFmtId="0" fontId="1" fillId="0" borderId="2" xfId="0" applyFont="1" applyBorder="1" applyAlignment="1" applyProtection="1">
      <alignment horizontal="left" vertical="center"/>
      <protection locked="0"/>
    </xf>
    <xf numFmtId="0" fontId="1" fillId="0" borderId="0" xfId="0" applyFont="1" applyAlignment="1" applyProtection="1">
      <alignment horizontal="left" vertical="center"/>
      <protection locked="0"/>
    </xf>
    <xf numFmtId="0" fontId="1" fillId="0" borderId="5" xfId="0" applyFont="1" applyBorder="1" applyAlignment="1">
      <alignment horizontal="right" vertical="center" readingOrder="2"/>
    </xf>
    <xf numFmtId="0" fontId="1" fillId="0" borderId="2" xfId="0" applyFont="1" applyBorder="1" applyAlignment="1" applyProtection="1">
      <alignment vertical="center"/>
      <protection locked="0"/>
    </xf>
    <xf numFmtId="164" fontId="48" fillId="0" borderId="0" xfId="0" applyNumberFormat="1" applyFont="1" applyBorder="1" applyAlignment="1" applyProtection="1">
      <alignment horizontal="right" vertical="center"/>
      <protection locked="0"/>
    </xf>
    <xf numFmtId="0" fontId="1" fillId="0" borderId="0" xfId="0" applyFont="1" applyBorder="1" applyAlignment="1" applyProtection="1">
      <alignment vertical="center"/>
      <protection locked="0"/>
    </xf>
    <xf numFmtId="0" fontId="1" fillId="0" borderId="0" xfId="0" applyFont="1" applyBorder="1" applyAlignment="1" applyProtection="1">
      <alignment horizontal="left" vertical="center"/>
      <protection locked="0"/>
    </xf>
    <xf numFmtId="0" fontId="48" fillId="0" borderId="8" xfId="0" applyFont="1" applyBorder="1" applyAlignment="1" applyProtection="1">
      <alignment horizontal="right" vertical="center"/>
      <protection locked="0"/>
    </xf>
    <xf numFmtId="0" fontId="1" fillId="0" borderId="4" xfId="0" applyFont="1" applyBorder="1" applyAlignment="1" applyProtection="1">
      <alignment horizontal="center"/>
      <protection locked="0"/>
    </xf>
    <xf numFmtId="0" fontId="1" fillId="0" borderId="0" xfId="0" applyFont="1" applyBorder="1" applyAlignment="1" applyProtection="1">
      <alignment horizontal="center"/>
      <protection locked="0"/>
    </xf>
    <xf numFmtId="0" fontId="25" fillId="0" borderId="0" xfId="0" applyFont="1" applyBorder="1" applyAlignment="1" applyProtection="1">
      <alignment horizontal="center"/>
      <protection locked="0"/>
    </xf>
    <xf numFmtId="164" fontId="1" fillId="0" borderId="0" xfId="0" applyNumberFormat="1" applyFont="1" applyBorder="1" applyAlignment="1" applyProtection="1">
      <alignment horizontal="center"/>
      <protection locked="0"/>
    </xf>
    <xf numFmtId="0" fontId="48" fillId="0" borderId="5" xfId="0" applyFont="1" applyBorder="1" applyAlignment="1" applyProtection="1">
      <alignment horizontal="center"/>
      <protection locked="0"/>
    </xf>
    <xf numFmtId="0" fontId="49" fillId="0" borderId="3" xfId="0" applyFont="1" applyBorder="1" applyAlignment="1">
      <alignment horizontal="center" vertical="center"/>
    </xf>
    <xf numFmtId="3" fontId="39" fillId="0" borderId="108" xfId="0" applyNumberFormat="1" applyFont="1" applyBorder="1" applyAlignment="1">
      <alignment horizontal="center" vertical="center" shrinkToFit="1"/>
    </xf>
    <xf numFmtId="0" fontId="4" fillId="0" borderId="5" xfId="0" applyFont="1" applyBorder="1" applyAlignment="1" applyProtection="1">
      <alignment horizontal="right" vertical="center" shrinkToFit="1" readingOrder="2"/>
      <protection locked="0"/>
    </xf>
    <xf numFmtId="10" fontId="39" fillId="0" borderId="36" xfId="0" applyNumberFormat="1" applyFont="1" applyBorder="1" applyAlignment="1">
      <alignment horizontal="center" vertical="center" shrinkToFit="1"/>
    </xf>
    <xf numFmtId="10" fontId="40" fillId="0" borderId="91" xfId="0" applyNumberFormat="1" applyFont="1" applyBorder="1" applyAlignment="1">
      <alignment horizontal="center" vertical="center" shrinkToFit="1"/>
    </xf>
    <xf numFmtId="10" fontId="39" fillId="0" borderId="29" xfId="0" applyNumberFormat="1" applyFont="1" applyBorder="1" applyAlignment="1">
      <alignment horizontal="center" vertical="center" shrinkToFit="1"/>
    </xf>
    <xf numFmtId="3" fontId="12" fillId="0" borderId="57" xfId="0" applyNumberFormat="1" applyFont="1" applyBorder="1" applyAlignment="1" applyProtection="1">
      <alignment horizontal="right" vertical="center" shrinkToFit="1"/>
      <protection locked="0"/>
    </xf>
    <xf numFmtId="3" fontId="12" fillId="0" borderId="109" xfId="0" applyNumberFormat="1" applyFont="1" applyBorder="1" applyAlignment="1" applyProtection="1">
      <alignment horizontal="right" vertical="center" shrinkToFit="1"/>
      <protection locked="0"/>
    </xf>
    <xf numFmtId="3" fontId="40" fillId="0" borderId="31" xfId="0" applyNumberFormat="1" applyFont="1" applyBorder="1" applyAlignment="1" applyProtection="1">
      <alignment horizontal="right" vertical="center" shrinkToFit="1"/>
      <protection locked="0"/>
    </xf>
    <xf numFmtId="3" fontId="12" fillId="0" borderId="81" xfId="0" applyNumberFormat="1" applyFont="1" applyBorder="1" applyAlignment="1" applyProtection="1">
      <alignment horizontal="right" vertical="center" shrinkToFit="1"/>
      <protection locked="0"/>
    </xf>
    <xf numFmtId="3" fontId="39" fillId="0" borderId="29" xfId="0" applyNumberFormat="1" applyFont="1" applyBorder="1" applyAlignment="1">
      <alignment horizontal="right" vertical="center" shrinkToFit="1"/>
    </xf>
    <xf numFmtId="3" fontId="12" fillId="0" borderId="36" xfId="0" applyNumberFormat="1" applyFont="1" applyBorder="1" applyAlignment="1">
      <alignment horizontal="right" vertical="center" shrinkToFit="1"/>
    </xf>
    <xf numFmtId="3" fontId="40" fillId="0" borderId="84" xfId="0" applyNumberFormat="1" applyFont="1" applyBorder="1" applyAlignment="1">
      <alignment horizontal="right" vertical="center" shrinkToFit="1"/>
    </xf>
    <xf numFmtId="3" fontId="21" fillId="0" borderId="36" xfId="0" applyNumberFormat="1" applyFont="1" applyBorder="1" applyAlignment="1">
      <alignment horizontal="right" vertical="center"/>
    </xf>
    <xf numFmtId="3" fontId="21" fillId="0" borderId="104" xfId="0" applyNumberFormat="1" applyFont="1" applyBorder="1" applyAlignment="1">
      <alignment horizontal="right" vertical="center"/>
    </xf>
    <xf numFmtId="3" fontId="7" fillId="0" borderId="46" xfId="0" applyNumberFormat="1" applyFont="1" applyBorder="1" applyAlignment="1">
      <alignment horizontal="right" vertical="center"/>
    </xf>
    <xf numFmtId="3" fontId="7" fillId="0" borderId="105" xfId="0" applyNumberFormat="1" applyFont="1" applyBorder="1" applyAlignment="1">
      <alignment horizontal="right" vertical="center"/>
    </xf>
    <xf numFmtId="3" fontId="21" fillId="0" borderId="29" xfId="0" applyNumberFormat="1" applyFont="1" applyBorder="1" applyAlignment="1">
      <alignment horizontal="right" vertical="center"/>
    </xf>
    <xf numFmtId="3" fontId="21" fillId="0" borderId="106" xfId="0" applyNumberFormat="1" applyFont="1" applyBorder="1" applyAlignment="1">
      <alignment horizontal="right" vertical="center"/>
    </xf>
    <xf numFmtId="3" fontId="7" fillId="0" borderId="95" xfId="0" applyNumberFormat="1" applyFont="1" applyBorder="1" applyAlignment="1">
      <alignment horizontal="right" vertical="center"/>
    </xf>
    <xf numFmtId="3" fontId="7" fillId="0" borderId="33" xfId="0" applyNumberFormat="1" applyFont="1" applyBorder="1" applyAlignment="1">
      <alignment horizontal="right" vertical="center"/>
    </xf>
    <xf numFmtId="3" fontId="7" fillId="0" borderId="107" xfId="0" applyNumberFormat="1" applyFont="1" applyBorder="1" applyAlignment="1">
      <alignment horizontal="right" vertical="center"/>
    </xf>
    <xf numFmtId="3" fontId="30" fillId="0" borderId="42" xfId="0" applyNumberFormat="1" applyFont="1" applyBorder="1" applyAlignment="1">
      <alignment horizontal="right" vertical="center" shrinkToFit="1"/>
    </xf>
    <xf numFmtId="3" fontId="30" fillId="0" borderId="43" xfId="0" applyNumberFormat="1" applyFont="1" applyBorder="1" applyAlignment="1">
      <alignment horizontal="right" vertical="center" shrinkToFit="1"/>
    </xf>
    <xf numFmtId="3" fontId="31" fillId="11" borderId="33" xfId="0" applyNumberFormat="1" applyFont="1" applyFill="1" applyBorder="1" applyAlignment="1">
      <alignment horizontal="right" vertical="center" shrinkToFit="1"/>
    </xf>
    <xf numFmtId="3" fontId="31" fillId="11" borderId="34" xfId="0" applyNumberFormat="1" applyFont="1" applyFill="1" applyBorder="1" applyAlignment="1">
      <alignment horizontal="right" vertical="center" shrinkToFit="1"/>
    </xf>
    <xf numFmtId="3" fontId="39" fillId="0" borderId="36" xfId="0" applyNumberFormat="1" applyFont="1" applyBorder="1" applyAlignment="1">
      <alignment horizontal="right" vertical="center" shrinkToFit="1"/>
    </xf>
    <xf numFmtId="3" fontId="40" fillId="0" borderId="86" xfId="0" applyNumberFormat="1" applyFont="1" applyBorder="1" applyAlignment="1">
      <alignment horizontal="right" vertical="center" shrinkToFit="1"/>
    </xf>
    <xf numFmtId="3" fontId="39" fillId="0" borderId="85" xfId="0" applyNumberFormat="1" applyFont="1" applyBorder="1" applyAlignment="1">
      <alignment horizontal="right" vertical="center" shrinkToFit="1"/>
    </xf>
    <xf numFmtId="0" fontId="12" fillId="0" borderId="36" xfId="0" applyFont="1" applyBorder="1" applyAlignment="1" applyProtection="1">
      <alignment horizontal="right" vertical="center" shrinkToFit="1"/>
      <protection locked="0"/>
    </xf>
    <xf numFmtId="3" fontId="40" fillId="0" borderId="84" xfId="0" applyNumberFormat="1" applyFont="1" applyBorder="1" applyAlignment="1">
      <alignment horizontal="right" vertical="center"/>
    </xf>
    <xf numFmtId="3" fontId="40" fillId="0" borderId="33" xfId="0" applyNumberFormat="1" applyFont="1" applyBorder="1" applyAlignment="1" applyProtection="1">
      <alignment horizontal="right" vertical="center" shrinkToFit="1"/>
      <protection locked="0"/>
    </xf>
    <xf numFmtId="3" fontId="21" fillId="0" borderId="37" xfId="0" applyNumberFormat="1" applyFont="1" applyBorder="1" applyAlignment="1">
      <alignment horizontal="right" vertical="center"/>
    </xf>
    <xf numFmtId="3" fontId="7" fillId="0" borderId="40" xfId="0" applyNumberFormat="1" applyFont="1" applyBorder="1" applyAlignment="1">
      <alignment horizontal="right" vertical="center"/>
    </xf>
    <xf numFmtId="3" fontId="21" fillId="0" borderId="30" xfId="0" applyNumberFormat="1" applyFont="1" applyBorder="1" applyAlignment="1">
      <alignment horizontal="right" vertical="center"/>
    </xf>
    <xf numFmtId="3" fontId="30" fillId="0" borderId="37" xfId="0" applyNumberFormat="1" applyFont="1" applyBorder="1" applyAlignment="1">
      <alignment horizontal="right" vertical="center"/>
    </xf>
    <xf numFmtId="3" fontId="31" fillId="11" borderId="34" xfId="0" applyNumberFormat="1" applyFont="1" applyFill="1" applyBorder="1" applyAlignment="1">
      <alignment horizontal="right" vertical="center"/>
    </xf>
    <xf numFmtId="10" fontId="39" fillId="0" borderId="59" xfId="0" applyNumberFormat="1" applyFont="1" applyBorder="1" applyAlignment="1">
      <alignment horizontal="center" vertical="center" shrinkToFit="1"/>
    </xf>
    <xf numFmtId="3" fontId="12" fillId="0" borderId="36" xfId="0" applyNumberFormat="1" applyFont="1" applyBorder="1" applyAlignment="1" applyProtection="1">
      <alignment horizontal="right" vertical="center" shrinkToFit="1"/>
      <protection locked="0"/>
    </xf>
    <xf numFmtId="3" fontId="12" fillId="0" borderId="29" xfId="0" applyNumberFormat="1" applyFont="1" applyBorder="1" applyAlignment="1" applyProtection="1">
      <alignment horizontal="right" vertical="center" shrinkToFit="1"/>
      <protection locked="0"/>
    </xf>
    <xf numFmtId="3" fontId="12" fillId="0" borderId="78" xfId="0" applyNumberFormat="1" applyFont="1" applyBorder="1" applyAlignment="1">
      <alignment horizontal="right" vertical="center" shrinkToFit="1"/>
    </xf>
    <xf numFmtId="3" fontId="12" fillId="0" borderId="29" xfId="0" applyNumberFormat="1" applyFont="1" applyBorder="1" applyAlignment="1">
      <alignment horizontal="right" vertical="center" shrinkToFit="1"/>
    </xf>
    <xf numFmtId="0" fontId="101" fillId="0" borderId="46" xfId="0" applyFont="1" applyBorder="1" applyAlignment="1" applyProtection="1">
      <alignment horizontal="center" vertical="center"/>
      <protection locked="0"/>
    </xf>
    <xf numFmtId="0" fontId="101" fillId="0" borderId="33" xfId="0" applyFont="1" applyBorder="1" applyAlignment="1" applyProtection="1">
      <alignment horizontal="center" vertical="center"/>
      <protection locked="0"/>
    </xf>
    <xf numFmtId="0" fontId="103" fillId="0" borderId="36" xfId="0" applyFont="1" applyBorder="1" applyAlignment="1" applyProtection="1">
      <alignment horizontal="center" vertical="center"/>
      <protection locked="0"/>
    </xf>
    <xf numFmtId="0" fontId="104" fillId="0" borderId="46" xfId="0" applyFont="1" applyBorder="1" applyAlignment="1" applyProtection="1">
      <alignment horizontal="center" vertical="center"/>
      <protection locked="0"/>
    </xf>
    <xf numFmtId="0" fontId="103" fillId="0" borderId="29" xfId="0" applyFont="1" applyBorder="1" applyAlignment="1" applyProtection="1">
      <alignment horizontal="center" vertical="center"/>
      <protection locked="0"/>
    </xf>
    <xf numFmtId="0" fontId="12" fillId="12" borderId="36" xfId="0" applyFont="1" applyFill="1" applyBorder="1" applyAlignment="1" applyProtection="1">
      <alignment horizontal="center" vertical="center" shrinkToFit="1"/>
      <protection locked="0"/>
    </xf>
    <xf numFmtId="3" fontId="40" fillId="12" borderId="33" xfId="0" applyNumberFormat="1" applyFont="1" applyFill="1" applyBorder="1" applyAlignment="1" applyProtection="1">
      <alignment horizontal="center" vertical="center" shrinkToFit="1"/>
      <protection locked="0"/>
    </xf>
    <xf numFmtId="0" fontId="1" fillId="0" borderId="0" xfId="0" applyFont="1" applyAlignment="1" applyProtection="1">
      <protection locked="0"/>
    </xf>
    <xf numFmtId="0" fontId="80" fillId="0" borderId="0" xfId="0" applyFont="1" applyFill="1" applyAlignment="1">
      <alignment horizontal="center" vertical="center" wrapText="1"/>
    </xf>
    <xf numFmtId="0" fontId="81" fillId="0" borderId="0" xfId="0" applyFont="1" applyFill="1" applyAlignment="1">
      <alignment horizontal="right" vertical="center" wrapText="1"/>
    </xf>
    <xf numFmtId="0" fontId="83" fillId="0" borderId="0" xfId="0" applyFont="1" applyFill="1" applyAlignment="1">
      <alignment horizontal="center" vertical="center"/>
    </xf>
    <xf numFmtId="169" fontId="82" fillId="0" borderId="0" xfId="0" applyNumberFormat="1" applyFont="1" applyFill="1" applyAlignment="1">
      <alignment horizontal="center" vertical="center"/>
    </xf>
    <xf numFmtId="3" fontId="12" fillId="0" borderId="57" xfId="0" applyNumberFormat="1" applyFont="1" applyBorder="1" applyAlignment="1">
      <alignment horizontal="right" vertical="center" shrinkToFit="1"/>
    </xf>
    <xf numFmtId="3" fontId="40" fillId="0" borderId="91" xfId="0" applyNumberFormat="1" applyFont="1" applyBorder="1" applyAlignment="1">
      <alignment horizontal="center" vertical="center" shrinkToFit="1"/>
    </xf>
    <xf numFmtId="3" fontId="39" fillId="0" borderId="29" xfId="0" applyNumberFormat="1" applyFont="1" applyBorder="1" applyAlignment="1">
      <alignment horizontal="center" vertical="center" shrinkToFit="1"/>
    </xf>
    <xf numFmtId="0" fontId="100" fillId="0" borderId="4" xfId="0" applyFont="1" applyFill="1" applyBorder="1" applyAlignment="1" applyProtection="1">
      <alignment vertical="center"/>
      <protection locked="0"/>
    </xf>
    <xf numFmtId="0" fontId="100" fillId="0" borderId="0" xfId="0" applyFont="1" applyFill="1" applyBorder="1" applyAlignment="1" applyProtection="1">
      <alignment vertical="center"/>
      <protection locked="0"/>
    </xf>
    <xf numFmtId="0" fontId="101" fillId="0" borderId="0" xfId="0" applyFont="1" applyFill="1" applyBorder="1" applyAlignment="1" applyProtection="1">
      <alignment horizontal="center" vertical="center"/>
      <protection locked="0"/>
    </xf>
    <xf numFmtId="3" fontId="102" fillId="0" borderId="0" xfId="0" applyNumberFormat="1" applyFont="1" applyFill="1" applyBorder="1" applyAlignment="1">
      <alignment vertical="center"/>
    </xf>
    <xf numFmtId="3" fontId="102" fillId="0" borderId="5" xfId="0" applyNumberFormat="1" applyFont="1" applyFill="1" applyBorder="1" applyAlignment="1">
      <alignment vertical="center"/>
    </xf>
    <xf numFmtId="0" fontId="95" fillId="0" borderId="4" xfId="0" applyFont="1" applyFill="1" applyBorder="1" applyAlignment="1">
      <alignment vertical="center"/>
    </xf>
    <xf numFmtId="0" fontId="95" fillId="0" borderId="0" xfId="0" applyFont="1" applyFill="1" applyBorder="1" applyAlignment="1">
      <alignment vertical="center"/>
    </xf>
    <xf numFmtId="0" fontId="95" fillId="0" borderId="5" xfId="0" applyFont="1" applyFill="1" applyBorder="1" applyAlignment="1">
      <alignment vertical="center"/>
    </xf>
    <xf numFmtId="0" fontId="96" fillId="0" borderId="6" xfId="0" applyFont="1" applyFill="1" applyBorder="1" applyAlignment="1">
      <alignment vertical="center"/>
    </xf>
    <xf numFmtId="0" fontId="96" fillId="0" borderId="7" xfId="0" applyFont="1" applyFill="1" applyBorder="1" applyAlignment="1">
      <alignment vertical="center"/>
    </xf>
    <xf numFmtId="0" fontId="96" fillId="0" borderId="8" xfId="0" applyFont="1" applyFill="1" applyBorder="1" applyAlignment="1">
      <alignment vertical="center"/>
    </xf>
    <xf numFmtId="3" fontId="42" fillId="0" borderId="16" xfId="0" applyNumberFormat="1" applyFont="1" applyFill="1" applyBorder="1" applyAlignment="1">
      <alignment vertical="center"/>
    </xf>
    <xf numFmtId="3" fontId="42" fillId="0" borderId="52" xfId="0" applyNumberFormat="1" applyFont="1" applyFill="1" applyBorder="1" applyAlignment="1">
      <alignment vertical="center"/>
    </xf>
    <xf numFmtId="0" fontId="100" fillId="0" borderId="12" xfId="0" applyFont="1" applyFill="1" applyBorder="1" applyAlignment="1" applyProtection="1">
      <alignment horizontal="center" vertical="center"/>
      <protection locked="0"/>
    </xf>
    <xf numFmtId="0" fontId="100" fillId="0" borderId="55" xfId="0" applyFont="1" applyFill="1" applyBorder="1" applyAlignment="1" applyProtection="1">
      <alignment horizontal="center" vertical="center"/>
      <protection locked="0"/>
    </xf>
    <xf numFmtId="0" fontId="100" fillId="0" borderId="15" xfId="0" applyFont="1" applyFill="1" applyBorder="1" applyAlignment="1" applyProtection="1">
      <alignment horizontal="center" vertical="center"/>
      <protection locked="0"/>
    </xf>
    <xf numFmtId="3" fontId="42" fillId="0" borderId="53" xfId="0" applyNumberFormat="1" applyFont="1" applyFill="1" applyBorder="1" applyAlignment="1">
      <alignment vertical="center"/>
    </xf>
    <xf numFmtId="171" fontId="42" fillId="0" borderId="13" xfId="7" applyNumberFormat="1" applyFont="1" applyFill="1" applyBorder="1" applyAlignment="1">
      <alignment horizontal="center" vertical="center"/>
    </xf>
    <xf numFmtId="171" fontId="42" fillId="0" borderId="52" xfId="7" applyNumberFormat="1" applyFont="1" applyFill="1" applyBorder="1" applyAlignment="1">
      <alignment horizontal="center" vertical="center"/>
    </xf>
    <xf numFmtId="171" fontId="42" fillId="0" borderId="16" xfId="7" applyNumberFormat="1" applyFont="1" applyFill="1" applyBorder="1" applyAlignment="1">
      <alignment horizontal="center" vertical="center"/>
    </xf>
    <xf numFmtId="171" fontId="42" fillId="0" borderId="53" xfId="7" applyNumberFormat="1" applyFont="1" applyFill="1" applyBorder="1" applyAlignment="1">
      <alignment horizontal="center" vertical="center"/>
    </xf>
    <xf numFmtId="171" fontId="42" fillId="0" borderId="13" xfId="7" applyNumberFormat="1" applyFont="1" applyFill="1" applyBorder="1" applyAlignment="1">
      <alignment horizontal="center" vertical="center" shrinkToFit="1"/>
    </xf>
    <xf numFmtId="0" fontId="8" fillId="15" borderId="41" xfId="0" applyFont="1" applyFill="1" applyBorder="1" applyAlignment="1" applyProtection="1">
      <alignment horizontal="center" vertical="center"/>
      <protection locked="0"/>
    </xf>
    <xf numFmtId="0" fontId="8" fillId="15" borderId="42" xfId="0" applyFont="1" applyFill="1" applyBorder="1" applyAlignment="1" applyProtection="1">
      <alignment horizontal="center" vertical="center"/>
      <protection locked="0"/>
    </xf>
    <xf numFmtId="0" fontId="8" fillId="15" borderId="42" xfId="0" applyFont="1" applyFill="1" applyBorder="1" applyAlignment="1" applyProtection="1">
      <alignment vertical="center"/>
      <protection locked="0"/>
    </xf>
    <xf numFmtId="164" fontId="15" fillId="15" borderId="42" xfId="0" applyNumberFormat="1" applyFont="1" applyFill="1" applyBorder="1" applyAlignment="1" applyProtection="1">
      <alignment horizontal="center" vertical="justify"/>
      <protection locked="0"/>
    </xf>
    <xf numFmtId="164" fontId="8" fillId="15" borderId="71" xfId="0" applyNumberFormat="1" applyFont="1" applyFill="1" applyBorder="1" applyAlignment="1" applyProtection="1">
      <alignment horizontal="center" vertical="center" wrapText="1"/>
      <protection locked="0"/>
    </xf>
    <xf numFmtId="0" fontId="8" fillId="15" borderId="33" xfId="0" applyFont="1" applyFill="1" applyBorder="1" applyAlignment="1" applyProtection="1">
      <alignment horizontal="center" vertical="center"/>
      <protection locked="0"/>
    </xf>
    <xf numFmtId="0" fontId="8" fillId="15" borderId="107" xfId="0" applyFont="1" applyFill="1" applyBorder="1" applyAlignment="1" applyProtection="1">
      <alignment horizontal="center" vertical="center"/>
      <protection locked="0"/>
    </xf>
    <xf numFmtId="0" fontId="11" fillId="15" borderId="36" xfId="0" applyFont="1" applyFill="1" applyBorder="1" applyAlignment="1" applyProtection="1">
      <alignment horizontal="center" vertical="center"/>
      <protection locked="0"/>
    </xf>
    <xf numFmtId="0" fontId="11" fillId="15" borderId="57" xfId="0" applyFont="1" applyFill="1" applyBorder="1" applyAlignment="1" applyProtection="1">
      <alignment horizontal="center" vertical="center"/>
      <protection locked="0"/>
    </xf>
    <xf numFmtId="0" fontId="11" fillId="15" borderId="37" xfId="0" applyFont="1" applyFill="1" applyBorder="1" applyAlignment="1" applyProtection="1">
      <alignment horizontal="center" vertical="center"/>
      <protection locked="0"/>
    </xf>
    <xf numFmtId="49" fontId="8" fillId="15" borderId="33" xfId="0" applyNumberFormat="1" applyFont="1" applyFill="1" applyBorder="1" applyAlignment="1" applyProtection="1">
      <alignment horizontal="center" vertical="center"/>
      <protection locked="0"/>
    </xf>
    <xf numFmtId="49" fontId="8" fillId="15" borderId="84" xfId="0" applyNumberFormat="1" applyFont="1" applyFill="1" applyBorder="1" applyAlignment="1" applyProtection="1">
      <alignment horizontal="center" vertical="center"/>
      <protection locked="0"/>
    </xf>
    <xf numFmtId="49" fontId="8" fillId="15" borderId="34" xfId="0" applyNumberFormat="1" applyFont="1" applyFill="1" applyBorder="1" applyAlignment="1" applyProtection="1">
      <alignment horizontal="center" vertical="center"/>
      <protection locked="0"/>
    </xf>
    <xf numFmtId="0" fontId="15" fillId="15" borderId="36" xfId="0" applyFont="1" applyFill="1" applyBorder="1" applyAlignment="1" applyProtection="1">
      <alignment horizontal="center" vertical="center"/>
      <protection locked="0"/>
    </xf>
    <xf numFmtId="0" fontId="8" fillId="15" borderId="37" xfId="0" applyFont="1" applyFill="1" applyBorder="1" applyAlignment="1" applyProtection="1">
      <alignment horizontal="center" vertical="center"/>
      <protection locked="0"/>
    </xf>
    <xf numFmtId="0" fontId="35" fillId="15" borderId="33" xfId="0" applyFont="1" applyFill="1" applyBorder="1" applyAlignment="1" applyProtection="1">
      <alignment horizontal="center" vertical="center"/>
      <protection locked="0"/>
    </xf>
    <xf numFmtId="0" fontId="74" fillId="15" borderId="51" xfId="0" applyFont="1" applyFill="1" applyBorder="1" applyAlignment="1" applyProtection="1">
      <alignment horizontal="center" vertical="center"/>
      <protection locked="0"/>
    </xf>
    <xf numFmtId="0" fontId="8" fillId="15" borderId="41" xfId="0" applyFont="1" applyFill="1" applyBorder="1" applyAlignment="1" applyProtection="1">
      <alignment horizontal="center" vertical="center" wrapText="1"/>
      <protection locked="0"/>
    </xf>
    <xf numFmtId="164" fontId="15" fillId="15" borderId="42" xfId="0" applyNumberFormat="1" applyFont="1" applyFill="1" applyBorder="1" applyAlignment="1" applyProtection="1">
      <alignment horizontal="center" vertical="center" wrapText="1"/>
      <protection locked="0"/>
    </xf>
    <xf numFmtId="0" fontId="8" fillId="15" borderId="42" xfId="0" applyFont="1" applyFill="1" applyBorder="1" applyAlignment="1" applyProtection="1">
      <alignment horizontal="center" vertical="center" wrapText="1"/>
      <protection locked="0"/>
    </xf>
    <xf numFmtId="0" fontId="8" fillId="15" borderId="80" xfId="0" applyFont="1" applyFill="1" applyBorder="1" applyAlignment="1" applyProtection="1">
      <alignment horizontal="center" vertical="center" wrapText="1"/>
      <protection locked="0"/>
    </xf>
    <xf numFmtId="0" fontId="8" fillId="15" borderId="71" xfId="0" applyFont="1" applyFill="1" applyBorder="1" applyAlignment="1" applyProtection="1">
      <alignment horizontal="center" vertical="center" wrapText="1"/>
      <protection locked="0"/>
    </xf>
    <xf numFmtId="0" fontId="8" fillId="15" borderId="89" xfId="0" applyFont="1" applyFill="1" applyBorder="1" applyAlignment="1" applyProtection="1">
      <alignment horizontal="center" vertical="center" wrapText="1"/>
      <protection locked="0"/>
    </xf>
    <xf numFmtId="0" fontId="100" fillId="14" borderId="99" xfId="0" applyFont="1" applyFill="1" applyBorder="1" applyAlignment="1" applyProtection="1">
      <alignment vertical="center"/>
      <protection locked="0"/>
    </xf>
    <xf numFmtId="0" fontId="100" fillId="14" borderId="89" xfId="0" applyFont="1" applyFill="1" applyBorder="1" applyAlignment="1" applyProtection="1">
      <alignment horizontal="center" vertical="center"/>
      <protection locked="0"/>
    </xf>
    <xf numFmtId="0" fontId="100" fillId="0" borderId="99" xfId="0" applyFont="1" applyFill="1" applyBorder="1" applyAlignment="1" applyProtection="1">
      <alignment horizontal="center" vertical="center"/>
      <protection locked="0"/>
    </xf>
    <xf numFmtId="171" fontId="42" fillId="0" borderId="71" xfId="7" applyNumberFormat="1" applyFont="1" applyFill="1" applyBorder="1" applyAlignment="1">
      <alignment horizontal="center" vertical="center"/>
    </xf>
    <xf numFmtId="171" fontId="42" fillId="0" borderId="71" xfId="7" applyNumberFormat="1" applyFont="1" applyFill="1" applyBorder="1" applyAlignment="1">
      <alignment horizontal="center" vertical="center" shrinkToFit="1"/>
    </xf>
    <xf numFmtId="0" fontId="100" fillId="14" borderId="71" xfId="0" applyFont="1" applyFill="1" applyBorder="1" applyAlignment="1" applyProtection="1">
      <alignment horizontal="center" vertical="center"/>
      <protection locked="0"/>
    </xf>
    <xf numFmtId="0" fontId="1" fillId="0" borderId="0" xfId="0" applyFont="1" applyBorder="1" applyAlignment="1" applyProtection="1">
      <alignment horizontal="center" vertical="center"/>
      <protection locked="0"/>
    </xf>
    <xf numFmtId="0" fontId="100" fillId="0" borderId="0" xfId="0" applyFont="1" applyAlignment="1" applyProtection="1">
      <alignment horizontal="center" vertical="center"/>
      <protection locked="0"/>
    </xf>
    <xf numFmtId="3" fontId="1" fillId="0" borderId="0" xfId="0" applyNumberFormat="1" applyFont="1" applyAlignment="1" applyProtection="1">
      <alignment horizontal="center"/>
      <protection locked="0"/>
    </xf>
    <xf numFmtId="170" fontId="12" fillId="0" borderId="0" xfId="7" applyNumberFormat="1" applyFont="1" applyAlignment="1" applyProtection="1">
      <alignment horizontal="center" vertical="center"/>
      <protection locked="0"/>
    </xf>
    <xf numFmtId="171" fontId="23" fillId="0" borderId="0" xfId="7" applyNumberFormat="1" applyFont="1" applyFill="1" applyBorder="1" applyAlignment="1">
      <alignment vertical="center"/>
    </xf>
    <xf numFmtId="38" fontId="23" fillId="0" borderId="91" xfId="0" applyNumberFormat="1" applyFont="1" applyBorder="1" applyAlignment="1">
      <alignment horizontal="center" vertical="center" shrinkToFit="1"/>
    </xf>
    <xf numFmtId="38" fontId="40" fillId="0" borderId="31" xfId="0" applyNumberFormat="1" applyFont="1" applyBorder="1" applyAlignment="1" applyProtection="1">
      <alignment horizontal="right" vertical="center" shrinkToFit="1"/>
      <protection locked="0"/>
    </xf>
    <xf numFmtId="38" fontId="40" fillId="0" borderId="39" xfId="0" applyNumberFormat="1" applyFont="1" applyBorder="1" applyAlignment="1">
      <alignment horizontal="right" vertical="center" shrinkToFit="1"/>
    </xf>
    <xf numFmtId="38" fontId="40" fillId="0" borderId="101" xfId="0" applyNumberFormat="1" applyFont="1" applyBorder="1" applyAlignment="1" applyProtection="1">
      <alignment horizontal="right" vertical="center" shrinkToFit="1"/>
      <protection locked="0"/>
    </xf>
    <xf numFmtId="38" fontId="40" fillId="0" borderId="46" xfId="0" applyNumberFormat="1" applyFont="1" applyBorder="1" applyAlignment="1" applyProtection="1">
      <alignment horizontal="right" vertical="center" shrinkToFit="1"/>
      <protection locked="0"/>
    </xf>
    <xf numFmtId="38" fontId="23" fillId="0" borderId="95" xfId="0" applyNumberFormat="1" applyFont="1" applyBorder="1" applyAlignment="1">
      <alignment horizontal="center" vertical="center" shrinkToFit="1"/>
    </xf>
    <xf numFmtId="38" fontId="40" fillId="0" borderId="39" xfId="0" applyNumberFormat="1" applyFont="1" applyBorder="1" applyAlignment="1" applyProtection="1">
      <alignment horizontal="right" vertical="center" shrinkToFit="1"/>
      <protection locked="0"/>
    </xf>
    <xf numFmtId="38" fontId="40" fillId="0" borderId="33" xfId="0" applyNumberFormat="1" applyFont="1" applyBorder="1" applyAlignment="1">
      <alignment horizontal="center" vertical="center" shrinkToFit="1"/>
    </xf>
    <xf numFmtId="38" fontId="40" fillId="0" borderId="84" xfId="0" applyNumberFormat="1" applyFont="1" applyBorder="1" applyAlignment="1">
      <alignment horizontal="right" vertical="center" shrinkToFit="1"/>
    </xf>
    <xf numFmtId="171" fontId="102" fillId="0" borderId="0" xfId="7" applyNumberFormat="1" applyFont="1" applyFill="1" applyBorder="1" applyAlignment="1">
      <alignment vertical="center" shrinkToFit="1"/>
    </xf>
    <xf numFmtId="170" fontId="42" fillId="12" borderId="14" xfId="7" applyNumberFormat="1" applyFont="1" applyFill="1" applyBorder="1" applyAlignment="1">
      <alignment horizontal="center" vertical="center"/>
    </xf>
    <xf numFmtId="170" fontId="42" fillId="12" borderId="100" xfId="7" applyNumberFormat="1" applyFont="1" applyFill="1" applyBorder="1" applyAlignment="1">
      <alignment horizontal="center" vertical="center"/>
    </xf>
    <xf numFmtId="170" fontId="42" fillId="12" borderId="19" xfId="7" applyNumberFormat="1" applyFont="1" applyFill="1" applyBorder="1" applyAlignment="1">
      <alignment horizontal="center" vertical="center"/>
    </xf>
    <xf numFmtId="170" fontId="42" fillId="12" borderId="89" xfId="7" applyNumberFormat="1" applyFont="1" applyFill="1" applyBorder="1" applyAlignment="1">
      <alignment horizontal="center" vertical="center"/>
    </xf>
    <xf numFmtId="49" fontId="18" fillId="0" borderId="97" xfId="0" applyNumberFormat="1" applyFont="1" applyBorder="1" applyAlignment="1" applyProtection="1">
      <alignment horizontal="right" vertical="center" shrinkToFit="1"/>
      <protection locked="0"/>
    </xf>
    <xf numFmtId="2" fontId="18" fillId="0" borderId="97" xfId="0" applyNumberFormat="1" applyFont="1" applyBorder="1" applyAlignment="1">
      <alignment horizontal="right" vertical="center" shrinkToFit="1"/>
    </xf>
    <xf numFmtId="0" fontId="18" fillId="3" borderId="62" xfId="0" applyFont="1" applyFill="1" applyBorder="1" applyAlignment="1" applyProtection="1">
      <alignment horizontal="center" vertical="center" shrinkToFit="1"/>
      <protection locked="0"/>
    </xf>
    <xf numFmtId="0" fontId="1" fillId="0" borderId="2" xfId="0" applyFont="1" applyBorder="1" applyAlignment="1" applyProtection="1">
      <alignment horizontal="right" vertical="center"/>
      <protection locked="0"/>
    </xf>
    <xf numFmtId="0" fontId="1" fillId="0" borderId="3" xfId="0" applyFont="1" applyBorder="1" applyAlignment="1" applyProtection="1">
      <alignment horizontal="right" vertical="center"/>
      <protection locked="0"/>
    </xf>
    <xf numFmtId="0" fontId="1" fillId="0" borderId="0" xfId="0" applyFont="1" applyFill="1" applyBorder="1" applyAlignment="1" applyProtection="1">
      <alignment horizontal="right" vertical="center" shrinkToFit="1" readingOrder="2"/>
      <protection locked="0"/>
    </xf>
    <xf numFmtId="0" fontId="1" fillId="0" borderId="5" xfId="0" applyFont="1" applyFill="1" applyBorder="1" applyAlignment="1" applyProtection="1">
      <alignment horizontal="right" vertical="center" shrinkToFit="1" readingOrder="2"/>
      <protection locked="0"/>
    </xf>
    <xf numFmtId="0" fontId="1" fillId="0" borderId="10" xfId="0" applyFont="1" applyBorder="1" applyAlignment="1" applyProtection="1">
      <alignment horizontal="center" vertical="center"/>
      <protection locked="0"/>
    </xf>
    <xf numFmtId="0" fontId="105" fillId="16" borderId="9" xfId="0" applyFont="1" applyFill="1" applyBorder="1" applyAlignment="1" applyProtection="1">
      <alignment horizontal="center" vertical="center"/>
      <protection locked="0"/>
    </xf>
    <xf numFmtId="0" fontId="105" fillId="16" borderId="10" xfId="0" applyFont="1" applyFill="1" applyBorder="1" applyAlignment="1" applyProtection="1">
      <alignment horizontal="center" vertical="center"/>
      <protection locked="0"/>
    </xf>
    <xf numFmtId="0" fontId="105" fillId="16" borderId="11" xfId="0" applyFont="1" applyFill="1" applyBorder="1" applyAlignment="1" applyProtection="1">
      <alignment horizontal="center" vertical="center"/>
      <protection locked="0"/>
    </xf>
    <xf numFmtId="0" fontId="100" fillId="14" borderId="71" xfId="0" applyFont="1" applyFill="1" applyBorder="1" applyAlignment="1" applyProtection="1">
      <alignment horizontal="center" vertical="center"/>
      <protection locked="0"/>
    </xf>
    <xf numFmtId="0" fontId="100" fillId="0" borderId="13" xfId="0" applyFont="1" applyFill="1" applyBorder="1" applyAlignment="1" applyProtection="1">
      <alignment horizontal="center" vertical="center"/>
      <protection locked="0"/>
    </xf>
    <xf numFmtId="3" fontId="42" fillId="0" borderId="13" xfId="0" applyNumberFormat="1" applyFont="1" applyFill="1" applyBorder="1" applyAlignment="1" applyProtection="1">
      <alignment horizontal="right" vertical="center"/>
      <protection locked="0"/>
    </xf>
    <xf numFmtId="0" fontId="42" fillId="0" borderId="13" xfId="0" applyFont="1" applyFill="1" applyBorder="1" applyAlignment="1" applyProtection="1">
      <alignment horizontal="right" vertical="center"/>
      <protection locked="0"/>
    </xf>
    <xf numFmtId="3" fontId="42" fillId="0" borderId="13" xfId="0" applyNumberFormat="1" applyFont="1" applyFill="1" applyBorder="1" applyAlignment="1">
      <alignment horizontal="right" vertical="center"/>
    </xf>
    <xf numFmtId="38" fontId="42" fillId="0" borderId="13" xfId="0" applyNumberFormat="1" applyFont="1" applyFill="1" applyBorder="1" applyAlignment="1">
      <alignment horizontal="right" vertical="center"/>
    </xf>
    <xf numFmtId="0" fontId="100" fillId="0" borderId="16" xfId="0" applyFont="1" applyFill="1" applyBorder="1" applyAlignment="1" applyProtection="1">
      <alignment horizontal="center" vertical="center"/>
      <protection locked="0"/>
    </xf>
    <xf numFmtId="0" fontId="42" fillId="0" borderId="16" xfId="0" applyFont="1" applyFill="1" applyBorder="1" applyAlignment="1" applyProtection="1">
      <alignment horizontal="right" vertical="center"/>
      <protection locked="0"/>
    </xf>
    <xf numFmtId="3" fontId="42" fillId="0" borderId="16" xfId="0" applyNumberFormat="1" applyFont="1" applyFill="1" applyBorder="1" applyAlignment="1">
      <alignment horizontal="right" vertical="center"/>
    </xf>
    <xf numFmtId="0" fontId="100" fillId="0" borderId="52" xfId="0" applyFont="1" applyFill="1" applyBorder="1" applyAlignment="1" applyProtection="1">
      <alignment horizontal="center" vertical="center"/>
      <protection locked="0"/>
    </xf>
    <xf numFmtId="0" fontId="42" fillId="0" borderId="52" xfId="0" applyFont="1" applyFill="1" applyBorder="1" applyAlignment="1" applyProtection="1">
      <alignment horizontal="right" vertical="center"/>
      <protection locked="0"/>
    </xf>
    <xf numFmtId="3" fontId="42" fillId="0" borderId="52" xfId="0" applyNumberFormat="1" applyFont="1" applyFill="1" applyBorder="1" applyAlignment="1">
      <alignment horizontal="right" vertical="center"/>
    </xf>
    <xf numFmtId="0" fontId="105" fillId="15" borderId="9" xfId="0" applyFont="1" applyFill="1" applyBorder="1" applyAlignment="1" applyProtection="1">
      <alignment horizontal="center" vertical="center"/>
      <protection locked="0"/>
    </xf>
    <xf numFmtId="0" fontId="105" fillId="15" borderId="10" xfId="0" applyFont="1" applyFill="1" applyBorder="1" applyAlignment="1" applyProtection="1">
      <alignment horizontal="center" vertical="center"/>
      <protection locked="0"/>
    </xf>
    <xf numFmtId="0" fontId="105" fillId="15" borderId="11" xfId="0" applyFont="1" applyFill="1" applyBorder="1" applyAlignment="1" applyProtection="1">
      <alignment horizontal="center" vertical="center"/>
      <protection locked="0"/>
    </xf>
    <xf numFmtId="0" fontId="1" fillId="0" borderId="1" xfId="0" applyFont="1" applyBorder="1" applyAlignment="1" applyProtection="1">
      <alignment horizontal="center" vertical="center"/>
      <protection locked="0"/>
    </xf>
    <xf numFmtId="0" fontId="1" fillId="0" borderId="2" xfId="0" applyFont="1" applyBorder="1" applyAlignment="1" applyProtection="1">
      <alignment horizontal="center" vertical="center"/>
      <protection locked="0"/>
    </xf>
    <xf numFmtId="0" fontId="1" fillId="0" borderId="3" xfId="0" applyFont="1" applyBorder="1" applyAlignment="1" applyProtection="1">
      <alignment horizontal="center" vertical="center"/>
      <protection locked="0"/>
    </xf>
    <xf numFmtId="0" fontId="100" fillId="0" borderId="0" xfId="0" applyFont="1" applyFill="1" applyBorder="1" applyAlignment="1" applyProtection="1">
      <alignment horizontal="center" vertical="center"/>
      <protection locked="0"/>
    </xf>
    <xf numFmtId="3" fontId="42" fillId="0" borderId="0" xfId="0" applyNumberFormat="1" applyFont="1" applyFill="1" applyBorder="1" applyAlignment="1" applyProtection="1">
      <alignment horizontal="right" vertical="center"/>
      <protection locked="0"/>
    </xf>
    <xf numFmtId="0" fontId="42" fillId="0" borderId="0" xfId="0" applyFont="1" applyFill="1" applyBorder="1" applyAlignment="1" applyProtection="1">
      <alignment horizontal="right" vertical="center"/>
      <protection locked="0"/>
    </xf>
    <xf numFmtId="0" fontId="100" fillId="0" borderId="53" xfId="0" applyFont="1" applyFill="1" applyBorder="1" applyAlignment="1" applyProtection="1">
      <alignment horizontal="center" vertical="center"/>
      <protection locked="0"/>
    </xf>
    <xf numFmtId="3" fontId="42" fillId="0" borderId="53" xfId="0" applyNumberFormat="1" applyFont="1" applyFill="1" applyBorder="1" applyAlignment="1" applyProtection="1">
      <alignment horizontal="right" vertical="center"/>
      <protection locked="0"/>
    </xf>
    <xf numFmtId="0" fontId="42" fillId="0" borderId="53" xfId="0" applyFont="1" applyFill="1" applyBorder="1" applyAlignment="1" applyProtection="1">
      <alignment horizontal="right" vertical="center"/>
      <protection locked="0"/>
    </xf>
    <xf numFmtId="3" fontId="42" fillId="0" borderId="53" xfId="0" applyNumberFormat="1" applyFont="1" applyFill="1" applyBorder="1" applyAlignment="1">
      <alignment horizontal="right" vertical="center"/>
    </xf>
    <xf numFmtId="0" fontId="100" fillId="0" borderId="80" xfId="0" applyFont="1" applyFill="1" applyBorder="1" applyAlignment="1" applyProtection="1">
      <alignment horizontal="center" vertical="center"/>
      <protection locked="0"/>
    </xf>
    <xf numFmtId="0" fontId="100" fillId="0" borderId="79" xfId="0" applyFont="1" applyFill="1" applyBorder="1" applyAlignment="1" applyProtection="1">
      <alignment horizontal="center" vertical="center"/>
      <protection locked="0"/>
    </xf>
    <xf numFmtId="3" fontId="42" fillId="0" borderId="71" xfId="0" applyNumberFormat="1" applyFont="1" applyFill="1" applyBorder="1" applyAlignment="1" applyProtection="1">
      <alignment horizontal="right" vertical="center"/>
      <protection locked="0"/>
    </xf>
    <xf numFmtId="0" fontId="42" fillId="0" borderId="71" xfId="0" applyFont="1" applyFill="1" applyBorder="1" applyAlignment="1" applyProtection="1">
      <alignment horizontal="right" vertical="center"/>
      <protection locked="0"/>
    </xf>
    <xf numFmtId="3" fontId="42" fillId="0" borderId="71" xfId="0" applyNumberFormat="1" applyFont="1" applyFill="1" applyBorder="1" applyAlignment="1">
      <alignment horizontal="right" vertical="center"/>
    </xf>
    <xf numFmtId="38" fontId="42" fillId="0" borderId="71" xfId="0" applyNumberFormat="1" applyFont="1" applyFill="1" applyBorder="1" applyAlignment="1">
      <alignment horizontal="right" vertical="center"/>
    </xf>
    <xf numFmtId="0" fontId="9" fillId="0" borderId="1" xfId="0" applyFont="1" applyBorder="1" applyAlignment="1" applyProtection="1">
      <alignment horizontal="left" vertical="center"/>
      <protection locked="0"/>
    </xf>
    <xf numFmtId="0" fontId="9" fillId="0" borderId="49" xfId="0" applyFont="1" applyBorder="1" applyAlignment="1" applyProtection="1">
      <alignment horizontal="left" vertical="center"/>
      <protection locked="0"/>
    </xf>
    <xf numFmtId="0" fontId="9" fillId="0" borderId="6" xfId="0" applyFont="1" applyBorder="1" applyAlignment="1" applyProtection="1">
      <alignment horizontal="left" vertical="center"/>
      <protection locked="0"/>
    </xf>
    <xf numFmtId="0" fontId="9" fillId="0" borderId="32" xfId="0" applyFont="1" applyBorder="1" applyAlignment="1" applyProtection="1">
      <alignment horizontal="left" vertical="center"/>
      <protection locked="0"/>
    </xf>
    <xf numFmtId="0" fontId="105" fillId="16" borderId="9" xfId="0" applyFont="1" applyFill="1" applyBorder="1" applyAlignment="1">
      <alignment horizontal="center" vertical="center"/>
    </xf>
    <xf numFmtId="0" fontId="105" fillId="16" borderId="10" xfId="0" applyFont="1" applyFill="1" applyBorder="1" applyAlignment="1">
      <alignment horizontal="center" vertical="center"/>
    </xf>
    <xf numFmtId="0" fontId="105" fillId="16" borderId="11" xfId="0" applyFont="1" applyFill="1" applyBorder="1" applyAlignment="1">
      <alignment horizontal="center" vertical="center"/>
    </xf>
    <xf numFmtId="49" fontId="8" fillId="0" borderId="35" xfId="0" applyNumberFormat="1" applyFont="1" applyBorder="1" applyAlignment="1" applyProtection="1">
      <alignment horizontal="center" vertical="center"/>
      <protection locked="0"/>
    </xf>
    <xf numFmtId="49" fontId="8" fillId="0" borderId="38" xfId="0" applyNumberFormat="1" applyFont="1" applyBorder="1" applyAlignment="1" applyProtection="1">
      <alignment horizontal="center" vertical="center"/>
      <protection locked="0"/>
    </xf>
    <xf numFmtId="0" fontId="8" fillId="0" borderId="42" xfId="0" applyFont="1" applyBorder="1" applyAlignment="1" applyProtection="1">
      <alignment horizontal="center" vertical="center" wrapText="1"/>
      <protection locked="0"/>
    </xf>
    <xf numFmtId="0" fontId="8" fillId="0" borderId="52" xfId="0" applyFont="1" applyBorder="1" applyAlignment="1" applyProtection="1">
      <alignment horizontal="center" vertical="center" wrapText="1"/>
      <protection locked="0"/>
    </xf>
    <xf numFmtId="49" fontId="8" fillId="0" borderId="44" xfId="0" applyNumberFormat="1" applyFont="1" applyBorder="1" applyAlignment="1" applyProtection="1">
      <alignment horizontal="center" vertical="center"/>
      <protection locked="0"/>
    </xf>
    <xf numFmtId="0" fontId="8" fillId="0" borderId="53" xfId="0" applyFont="1" applyBorder="1" applyAlignment="1" applyProtection="1">
      <alignment horizontal="center" vertical="center" wrapText="1"/>
      <protection locked="0"/>
    </xf>
    <xf numFmtId="0" fontId="1" fillId="0" borderId="0" xfId="0" applyFont="1" applyAlignment="1" applyProtection="1">
      <alignment horizontal="center" vertical="center"/>
      <protection locked="0"/>
    </xf>
    <xf numFmtId="49" fontId="8" fillId="0" borderId="92" xfId="0" applyNumberFormat="1" applyFont="1" applyBorder="1" applyAlignment="1" applyProtection="1">
      <alignment horizontal="center" vertical="center"/>
      <protection locked="0"/>
    </xf>
    <xf numFmtId="49" fontId="8" fillId="0" borderId="55" xfId="0" applyNumberFormat="1" applyFont="1" applyBorder="1" applyAlignment="1" applyProtection="1">
      <alignment horizontal="center" vertical="center"/>
      <protection locked="0"/>
    </xf>
    <xf numFmtId="0" fontId="4" fillId="0" borderId="52"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2" xfId="0" applyFont="1" applyBorder="1" applyAlignment="1">
      <alignment horizontal="center" vertical="center" shrinkToFit="1"/>
    </xf>
    <xf numFmtId="0" fontId="4" fillId="0" borderId="16" xfId="0" applyFont="1" applyBorder="1" applyAlignment="1">
      <alignment horizontal="center" vertical="center" shrinkToFit="1"/>
    </xf>
    <xf numFmtId="3" fontId="10" fillId="0" borderId="16" xfId="0" applyNumberFormat="1" applyFont="1" applyBorder="1" applyAlignment="1">
      <alignment horizontal="right" vertical="center"/>
    </xf>
    <xf numFmtId="3" fontId="10" fillId="0" borderId="53" xfId="0" applyNumberFormat="1" applyFont="1" applyBorder="1" applyAlignment="1">
      <alignment horizontal="right" vertical="center"/>
    </xf>
    <xf numFmtId="3" fontId="20" fillId="15" borderId="36" xfId="0" applyNumberFormat="1" applyFont="1" applyFill="1" applyBorder="1" applyAlignment="1" applyProtection="1">
      <alignment horizontal="center" vertical="center"/>
      <protection locked="0"/>
    </xf>
    <xf numFmtId="3" fontId="20" fillId="15" borderId="33" xfId="0" applyNumberFormat="1" applyFont="1" applyFill="1" applyBorder="1" applyAlignment="1" applyProtection="1">
      <alignment horizontal="center" vertical="center"/>
      <protection locked="0"/>
    </xf>
    <xf numFmtId="49" fontId="8" fillId="0" borderId="41" xfId="0" applyNumberFormat="1" applyFont="1" applyBorder="1" applyAlignment="1" applyProtection="1">
      <alignment horizontal="center" vertical="center"/>
      <protection locked="0"/>
    </xf>
    <xf numFmtId="0" fontId="4" fillId="0" borderId="13" xfId="0" applyFont="1" applyBorder="1" applyAlignment="1">
      <alignment horizontal="center" vertical="center" wrapText="1"/>
    </xf>
    <xf numFmtId="0" fontId="4" fillId="0" borderId="13" xfId="0" applyFont="1" applyBorder="1" applyAlignment="1">
      <alignment horizontal="center" vertical="center" shrinkToFit="1"/>
    </xf>
    <xf numFmtId="3" fontId="10" fillId="0" borderId="13" xfId="0" applyNumberFormat="1" applyFont="1" applyBorder="1" applyAlignment="1">
      <alignment horizontal="right" vertical="center"/>
    </xf>
    <xf numFmtId="49" fontId="8" fillId="15" borderId="35" xfId="0" applyNumberFormat="1" applyFont="1" applyFill="1" applyBorder="1" applyAlignment="1" applyProtection="1">
      <alignment horizontal="center" vertical="center" wrapText="1"/>
      <protection locked="0"/>
    </xf>
    <xf numFmtId="49" fontId="8" fillId="15" borderId="45" xfId="0" applyNumberFormat="1" applyFont="1" applyFill="1" applyBorder="1" applyAlignment="1" applyProtection="1">
      <alignment horizontal="center" vertical="center" wrapText="1"/>
      <protection locked="0"/>
    </xf>
    <xf numFmtId="0" fontId="8" fillId="15" borderId="42" xfId="0" applyFont="1" applyFill="1" applyBorder="1" applyAlignment="1" applyProtection="1">
      <alignment horizontal="center" vertical="center"/>
      <protection locked="0"/>
    </xf>
    <xf numFmtId="0" fontId="8" fillId="15" borderId="51" xfId="0" applyFont="1" applyFill="1" applyBorder="1" applyAlignment="1" applyProtection="1">
      <alignment horizontal="center" vertical="center"/>
      <protection locked="0"/>
    </xf>
    <xf numFmtId="0" fontId="8" fillId="15" borderId="42" xfId="0" applyFont="1" applyFill="1" applyBorder="1" applyAlignment="1" applyProtection="1">
      <alignment horizontal="center" vertical="center" shrinkToFit="1"/>
      <protection locked="0"/>
    </xf>
    <xf numFmtId="0" fontId="8" fillId="15" borderId="51" xfId="0" applyFont="1" applyFill="1" applyBorder="1" applyAlignment="1" applyProtection="1">
      <alignment horizontal="center" vertical="center" shrinkToFit="1"/>
      <protection locked="0"/>
    </xf>
    <xf numFmtId="0" fontId="15" fillId="15" borderId="42" xfId="0" applyFont="1" applyFill="1" applyBorder="1" applyAlignment="1" applyProtection="1">
      <alignment horizontal="center" vertical="center"/>
      <protection locked="0"/>
    </xf>
    <xf numFmtId="0" fontId="15" fillId="15" borderId="51" xfId="0" applyFont="1" applyFill="1" applyBorder="1" applyAlignment="1" applyProtection="1">
      <alignment horizontal="center" vertical="center"/>
      <protection locked="0"/>
    </xf>
    <xf numFmtId="3" fontId="38" fillId="13" borderId="42" xfId="0" applyNumberFormat="1" applyFont="1" applyFill="1" applyBorder="1" applyAlignment="1" applyProtection="1">
      <alignment horizontal="center" vertical="distributed"/>
      <protection locked="0"/>
    </xf>
    <xf numFmtId="3" fontId="38" fillId="13" borderId="51" xfId="0" applyNumberFormat="1" applyFont="1" applyFill="1" applyBorder="1" applyAlignment="1" applyProtection="1">
      <alignment horizontal="center" vertical="distributed"/>
      <protection locked="0"/>
    </xf>
    <xf numFmtId="0" fontId="8" fillId="15" borderId="36" xfId="0" applyFont="1" applyFill="1" applyBorder="1" applyAlignment="1" applyProtection="1">
      <alignment horizontal="center" vertical="center"/>
      <protection locked="0"/>
    </xf>
    <xf numFmtId="3" fontId="10" fillId="0" borderId="13" xfId="0" applyNumberFormat="1" applyFont="1" applyBorder="1" applyAlignment="1">
      <alignment horizontal="center" vertical="center"/>
    </xf>
    <xf numFmtId="3" fontId="10" fillId="0" borderId="16" xfId="0" applyNumberFormat="1" applyFont="1" applyBorder="1" applyAlignment="1">
      <alignment horizontal="center" vertical="center"/>
    </xf>
    <xf numFmtId="49" fontId="8" fillId="0" borderId="54" xfId="0" applyNumberFormat="1" applyFont="1" applyBorder="1" applyAlignment="1" applyProtection="1">
      <alignment horizontal="center" vertical="center"/>
      <protection locked="0"/>
    </xf>
    <xf numFmtId="0" fontId="4" fillId="0" borderId="18" xfId="0" applyFont="1" applyBorder="1" applyAlignment="1">
      <alignment horizontal="center" vertical="center" wrapText="1"/>
    </xf>
    <xf numFmtId="0" fontId="4" fillId="0" borderId="18" xfId="0" applyFont="1" applyBorder="1" applyAlignment="1">
      <alignment horizontal="center" vertical="center" shrinkToFit="1"/>
    </xf>
    <xf numFmtId="3" fontId="10" fillId="0" borderId="18" xfId="0" applyNumberFormat="1" applyFont="1" applyBorder="1" applyAlignment="1">
      <alignment horizontal="right" vertical="center"/>
    </xf>
    <xf numFmtId="3" fontId="10" fillId="0" borderId="53" xfId="0" applyNumberFormat="1" applyFont="1" applyBorder="1" applyAlignment="1">
      <alignment horizontal="center" vertical="center"/>
    </xf>
    <xf numFmtId="3" fontId="10" fillId="0" borderId="18" xfId="0" applyNumberFormat="1" applyFont="1" applyBorder="1" applyAlignment="1">
      <alignment horizontal="center" vertical="center"/>
    </xf>
    <xf numFmtId="0" fontId="3" fillId="0" borderId="7"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1" fillId="0" borderId="0" xfId="0" applyFont="1" applyBorder="1" applyAlignment="1" applyProtection="1">
      <alignment horizontal="center" vertical="center" readingOrder="2"/>
      <protection locked="0"/>
    </xf>
    <xf numFmtId="0" fontId="1" fillId="0" borderId="5" xfId="0" applyFont="1" applyBorder="1" applyAlignment="1" applyProtection="1">
      <alignment horizontal="center" vertical="center" readingOrder="2"/>
      <protection locked="0"/>
    </xf>
    <xf numFmtId="0" fontId="8" fillId="15" borderId="48" xfId="0" applyFont="1" applyFill="1" applyBorder="1" applyAlignment="1" applyProtection="1">
      <alignment horizontal="center" vertical="center"/>
      <protection locked="0"/>
    </xf>
    <xf numFmtId="0" fontId="8" fillId="15" borderId="3" xfId="0" applyFont="1" applyFill="1" applyBorder="1" applyAlignment="1" applyProtection="1">
      <alignment horizontal="center" vertical="center"/>
      <protection locked="0"/>
    </xf>
    <xf numFmtId="0" fontId="100" fillId="0" borderId="23" xfId="0" applyFont="1" applyBorder="1" applyAlignment="1" applyProtection="1">
      <alignment horizontal="center" vertical="center"/>
      <protection locked="0"/>
    </xf>
    <xf numFmtId="0" fontId="100" fillId="0" borderId="24" xfId="0" applyFont="1" applyBorder="1" applyAlignment="1" applyProtection="1">
      <alignment horizontal="center" vertical="center"/>
      <protection locked="0"/>
    </xf>
    <xf numFmtId="0" fontId="100" fillId="0" borderId="25" xfId="0" applyFont="1" applyBorder="1" applyAlignment="1" applyProtection="1">
      <alignment horizontal="center" vertical="center"/>
      <protection locked="0"/>
    </xf>
    <xf numFmtId="0" fontId="100" fillId="0" borderId="4" xfId="0" applyFont="1" applyBorder="1" applyAlignment="1" applyProtection="1">
      <alignment horizontal="center" vertical="center"/>
      <protection locked="0"/>
    </xf>
    <xf numFmtId="0" fontId="100" fillId="0" borderId="0" xfId="0" applyFont="1" applyBorder="1" applyAlignment="1" applyProtection="1">
      <alignment horizontal="center" vertical="center"/>
      <protection locked="0"/>
    </xf>
    <xf numFmtId="0" fontId="100" fillId="0" borderId="88" xfId="0" applyFont="1" applyBorder="1" applyAlignment="1" applyProtection="1">
      <alignment horizontal="center" vertical="center"/>
      <protection locked="0"/>
    </xf>
    <xf numFmtId="0" fontId="100" fillId="0" borderId="6" xfId="0" applyFont="1" applyBorder="1" applyAlignment="1" applyProtection="1">
      <alignment horizontal="center" vertical="center"/>
      <protection locked="0"/>
    </xf>
    <xf numFmtId="0" fontId="100" fillId="0" borderId="7" xfId="0" applyFont="1" applyBorder="1" applyAlignment="1" applyProtection="1">
      <alignment horizontal="center" vertical="center"/>
      <protection locked="0"/>
    </xf>
    <xf numFmtId="0" fontId="100" fillId="0" borderId="32" xfId="0" applyFont="1" applyBorder="1" applyAlignment="1" applyProtection="1">
      <alignment horizontal="center" vertical="center"/>
      <protection locked="0"/>
    </xf>
    <xf numFmtId="3" fontId="12" fillId="12" borderId="48" xfId="0" applyNumberFormat="1" applyFont="1" applyFill="1" applyBorder="1" applyAlignment="1">
      <alignment horizontal="center" vertical="center"/>
    </xf>
    <xf numFmtId="3" fontId="12" fillId="12" borderId="2" xfId="0" applyNumberFormat="1" applyFont="1" applyFill="1" applyBorder="1" applyAlignment="1">
      <alignment horizontal="center" vertical="center"/>
    </xf>
    <xf numFmtId="3" fontId="12" fillId="12" borderId="3" xfId="0" applyNumberFormat="1" applyFont="1" applyFill="1" applyBorder="1" applyAlignment="1">
      <alignment horizontal="center" vertical="center"/>
    </xf>
    <xf numFmtId="3" fontId="12" fillId="12" borderId="70" xfId="0" applyNumberFormat="1" applyFont="1" applyFill="1" applyBorder="1" applyAlignment="1">
      <alignment horizontal="center" vertical="center"/>
    </xf>
    <xf numFmtId="3" fontId="12" fillId="12" borderId="0" xfId="0" applyNumberFormat="1" applyFont="1" applyFill="1" applyBorder="1" applyAlignment="1">
      <alignment horizontal="center" vertical="center"/>
    </xf>
    <xf numFmtId="3" fontId="12" fillId="12" borderId="5" xfId="0" applyNumberFormat="1" applyFont="1" applyFill="1" applyBorder="1" applyAlignment="1">
      <alignment horizontal="center" vertical="center"/>
    </xf>
    <xf numFmtId="3" fontId="12" fillId="12" borderId="50" xfId="0" applyNumberFormat="1" applyFont="1" applyFill="1" applyBorder="1" applyAlignment="1">
      <alignment horizontal="center" vertical="center"/>
    </xf>
    <xf numFmtId="3" fontId="12" fillId="12" borderId="7" xfId="0" applyNumberFormat="1" applyFont="1" applyFill="1" applyBorder="1" applyAlignment="1">
      <alignment horizontal="center" vertical="center"/>
    </xf>
    <xf numFmtId="3" fontId="12" fillId="12" borderId="8" xfId="0" applyNumberFormat="1" applyFont="1" applyFill="1" applyBorder="1" applyAlignment="1">
      <alignment horizontal="center" vertical="center"/>
    </xf>
    <xf numFmtId="3" fontId="42" fillId="0" borderId="78" xfId="0" applyNumberFormat="1" applyFont="1" applyBorder="1" applyAlignment="1">
      <alignment horizontal="right" vertical="center"/>
    </xf>
    <xf numFmtId="3" fontId="50" fillId="0" borderId="101" xfId="0" applyNumberFormat="1" applyFont="1" applyBorder="1" applyAlignment="1">
      <alignment horizontal="right" vertical="center"/>
    </xf>
    <xf numFmtId="3" fontId="50" fillId="0" borderId="102" xfId="0" applyNumberFormat="1" applyFont="1" applyBorder="1" applyAlignment="1">
      <alignment horizontal="right" vertical="center"/>
    </xf>
    <xf numFmtId="3" fontId="50" fillId="0" borderId="91" xfId="0" applyNumberFormat="1" applyFont="1" applyBorder="1" applyAlignment="1">
      <alignment horizontal="right" vertical="center"/>
    </xf>
    <xf numFmtId="3" fontId="50" fillId="0" borderId="46" xfId="0" applyNumberFormat="1" applyFont="1" applyBorder="1" applyAlignment="1">
      <alignment horizontal="right" vertical="center"/>
    </xf>
    <xf numFmtId="3" fontId="102" fillId="0" borderId="84" xfId="0" applyNumberFormat="1" applyFont="1" applyBorder="1" applyAlignment="1">
      <alignment horizontal="right" vertical="center"/>
    </xf>
    <xf numFmtId="3" fontId="102" fillId="0" borderId="103" xfId="0" applyNumberFormat="1" applyFont="1" applyBorder="1" applyAlignment="1">
      <alignment horizontal="right" vertical="center"/>
    </xf>
    <xf numFmtId="3" fontId="102" fillId="0" borderId="87" xfId="0" applyNumberFormat="1" applyFont="1" applyBorder="1" applyAlignment="1">
      <alignment horizontal="right" vertical="center"/>
    </xf>
    <xf numFmtId="3" fontId="102" fillId="0" borderId="101" xfId="0" applyNumberFormat="1" applyFont="1" applyBorder="1" applyAlignment="1">
      <alignment horizontal="right" vertical="center"/>
    </xf>
    <xf numFmtId="3" fontId="102" fillId="0" borderId="102" xfId="0" applyNumberFormat="1" applyFont="1" applyBorder="1" applyAlignment="1">
      <alignment horizontal="right" vertical="center"/>
    </xf>
    <xf numFmtId="3" fontId="102" fillId="0" borderId="91" xfId="0" applyNumberFormat="1" applyFont="1" applyBorder="1" applyAlignment="1">
      <alignment horizontal="right" vertical="center"/>
    </xf>
    <xf numFmtId="3" fontId="102" fillId="0" borderId="31" xfId="0" applyNumberFormat="1" applyFont="1" applyBorder="1" applyAlignment="1">
      <alignment horizontal="right" vertical="center"/>
    </xf>
    <xf numFmtId="3" fontId="102" fillId="0" borderId="93" xfId="0" applyNumberFormat="1" applyFont="1" applyBorder="1" applyAlignment="1">
      <alignment horizontal="right" vertical="center"/>
    </xf>
    <xf numFmtId="3" fontId="102" fillId="0" borderId="86" xfId="0" applyNumberFormat="1" applyFont="1" applyBorder="1" applyAlignment="1">
      <alignment horizontal="right" vertical="center"/>
    </xf>
    <xf numFmtId="3" fontId="102" fillId="0" borderId="95" xfId="0" applyNumberFormat="1" applyFont="1" applyBorder="1" applyAlignment="1">
      <alignment horizontal="right" vertical="center"/>
    </xf>
    <xf numFmtId="0" fontId="100" fillId="0" borderId="1" xfId="0" applyFont="1" applyBorder="1" applyAlignment="1" applyProtection="1">
      <alignment horizontal="center" vertical="center" readingOrder="2"/>
      <protection locked="0"/>
    </xf>
    <xf numFmtId="0" fontId="100" fillId="0" borderId="2" xfId="0" applyFont="1" applyBorder="1" applyAlignment="1" applyProtection="1">
      <alignment horizontal="center" vertical="center" readingOrder="2"/>
      <protection locked="0"/>
    </xf>
    <xf numFmtId="0" fontId="100" fillId="0" borderId="49" xfId="0" applyFont="1" applyBorder="1" applyAlignment="1" applyProtection="1">
      <alignment horizontal="center" vertical="center" readingOrder="2"/>
      <protection locked="0"/>
    </xf>
    <xf numFmtId="0" fontId="100" fillId="0" borderId="4" xfId="0" applyFont="1" applyBorder="1" applyAlignment="1" applyProtection="1">
      <alignment horizontal="center" vertical="center" readingOrder="2"/>
      <protection locked="0"/>
    </xf>
    <xf numFmtId="0" fontId="100" fillId="0" borderId="0" xfId="0" applyFont="1" applyBorder="1" applyAlignment="1" applyProtection="1">
      <alignment horizontal="center" vertical="center" readingOrder="2"/>
      <protection locked="0"/>
    </xf>
    <xf numFmtId="0" fontId="100" fillId="0" borderId="88" xfId="0" applyFont="1" applyBorder="1" applyAlignment="1" applyProtection="1">
      <alignment horizontal="center" vertical="center" readingOrder="2"/>
      <protection locked="0"/>
    </xf>
    <xf numFmtId="0" fontId="100" fillId="0" borderId="6" xfId="0" applyFont="1" applyBorder="1" applyAlignment="1" applyProtection="1">
      <alignment horizontal="center" vertical="center" readingOrder="2"/>
      <protection locked="0"/>
    </xf>
    <xf numFmtId="0" fontId="100" fillId="0" borderId="7" xfId="0" applyFont="1" applyBorder="1" applyAlignment="1" applyProtection="1">
      <alignment horizontal="center" vertical="center" readingOrder="2"/>
      <protection locked="0"/>
    </xf>
    <xf numFmtId="0" fontId="100" fillId="0" borderId="32" xfId="0" applyFont="1" applyBorder="1" applyAlignment="1" applyProtection="1">
      <alignment horizontal="center" vertical="center" readingOrder="2"/>
      <protection locked="0"/>
    </xf>
    <xf numFmtId="3" fontId="12" fillId="12" borderId="88" xfId="0" applyNumberFormat="1" applyFont="1" applyFill="1" applyBorder="1" applyAlignment="1">
      <alignment horizontal="center" vertical="center"/>
    </xf>
    <xf numFmtId="3" fontId="12" fillId="12" borderId="32" xfId="0" applyNumberFormat="1" applyFont="1" applyFill="1" applyBorder="1" applyAlignment="1">
      <alignment horizontal="center" vertical="center"/>
    </xf>
    <xf numFmtId="3" fontId="42" fillId="0" borderId="82" xfId="0" applyNumberFormat="1" applyFont="1" applyBorder="1" applyAlignment="1">
      <alignment horizontal="right" vertical="center"/>
    </xf>
    <xf numFmtId="3" fontId="50" fillId="0" borderId="47" xfId="0" applyNumberFormat="1" applyFont="1" applyBorder="1" applyAlignment="1">
      <alignment horizontal="right" vertical="center"/>
    </xf>
    <xf numFmtId="3" fontId="42" fillId="0" borderId="81" xfId="0" applyNumberFormat="1" applyFont="1" applyBorder="1" applyAlignment="1">
      <alignment horizontal="right" vertical="center"/>
    </xf>
    <xf numFmtId="3" fontId="42" fillId="0" borderId="94" xfId="0" applyNumberFormat="1" applyFont="1" applyBorder="1" applyAlignment="1">
      <alignment horizontal="right" vertical="center"/>
    </xf>
    <xf numFmtId="3" fontId="42" fillId="0" borderId="85" xfId="0" applyNumberFormat="1" applyFont="1" applyBorder="1" applyAlignment="1">
      <alignment horizontal="right" vertical="center"/>
    </xf>
    <xf numFmtId="0" fontId="100" fillId="0" borderId="1" xfId="0" applyFont="1" applyBorder="1" applyAlignment="1" applyProtection="1">
      <alignment horizontal="center" vertical="center"/>
      <protection locked="0"/>
    </xf>
    <xf numFmtId="0" fontId="100" fillId="0" borderId="2" xfId="0" applyFont="1" applyBorder="1" applyAlignment="1" applyProtection="1">
      <alignment horizontal="center" vertical="center"/>
      <protection locked="0"/>
    </xf>
    <xf numFmtId="0" fontId="100" fillId="0" borderId="49" xfId="0" applyFont="1" applyBorder="1" applyAlignment="1" applyProtection="1">
      <alignment horizontal="center" vertical="center"/>
      <protection locked="0"/>
    </xf>
    <xf numFmtId="3" fontId="42" fillId="0" borderId="57" xfId="0" applyNumberFormat="1" applyFont="1" applyBorder="1" applyAlignment="1">
      <alignment horizontal="right" vertical="center"/>
    </xf>
    <xf numFmtId="3" fontId="42" fillId="0" borderId="58" xfId="0" applyNumberFormat="1" applyFont="1" applyBorder="1" applyAlignment="1">
      <alignment horizontal="right" vertical="center"/>
    </xf>
    <xf numFmtId="3" fontId="42" fillId="0" borderId="59" xfId="0" applyNumberFormat="1" applyFont="1" applyBorder="1" applyAlignment="1">
      <alignment horizontal="right" vertical="center"/>
    </xf>
    <xf numFmtId="0" fontId="3" fillId="15" borderId="71" xfId="0" applyFont="1" applyFill="1" applyBorder="1" applyAlignment="1" applyProtection="1">
      <alignment horizontal="center" vertical="center"/>
      <protection locked="0"/>
    </xf>
    <xf numFmtId="0" fontId="3" fillId="15" borderId="89" xfId="0" applyFont="1" applyFill="1" applyBorder="1" applyAlignment="1" applyProtection="1">
      <alignment horizontal="center" vertical="center"/>
      <protection locked="0"/>
    </xf>
    <xf numFmtId="0" fontId="3" fillId="15" borderId="9" xfId="0" applyFont="1" applyFill="1" applyBorder="1" applyAlignment="1" applyProtection="1">
      <alignment horizontal="center" vertical="center"/>
      <protection locked="0"/>
    </xf>
    <xf numFmtId="0" fontId="3" fillId="15" borderId="10" xfId="0" applyFont="1" applyFill="1" applyBorder="1" applyAlignment="1" applyProtection="1">
      <alignment horizontal="center" vertical="center"/>
      <protection locked="0"/>
    </xf>
    <xf numFmtId="0" fontId="3" fillId="15" borderId="79" xfId="0" applyFont="1" applyFill="1" applyBorder="1" applyAlignment="1" applyProtection="1">
      <alignment horizontal="center" vertical="center"/>
      <protection locked="0"/>
    </xf>
    <xf numFmtId="0" fontId="1" fillId="0" borderId="0" xfId="0" applyFont="1" applyFill="1" applyAlignment="1" applyProtection="1">
      <alignment horizontal="right" vertical="center" shrinkToFit="1" readingOrder="2"/>
      <protection locked="0"/>
    </xf>
    <xf numFmtId="0" fontId="96" fillId="0" borderId="9" xfId="0" applyFont="1" applyBorder="1" applyAlignment="1">
      <alignment horizontal="center" vertical="center"/>
    </xf>
    <xf numFmtId="0" fontId="96" fillId="0" borderId="10" xfId="0" applyFont="1" applyBorder="1" applyAlignment="1">
      <alignment horizontal="center" vertical="center"/>
    </xf>
    <xf numFmtId="0" fontId="96" fillId="0" borderId="11" xfId="0" applyFont="1" applyBorder="1" applyAlignment="1">
      <alignment horizontal="center" vertical="center"/>
    </xf>
    <xf numFmtId="0" fontId="95" fillId="0" borderId="9" xfId="0" applyFont="1" applyBorder="1" applyAlignment="1">
      <alignment horizontal="center" vertical="center"/>
    </xf>
    <xf numFmtId="0" fontId="95" fillId="0" borderId="10" xfId="0" applyFont="1" applyBorder="1" applyAlignment="1">
      <alignment horizontal="center" vertical="center"/>
    </xf>
    <xf numFmtId="0" fontId="95" fillId="0" borderId="11" xfId="0" applyFont="1" applyBorder="1" applyAlignment="1">
      <alignment horizontal="center" vertical="center"/>
    </xf>
    <xf numFmtId="3" fontId="42" fillId="0" borderId="36" xfId="0" applyNumberFormat="1" applyFont="1" applyBorder="1" applyAlignment="1">
      <alignment horizontal="right" vertical="center"/>
    </xf>
    <xf numFmtId="3" fontId="12" fillId="12" borderId="49" xfId="0" applyNumberFormat="1" applyFont="1" applyFill="1" applyBorder="1" applyAlignment="1">
      <alignment horizontal="center" vertical="center"/>
    </xf>
    <xf numFmtId="0" fontId="1" fillId="0" borderId="2" xfId="0" applyFont="1" applyBorder="1" applyAlignment="1" applyProtection="1">
      <alignment horizontal="left" vertical="center"/>
      <protection locked="0"/>
    </xf>
    <xf numFmtId="0" fontId="1" fillId="0" borderId="0" xfId="0" applyFont="1" applyAlignment="1" applyProtection="1">
      <alignment horizontal="left" vertical="center"/>
      <protection locked="0"/>
    </xf>
    <xf numFmtId="0" fontId="9" fillId="0" borderId="1" xfId="0" applyFont="1" applyBorder="1" applyAlignment="1" applyProtection="1">
      <alignment horizontal="right" vertical="center"/>
      <protection locked="0"/>
    </xf>
    <xf numFmtId="0" fontId="9" fillId="0" borderId="49" xfId="0" applyFont="1" applyBorder="1" applyAlignment="1" applyProtection="1">
      <alignment horizontal="right" vertical="center"/>
      <protection locked="0"/>
    </xf>
    <xf numFmtId="0" fontId="9" fillId="0" borderId="6" xfId="0" applyFont="1" applyBorder="1" applyAlignment="1" applyProtection="1">
      <alignment horizontal="right" vertical="center"/>
      <protection locked="0"/>
    </xf>
    <xf numFmtId="0" fontId="9" fillId="0" borderId="32" xfId="0" applyFont="1" applyBorder="1" applyAlignment="1" applyProtection="1">
      <alignment horizontal="right" vertical="center"/>
      <protection locked="0"/>
    </xf>
    <xf numFmtId="3" fontId="23" fillId="0" borderId="86" xfId="0" applyNumberFormat="1" applyFont="1" applyBorder="1" applyAlignment="1">
      <alignment horizontal="right" vertical="center" shrinkToFit="1"/>
    </xf>
    <xf numFmtId="3" fontId="23" fillId="0" borderId="40" xfId="0" applyNumberFormat="1" applyFont="1" applyBorder="1" applyAlignment="1">
      <alignment horizontal="right" vertical="center" shrinkToFit="1"/>
    </xf>
    <xf numFmtId="0" fontId="8" fillId="15" borderId="80" xfId="0" applyFont="1" applyFill="1" applyBorder="1" applyAlignment="1" applyProtection="1">
      <alignment horizontal="center" vertical="center"/>
      <protection locked="0"/>
    </xf>
    <xf numFmtId="0" fontId="8" fillId="15" borderId="79" xfId="0" applyFont="1" applyFill="1" applyBorder="1" applyAlignment="1" applyProtection="1">
      <alignment horizontal="center" vertical="center"/>
      <protection locked="0"/>
    </xf>
    <xf numFmtId="0" fontId="8" fillId="15" borderId="71" xfId="0" applyFont="1" applyFill="1" applyBorder="1" applyAlignment="1" applyProtection="1">
      <alignment horizontal="center" vertical="center" wrapText="1"/>
      <protection locked="0"/>
    </xf>
    <xf numFmtId="0" fontId="8" fillId="15" borderId="89" xfId="0" applyFont="1" applyFill="1" applyBorder="1" applyAlignment="1" applyProtection="1">
      <alignment horizontal="center" vertical="center" wrapText="1"/>
      <protection locked="0"/>
    </xf>
    <xf numFmtId="3" fontId="39" fillId="0" borderId="78" xfId="0" applyNumberFormat="1" applyFont="1" applyBorder="1" applyAlignment="1">
      <alignment horizontal="right" vertical="center" shrinkToFit="1"/>
    </xf>
    <xf numFmtId="3" fontId="40" fillId="0" borderId="39" xfId="0" applyNumberFormat="1" applyFont="1" applyBorder="1" applyAlignment="1">
      <alignment horizontal="right" vertical="center" shrinkToFit="1"/>
    </xf>
    <xf numFmtId="3" fontId="39" fillId="0" borderId="90" xfId="0" applyNumberFormat="1" applyFont="1" applyBorder="1" applyAlignment="1">
      <alignment horizontal="right" vertical="center" shrinkToFit="1"/>
    </xf>
    <xf numFmtId="3" fontId="39" fillId="0" borderId="82" xfId="0" applyNumberFormat="1" applyFont="1" applyBorder="1" applyAlignment="1">
      <alignment horizontal="right" vertical="center" shrinkToFit="1"/>
    </xf>
    <xf numFmtId="0" fontId="8" fillId="0" borderId="42" xfId="0" applyFont="1" applyBorder="1" applyAlignment="1" applyProtection="1">
      <alignment horizontal="center" vertical="center"/>
      <protection locked="0"/>
    </xf>
    <xf numFmtId="0" fontId="8" fillId="0" borderId="52" xfId="0" applyFont="1" applyBorder="1" applyAlignment="1" applyProtection="1">
      <alignment horizontal="center" vertical="center"/>
      <protection locked="0"/>
    </xf>
    <xf numFmtId="0" fontId="8" fillId="0" borderId="53" xfId="0" applyFont="1" applyBorder="1" applyAlignment="1" applyProtection="1">
      <alignment horizontal="center" vertical="center"/>
      <protection locked="0"/>
    </xf>
    <xf numFmtId="3" fontId="39" fillId="0" borderId="29" xfId="0" applyNumberFormat="1" applyFont="1" applyBorder="1" applyAlignment="1">
      <alignment horizontal="right" vertical="center" shrinkToFit="1"/>
    </xf>
    <xf numFmtId="3" fontId="39" fillId="0" borderId="85" xfId="0" applyNumberFormat="1" applyFont="1" applyBorder="1" applyAlignment="1">
      <alignment horizontal="right" vertical="center" shrinkToFit="1"/>
    </xf>
    <xf numFmtId="3" fontId="39" fillId="0" borderId="30" xfId="0" applyNumberFormat="1" applyFont="1" applyBorder="1" applyAlignment="1">
      <alignment horizontal="right" vertical="center" shrinkToFit="1"/>
    </xf>
    <xf numFmtId="0" fontId="1" fillId="0" borderId="0" xfId="0" applyFont="1" applyAlignment="1" applyProtection="1">
      <alignment horizontal="center"/>
      <protection locked="0"/>
    </xf>
    <xf numFmtId="0" fontId="1" fillId="0" borderId="0" xfId="0" applyFont="1" applyAlignment="1" applyProtection="1">
      <alignment horizontal="right" vertical="center" readingOrder="2"/>
      <protection locked="0"/>
    </xf>
    <xf numFmtId="0" fontId="1" fillId="0" borderId="5" xfId="0" applyFont="1" applyBorder="1" applyAlignment="1" applyProtection="1">
      <alignment horizontal="right" vertical="center" readingOrder="2"/>
      <protection locked="0"/>
    </xf>
    <xf numFmtId="3" fontId="40" fillId="0" borderId="84" xfId="0" applyNumberFormat="1" applyFont="1" applyBorder="1" applyAlignment="1" applyProtection="1">
      <alignment horizontal="right" vertical="center" shrinkToFit="1"/>
      <protection locked="0"/>
    </xf>
    <xf numFmtId="3" fontId="40" fillId="0" borderId="87" xfId="0" applyNumberFormat="1" applyFont="1" applyBorder="1" applyAlignment="1" applyProtection="1">
      <alignment horizontal="right" vertical="center" shrinkToFit="1"/>
      <protection locked="0"/>
    </xf>
    <xf numFmtId="3" fontId="40" fillId="0" borderId="33" xfId="0" applyNumberFormat="1" applyFont="1" applyBorder="1" applyAlignment="1">
      <alignment horizontal="right" vertical="center" shrinkToFit="1"/>
    </xf>
    <xf numFmtId="3" fontId="40" fillId="0" borderId="34" xfId="0" applyNumberFormat="1" applyFont="1" applyBorder="1" applyAlignment="1">
      <alignment horizontal="right" vertical="center" shrinkToFit="1"/>
    </xf>
    <xf numFmtId="0" fontId="12" fillId="0" borderId="58" xfId="0" applyFont="1" applyBorder="1" applyAlignment="1" applyProtection="1">
      <alignment horizontal="right" vertical="center" shrinkToFit="1"/>
      <protection locked="0"/>
    </xf>
    <xf numFmtId="0" fontId="12" fillId="0" borderId="59" xfId="0" applyFont="1" applyBorder="1" applyAlignment="1" applyProtection="1">
      <alignment horizontal="right" vertical="center" shrinkToFit="1"/>
      <protection locked="0"/>
    </xf>
    <xf numFmtId="3" fontId="42" fillId="0" borderId="59" xfId="0" applyNumberFormat="1" applyFont="1" applyBorder="1" applyAlignment="1">
      <alignment horizontal="right" vertical="center" shrinkToFit="1"/>
    </xf>
    <xf numFmtId="3" fontId="42" fillId="0" borderId="37" xfId="0" applyNumberFormat="1" applyFont="1" applyBorder="1" applyAlignment="1">
      <alignment horizontal="right" vertical="center" shrinkToFit="1"/>
    </xf>
    <xf numFmtId="0" fontId="8" fillId="15" borderId="43" xfId="0" applyFont="1" applyFill="1" applyBorder="1" applyAlignment="1" applyProtection="1">
      <alignment horizontal="center" vertical="center"/>
      <protection locked="0"/>
    </xf>
    <xf numFmtId="0" fontId="8" fillId="15" borderId="60" xfId="0" applyFont="1" applyFill="1" applyBorder="1" applyAlignment="1" applyProtection="1">
      <alignment horizontal="center" vertical="center"/>
      <protection locked="0"/>
    </xf>
    <xf numFmtId="3" fontId="35" fillId="15" borderId="42" xfId="0" applyNumberFormat="1" applyFont="1" applyFill="1" applyBorder="1" applyAlignment="1" applyProtection="1">
      <alignment horizontal="center" vertical="distributed"/>
      <protection locked="0"/>
    </xf>
    <xf numFmtId="3" fontId="35" fillId="15" borderId="51" xfId="0" applyNumberFormat="1" applyFont="1" applyFill="1" applyBorder="1" applyAlignment="1" applyProtection="1">
      <alignment horizontal="center" vertical="distributed"/>
      <protection locked="0"/>
    </xf>
    <xf numFmtId="0" fontId="1" fillId="0" borderId="0" xfId="0" applyFont="1" applyAlignment="1">
      <alignment horizontal="right" vertical="center" readingOrder="2"/>
    </xf>
    <xf numFmtId="0" fontId="1" fillId="0" borderId="5" xfId="0" applyFont="1" applyBorder="1" applyAlignment="1">
      <alignment horizontal="right" vertical="center" readingOrder="2"/>
    </xf>
    <xf numFmtId="0" fontId="3" fillId="0" borderId="7" xfId="0" applyFont="1" applyBorder="1" applyAlignment="1" applyProtection="1">
      <alignment horizontal="right" vertical="center"/>
      <protection locked="0"/>
    </xf>
    <xf numFmtId="0" fontId="3" fillId="0" borderId="8" xfId="0" applyFont="1" applyBorder="1" applyAlignment="1" applyProtection="1">
      <alignment horizontal="right" vertical="center"/>
      <protection locked="0"/>
    </xf>
    <xf numFmtId="3" fontId="28" fillId="0" borderId="53" xfId="0" applyNumberFormat="1" applyFont="1" applyBorder="1" applyAlignment="1">
      <alignment horizontal="center" vertical="center"/>
    </xf>
    <xf numFmtId="3" fontId="28" fillId="0" borderId="52" xfId="0" applyNumberFormat="1" applyFont="1" applyBorder="1" applyAlignment="1">
      <alignment horizontal="center" vertical="center"/>
    </xf>
    <xf numFmtId="3" fontId="27" fillId="0" borderId="53" xfId="0" applyNumberFormat="1" applyFont="1" applyBorder="1" applyAlignment="1" applyProtection="1">
      <alignment horizontal="center" vertical="center" shrinkToFit="1"/>
      <protection locked="0"/>
    </xf>
    <xf numFmtId="0" fontId="27" fillId="0" borderId="52" xfId="0" applyFont="1" applyBorder="1" applyAlignment="1" applyProtection="1">
      <alignment horizontal="center" vertical="center" shrinkToFit="1"/>
      <protection locked="0"/>
    </xf>
    <xf numFmtId="49" fontId="89" fillId="0" borderId="23" xfId="0" applyNumberFormat="1" applyFont="1" applyBorder="1" applyAlignment="1" applyProtection="1">
      <alignment horizontal="center" vertical="center"/>
      <protection locked="0"/>
    </xf>
    <xf numFmtId="49" fontId="89" fillId="0" borderId="24" xfId="0" applyNumberFormat="1" applyFont="1" applyBorder="1" applyAlignment="1" applyProtection="1">
      <alignment horizontal="center" vertical="center"/>
      <protection locked="0"/>
    </xf>
    <xf numFmtId="49" fontId="89" fillId="0" borderId="25" xfId="0" applyNumberFormat="1" applyFont="1" applyBorder="1" applyAlignment="1" applyProtection="1">
      <alignment horizontal="center" vertical="center"/>
      <protection locked="0"/>
    </xf>
    <xf numFmtId="49" fontId="89" fillId="0" borderId="26" xfId="0" applyNumberFormat="1" applyFont="1" applyBorder="1" applyAlignment="1" applyProtection="1">
      <alignment horizontal="center" vertical="center"/>
      <protection locked="0"/>
    </xf>
    <xf numFmtId="49" fontId="89" fillId="0" borderId="27" xfId="0" applyNumberFormat="1" applyFont="1" applyBorder="1" applyAlignment="1" applyProtection="1">
      <alignment horizontal="center" vertical="center"/>
      <protection locked="0"/>
    </xf>
    <xf numFmtId="49" fontId="89" fillId="0" borderId="28" xfId="0" applyNumberFormat="1" applyFont="1" applyBorder="1" applyAlignment="1" applyProtection="1">
      <alignment horizontal="center" vertical="center"/>
      <protection locked="0"/>
    </xf>
    <xf numFmtId="0" fontId="90" fillId="0" borderId="12" xfId="0" applyFont="1" applyBorder="1" applyAlignment="1">
      <alignment horizontal="center" vertical="center" wrapText="1"/>
    </xf>
    <xf numFmtId="0" fontId="90" fillId="0" borderId="15" xfId="0" applyFont="1" applyBorder="1" applyAlignment="1">
      <alignment horizontal="center" vertical="center" wrapText="1"/>
    </xf>
    <xf numFmtId="0" fontId="35" fillId="0" borderId="13" xfId="0" applyFont="1" applyBorder="1" applyAlignment="1">
      <alignment horizontal="center" vertical="center" wrapText="1"/>
    </xf>
    <xf numFmtId="0" fontId="35" fillId="0" borderId="16" xfId="0" applyFont="1" applyBorder="1" applyAlignment="1">
      <alignment horizontal="center" vertical="center" wrapText="1"/>
    </xf>
    <xf numFmtId="3" fontId="21" fillId="0" borderId="13" xfId="0" applyNumberFormat="1" applyFont="1" applyBorder="1" applyAlignment="1" applyProtection="1">
      <alignment horizontal="center" vertical="center"/>
      <protection locked="0"/>
    </xf>
    <xf numFmtId="3" fontId="21" fillId="0" borderId="16" xfId="0" applyNumberFormat="1" applyFont="1" applyBorder="1" applyAlignment="1" applyProtection="1">
      <alignment horizontal="center" vertical="center"/>
      <protection locked="0"/>
    </xf>
    <xf numFmtId="0" fontId="35" fillId="0" borderId="83" xfId="0" applyFont="1" applyBorder="1" applyAlignment="1">
      <alignment horizontal="center" vertical="center" wrapText="1"/>
    </xf>
    <xf numFmtId="0" fontId="35" fillId="0" borderId="24" xfId="0" applyFont="1" applyBorder="1" applyAlignment="1">
      <alignment horizontal="center" vertical="center" wrapText="1"/>
    </xf>
    <xf numFmtId="0" fontId="35" fillId="0" borderId="25" xfId="0" applyFont="1" applyBorder="1" applyAlignment="1">
      <alignment horizontal="center" vertical="center" wrapText="1"/>
    </xf>
    <xf numFmtId="0" fontId="35" fillId="0" borderId="96" xfId="0" applyFont="1" applyBorder="1" applyAlignment="1">
      <alignment horizontal="center" vertical="center" wrapText="1"/>
    </xf>
    <xf numFmtId="0" fontId="35" fillId="0" borderId="27" xfId="0" applyFont="1" applyBorder="1" applyAlignment="1">
      <alignment horizontal="center" vertical="center" wrapText="1"/>
    </xf>
    <xf numFmtId="0" fontId="35" fillId="0" borderId="28" xfId="0" applyFont="1" applyBorder="1" applyAlignment="1">
      <alignment horizontal="center" vertical="center" wrapText="1"/>
    </xf>
    <xf numFmtId="0" fontId="35" fillId="0" borderId="42" xfId="0" applyFont="1" applyBorder="1" applyAlignment="1" applyProtection="1">
      <alignment horizontal="center" vertical="center"/>
      <protection locked="0"/>
    </xf>
    <xf numFmtId="0" fontId="35" fillId="0" borderId="52" xfId="0" applyFont="1" applyBorder="1" applyAlignment="1" applyProtection="1">
      <alignment horizontal="center" vertical="center"/>
      <protection locked="0"/>
    </xf>
    <xf numFmtId="0" fontId="35" fillId="0" borderId="53" xfId="0" applyFont="1" applyBorder="1" applyAlignment="1" applyProtection="1">
      <alignment horizontal="center" vertical="center"/>
      <protection locked="0"/>
    </xf>
    <xf numFmtId="49" fontId="89" fillId="0" borderId="6" xfId="0" applyNumberFormat="1" applyFont="1" applyBorder="1" applyAlignment="1" applyProtection="1">
      <alignment horizontal="center" vertical="center"/>
      <protection locked="0"/>
    </xf>
    <xf numFmtId="49" fontId="89" fillId="0" borderId="7" xfId="0" applyNumberFormat="1" applyFont="1" applyBorder="1" applyAlignment="1" applyProtection="1">
      <alignment horizontal="center" vertical="center"/>
      <protection locked="0"/>
    </xf>
    <xf numFmtId="49" fontId="89" fillId="0" borderId="32" xfId="0" applyNumberFormat="1" applyFont="1" applyBorder="1" applyAlignment="1" applyProtection="1">
      <alignment horizontal="center" vertical="center"/>
      <protection locked="0"/>
    </xf>
    <xf numFmtId="3" fontId="28" fillId="0" borderId="51" xfId="0" applyNumberFormat="1" applyFont="1" applyBorder="1" applyAlignment="1">
      <alignment horizontal="center" vertical="center"/>
    </xf>
    <xf numFmtId="3" fontId="27" fillId="0" borderId="29" xfId="0" applyNumberFormat="1" applyFont="1" applyBorder="1" applyAlignment="1" applyProtection="1">
      <alignment horizontal="center" vertical="center"/>
      <protection locked="0"/>
    </xf>
    <xf numFmtId="0" fontId="27" fillId="0" borderId="33" xfId="0" applyFont="1" applyBorder="1" applyAlignment="1" applyProtection="1">
      <alignment horizontal="center" vertical="center"/>
      <protection locked="0"/>
    </xf>
    <xf numFmtId="0" fontId="8" fillId="15" borderId="49" xfId="0" applyFont="1" applyFill="1" applyBorder="1" applyAlignment="1" applyProtection="1">
      <alignment horizontal="center" vertical="center"/>
      <protection locked="0"/>
    </xf>
    <xf numFmtId="0" fontId="8" fillId="15" borderId="32" xfId="0" applyFont="1" applyFill="1" applyBorder="1" applyAlignment="1" applyProtection="1">
      <alignment horizontal="center" vertical="center"/>
      <protection locked="0"/>
    </xf>
    <xf numFmtId="0" fontId="8" fillId="15" borderId="2" xfId="0" applyFont="1" applyFill="1" applyBorder="1" applyAlignment="1" applyProtection="1">
      <alignment horizontal="center" vertical="center"/>
      <protection locked="0"/>
    </xf>
    <xf numFmtId="0" fontId="8" fillId="15" borderId="70" xfId="0" applyFont="1" applyFill="1" applyBorder="1" applyAlignment="1" applyProtection="1">
      <alignment horizontal="center" vertical="center"/>
      <protection locked="0"/>
    </xf>
    <xf numFmtId="0" fontId="8" fillId="15" borderId="0" xfId="0" applyFont="1" applyFill="1" applyAlignment="1" applyProtection="1">
      <alignment horizontal="center" vertical="center"/>
      <protection locked="0"/>
    </xf>
    <xf numFmtId="49" fontId="8" fillId="15" borderId="35" xfId="0" applyNumberFormat="1" applyFont="1" applyFill="1" applyBorder="1" applyAlignment="1" applyProtection="1">
      <alignment horizontal="center" vertical="center"/>
      <protection locked="0"/>
    </xf>
    <xf numFmtId="49" fontId="8" fillId="15" borderId="45" xfId="0" applyNumberFormat="1" applyFont="1" applyFill="1" applyBorder="1" applyAlignment="1" applyProtection="1">
      <alignment horizontal="center" vertical="center"/>
      <protection locked="0"/>
    </xf>
    <xf numFmtId="0" fontId="8" fillId="15" borderId="33" xfId="0" applyFont="1" applyFill="1" applyBorder="1" applyAlignment="1" applyProtection="1">
      <alignment horizontal="center" vertical="center"/>
      <protection locked="0"/>
    </xf>
    <xf numFmtId="3" fontId="8" fillId="15" borderId="37" xfId="0" applyNumberFormat="1" applyFont="1" applyFill="1" applyBorder="1" applyAlignment="1" applyProtection="1">
      <alignment horizontal="center" vertical="center"/>
      <protection locked="0"/>
    </xf>
    <xf numFmtId="3" fontId="8" fillId="15" borderId="34" xfId="0" applyNumberFormat="1" applyFont="1" applyFill="1" applyBorder="1" applyAlignment="1" applyProtection="1">
      <alignment horizontal="center" vertical="center"/>
      <protection locked="0"/>
    </xf>
    <xf numFmtId="0" fontId="8" fillId="15" borderId="42" xfId="0" applyFont="1" applyFill="1" applyBorder="1" applyAlignment="1" applyProtection="1">
      <alignment horizontal="center" vertical="distributed"/>
      <protection locked="0"/>
    </xf>
    <xf numFmtId="0" fontId="8" fillId="15" borderId="51" xfId="0" applyFont="1" applyFill="1" applyBorder="1" applyAlignment="1" applyProtection="1">
      <alignment horizontal="center" vertical="distributed"/>
      <protection locked="0"/>
    </xf>
    <xf numFmtId="0" fontId="11" fillId="15" borderId="42" xfId="0" applyFont="1" applyFill="1" applyBorder="1" applyAlignment="1" applyProtection="1">
      <alignment horizontal="center" vertical="center" wrapText="1"/>
      <protection locked="0"/>
    </xf>
    <xf numFmtId="0" fontId="11" fillId="15" borderId="51" xfId="0" applyFont="1" applyFill="1" applyBorder="1" applyAlignment="1" applyProtection="1">
      <alignment horizontal="center" vertical="center" wrapText="1"/>
      <protection locked="0"/>
    </xf>
    <xf numFmtId="0" fontId="11" fillId="15" borderId="42" xfId="0" applyFont="1" applyFill="1" applyBorder="1" applyAlignment="1" applyProtection="1">
      <alignment horizontal="center" vertical="center"/>
      <protection locked="0"/>
    </xf>
    <xf numFmtId="0" fontId="11" fillId="15" borderId="51" xfId="0" applyFont="1" applyFill="1" applyBorder="1" applyAlignment="1" applyProtection="1">
      <alignment horizontal="center" vertical="center"/>
      <protection locked="0"/>
    </xf>
    <xf numFmtId="0" fontId="11" fillId="15" borderId="43" xfId="0" applyFont="1" applyFill="1" applyBorder="1" applyAlignment="1" applyProtection="1">
      <alignment horizontal="center" vertical="center" wrapText="1"/>
      <protection locked="0"/>
    </xf>
    <xf numFmtId="0" fontId="11" fillId="15" borderId="60" xfId="0" applyFont="1" applyFill="1" applyBorder="1" applyAlignment="1" applyProtection="1">
      <alignment horizontal="center" vertical="center" wrapText="1"/>
      <protection locked="0"/>
    </xf>
    <xf numFmtId="49" fontId="6" fillId="0" borderId="35" xfId="0" applyNumberFormat="1" applyFont="1" applyBorder="1" applyAlignment="1" applyProtection="1">
      <alignment horizontal="center" vertical="center"/>
      <protection locked="0"/>
    </xf>
    <xf numFmtId="49" fontId="6" fillId="0" borderId="36" xfId="0" applyNumberFormat="1" applyFont="1" applyBorder="1" applyAlignment="1" applyProtection="1">
      <alignment horizontal="center" vertical="center"/>
      <protection locked="0"/>
    </xf>
    <xf numFmtId="49" fontId="6" fillId="0" borderId="45" xfId="0" applyNumberFormat="1" applyFont="1" applyBorder="1" applyAlignment="1" applyProtection="1">
      <alignment horizontal="center" vertical="center"/>
      <protection locked="0"/>
    </xf>
    <xf numFmtId="49" fontId="6" fillId="0" borderId="33" xfId="0" applyNumberFormat="1" applyFont="1" applyBorder="1" applyAlignment="1" applyProtection="1">
      <alignment horizontal="center" vertical="center"/>
      <protection locked="0"/>
    </xf>
    <xf numFmtId="0" fontId="35" fillId="15" borderId="36" xfId="0" applyFont="1" applyFill="1" applyBorder="1" applyAlignment="1" applyProtection="1">
      <alignment horizontal="center" vertical="center"/>
      <protection locked="0"/>
    </xf>
    <xf numFmtId="49" fontId="4" fillId="0" borderId="15" xfId="0" applyNumberFormat="1" applyFont="1" applyBorder="1" applyAlignment="1" applyProtection="1">
      <alignment horizontal="center" vertical="center"/>
      <protection locked="0"/>
    </xf>
    <xf numFmtId="49" fontId="4" fillId="0" borderId="16" xfId="0" applyNumberFormat="1" applyFont="1" applyBorder="1" applyAlignment="1" applyProtection="1">
      <alignment horizontal="center" vertical="center"/>
      <protection locked="0"/>
    </xf>
    <xf numFmtId="0" fontId="14" fillId="0" borderId="16" xfId="0" applyFont="1" applyBorder="1" applyAlignment="1">
      <alignment horizontal="center" vertical="distributed"/>
    </xf>
    <xf numFmtId="49" fontId="8" fillId="15" borderId="42" xfId="0" applyNumberFormat="1" applyFont="1" applyFill="1" applyBorder="1" applyAlignment="1" applyProtection="1">
      <alignment horizontal="center" vertical="center" shrinkToFit="1"/>
      <protection locked="0"/>
    </xf>
    <xf numFmtId="49" fontId="8" fillId="15" borderId="51" xfId="0" applyNumberFormat="1" applyFont="1" applyFill="1" applyBorder="1" applyAlignment="1" applyProtection="1">
      <alignment horizontal="center" vertical="center" shrinkToFit="1"/>
      <protection locked="0"/>
    </xf>
    <xf numFmtId="0" fontId="35" fillId="15" borderId="42" xfId="0" applyFont="1" applyFill="1" applyBorder="1" applyAlignment="1" applyProtection="1">
      <alignment horizontal="center" vertical="center"/>
      <protection locked="0"/>
    </xf>
    <xf numFmtId="0" fontId="35" fillId="15" borderId="51" xfId="0" applyFont="1" applyFill="1" applyBorder="1" applyAlignment="1" applyProtection="1">
      <alignment horizontal="center" vertical="center"/>
      <protection locked="0"/>
    </xf>
    <xf numFmtId="0" fontId="21" fillId="0" borderId="53" xfId="0" applyFont="1" applyBorder="1" applyAlignment="1" applyProtection="1">
      <alignment horizontal="center" vertical="center"/>
      <protection locked="0"/>
    </xf>
    <xf numFmtId="0" fontId="21" fillId="0" borderId="52" xfId="0" applyFont="1" applyBorder="1" applyAlignment="1" applyProtection="1">
      <alignment horizontal="center" vertical="center"/>
      <protection locked="0"/>
    </xf>
    <xf numFmtId="0" fontId="21" fillId="0" borderId="53" xfId="0" applyFont="1" applyFill="1" applyBorder="1" applyAlignment="1" applyProtection="1">
      <alignment horizontal="center" vertical="center"/>
      <protection locked="0"/>
    </xf>
    <xf numFmtId="0" fontId="21" fillId="0" borderId="52" xfId="0" applyFont="1" applyFill="1" applyBorder="1" applyAlignment="1" applyProtection="1">
      <alignment horizontal="center" vertical="center"/>
      <protection locked="0"/>
    </xf>
    <xf numFmtId="0" fontId="14" fillId="0" borderId="16" xfId="0" applyFont="1" applyBorder="1" applyAlignment="1" applyProtection="1">
      <alignment horizontal="center" vertical="center"/>
      <protection locked="0"/>
    </xf>
    <xf numFmtId="0" fontId="21" fillId="0" borderId="16" xfId="0" applyFont="1" applyBorder="1" applyAlignment="1" applyProtection="1">
      <alignment horizontal="center" vertical="center"/>
      <protection locked="0"/>
    </xf>
    <xf numFmtId="0" fontId="4" fillId="0" borderId="52" xfId="0" applyFont="1" applyBorder="1" applyAlignment="1" applyProtection="1">
      <alignment horizontal="center" vertical="center"/>
      <protection locked="0"/>
    </xf>
    <xf numFmtId="0" fontId="4" fillId="0" borderId="16" xfId="0" applyFont="1" applyBorder="1" applyAlignment="1" applyProtection="1">
      <alignment horizontal="center" vertical="center"/>
      <protection locked="0"/>
    </xf>
    <xf numFmtId="0" fontId="14" fillId="0" borderId="52" xfId="0" applyFont="1" applyBorder="1" applyAlignment="1" applyProtection="1">
      <alignment horizontal="center" vertical="center"/>
      <protection locked="0"/>
    </xf>
    <xf numFmtId="0" fontId="8" fillId="15" borderId="49" xfId="0" applyFont="1" applyFill="1" applyBorder="1" applyAlignment="1" applyProtection="1">
      <alignment horizontal="center" vertical="center" wrapText="1"/>
      <protection locked="0"/>
    </xf>
    <xf numFmtId="0" fontId="8" fillId="15" borderId="32" xfId="0" applyFont="1" applyFill="1" applyBorder="1" applyAlignment="1" applyProtection="1">
      <alignment horizontal="center" vertical="center" wrapText="1"/>
      <protection locked="0"/>
    </xf>
    <xf numFmtId="0" fontId="8" fillId="15" borderId="50" xfId="0" applyFont="1" applyFill="1" applyBorder="1" applyAlignment="1" applyProtection="1">
      <alignment horizontal="center" vertical="center"/>
      <protection locked="0"/>
    </xf>
    <xf numFmtId="0" fontId="35" fillId="0" borderId="16" xfId="0" applyFont="1" applyBorder="1" applyAlignment="1" applyProtection="1">
      <alignment horizontal="center" vertical="center"/>
      <protection locked="0"/>
    </xf>
    <xf numFmtId="1" fontId="21" fillId="0" borderId="16" xfId="0" applyNumberFormat="1" applyFont="1" applyBorder="1" applyAlignment="1" applyProtection="1">
      <alignment horizontal="center" vertical="center"/>
      <protection locked="0"/>
    </xf>
    <xf numFmtId="49" fontId="1" fillId="0" borderId="55" xfId="0" applyNumberFormat="1" applyFont="1" applyBorder="1" applyAlignment="1" applyProtection="1">
      <alignment horizontal="center" vertical="center"/>
      <protection locked="0"/>
    </xf>
    <xf numFmtId="49" fontId="1" fillId="0" borderId="15" xfId="0" applyNumberFormat="1" applyFont="1" applyBorder="1" applyAlignment="1" applyProtection="1">
      <alignment horizontal="center" vertical="center"/>
      <protection locked="0"/>
    </xf>
    <xf numFmtId="49" fontId="1" fillId="0" borderId="12" xfId="0" applyNumberFormat="1" applyFont="1" applyBorder="1" applyAlignment="1" applyProtection="1">
      <alignment horizontal="center" vertical="center"/>
      <protection locked="0"/>
    </xf>
    <xf numFmtId="0" fontId="4" fillId="0" borderId="13" xfId="0" applyFont="1" applyBorder="1" applyAlignment="1" applyProtection="1">
      <alignment horizontal="center" vertical="center"/>
      <protection locked="0"/>
    </xf>
    <xf numFmtId="0" fontId="14" fillId="0" borderId="42" xfId="0" applyFont="1" applyBorder="1" applyAlignment="1" applyProtection="1">
      <alignment horizontal="center" vertical="center"/>
      <protection locked="0"/>
    </xf>
    <xf numFmtId="49" fontId="17" fillId="9" borderId="20" xfId="0" applyNumberFormat="1" applyFont="1" applyFill="1" applyBorder="1" applyAlignment="1" applyProtection="1">
      <alignment horizontal="center" vertical="center" shrinkToFit="1"/>
      <protection locked="0"/>
    </xf>
    <xf numFmtId="49" fontId="17" fillId="9" borderId="22" xfId="0" applyNumberFormat="1" applyFont="1" applyFill="1" applyBorder="1" applyAlignment="1" applyProtection="1">
      <alignment horizontal="center" vertical="center" shrinkToFit="1"/>
      <protection locked="0"/>
    </xf>
    <xf numFmtId="2" fontId="23" fillId="10" borderId="17" xfId="0" applyNumberFormat="1" applyFont="1" applyFill="1" applyBorder="1" applyAlignment="1">
      <alignment horizontal="center" vertical="center" shrinkToFit="1"/>
    </xf>
    <xf numFmtId="2" fontId="23" fillId="10" borderId="18" xfId="0" applyNumberFormat="1" applyFont="1" applyFill="1" applyBorder="1" applyAlignment="1">
      <alignment horizontal="center" vertical="center" shrinkToFit="1"/>
    </xf>
    <xf numFmtId="2" fontId="24" fillId="4" borderId="12" xfId="0" applyNumberFormat="1" applyFont="1" applyFill="1" applyBorder="1" applyAlignment="1">
      <alignment horizontal="center" vertical="center" shrinkToFit="1"/>
    </xf>
    <xf numFmtId="2" fontId="24" fillId="4" borderId="13" xfId="0" applyNumberFormat="1" applyFont="1" applyFill="1" applyBorder="1" applyAlignment="1">
      <alignment horizontal="center" vertical="center" shrinkToFit="1"/>
    </xf>
    <xf numFmtId="0" fontId="22" fillId="0" borderId="12" xfId="0" applyFont="1" applyBorder="1" applyAlignment="1" applyProtection="1">
      <alignment horizontal="center" vertical="center" shrinkToFit="1"/>
      <protection locked="0"/>
    </xf>
    <xf numFmtId="0" fontId="22" fillId="0" borderId="13" xfId="0" applyFont="1" applyBorder="1" applyAlignment="1" applyProtection="1">
      <alignment horizontal="center" vertical="center" shrinkToFit="1"/>
      <protection locked="0"/>
    </xf>
    <xf numFmtId="0" fontId="22" fillId="0" borderId="17" xfId="0" applyFont="1" applyBorder="1" applyAlignment="1" applyProtection="1">
      <alignment horizontal="center" vertical="center" shrinkToFit="1"/>
      <protection locked="0"/>
    </xf>
    <xf numFmtId="0" fontId="22" fillId="0" borderId="18" xfId="0" applyFont="1" applyBorder="1" applyAlignment="1" applyProtection="1">
      <alignment horizontal="center" vertical="center" shrinkToFit="1"/>
      <protection locked="0"/>
    </xf>
    <xf numFmtId="0" fontId="15" fillId="6" borderId="16" xfId="0" applyFont="1" applyFill="1" applyBorder="1" applyAlignment="1" applyProtection="1">
      <alignment horizontal="right" vertical="center" shrinkToFit="1"/>
      <protection locked="0"/>
    </xf>
    <xf numFmtId="0" fontId="15" fillId="3" borderId="73" xfId="0" applyFont="1" applyFill="1" applyBorder="1" applyAlignment="1" applyProtection="1">
      <alignment horizontal="center" vertical="center" shrinkToFit="1"/>
      <protection locked="0"/>
    </xf>
    <xf numFmtId="0" fontId="15" fillId="3" borderId="74" xfId="0" applyFont="1" applyFill="1" applyBorder="1" applyAlignment="1" applyProtection="1">
      <alignment horizontal="center" vertical="center" shrinkToFit="1"/>
      <protection locked="0"/>
    </xf>
    <xf numFmtId="0" fontId="15" fillId="5" borderId="16" xfId="0" applyFont="1" applyFill="1" applyBorder="1" applyAlignment="1" applyProtection="1">
      <alignment horizontal="right" vertical="center" shrinkToFit="1"/>
      <protection locked="0"/>
    </xf>
    <xf numFmtId="0" fontId="15" fillId="3" borderId="63" xfId="0" applyFont="1" applyFill="1" applyBorder="1" applyAlignment="1" applyProtection="1">
      <alignment horizontal="center" vertical="center" shrinkToFit="1"/>
      <protection locked="0"/>
    </xf>
    <xf numFmtId="0" fontId="15" fillId="3" borderId="64" xfId="0" applyFont="1" applyFill="1" applyBorder="1" applyAlignment="1" applyProtection="1">
      <alignment horizontal="center" vertical="center" shrinkToFit="1"/>
      <protection locked="0"/>
    </xf>
    <xf numFmtId="49" fontId="16" fillId="9" borderId="41" xfId="0" applyNumberFormat="1" applyFont="1" applyFill="1" applyBorder="1" applyAlignment="1" applyProtection="1">
      <alignment horizontal="center" vertical="center" shrinkToFit="1"/>
      <protection locked="0"/>
    </xf>
    <xf numFmtId="49" fontId="16" fillId="9" borderId="55" xfId="0" applyNumberFormat="1" applyFont="1" applyFill="1" applyBorder="1" applyAlignment="1" applyProtection="1">
      <alignment horizontal="center" vertical="center" shrinkToFit="1"/>
      <protection locked="0"/>
    </xf>
    <xf numFmtId="49" fontId="16" fillId="9" borderId="2" xfId="0" applyNumberFormat="1" applyFont="1" applyFill="1" applyBorder="1" applyAlignment="1" applyProtection="1">
      <alignment horizontal="center" vertical="center" shrinkToFit="1"/>
      <protection locked="0"/>
    </xf>
    <xf numFmtId="49" fontId="16" fillId="9" borderId="27" xfId="0" applyNumberFormat="1" applyFont="1" applyFill="1" applyBorder="1" applyAlignment="1" applyProtection="1">
      <alignment horizontal="center" vertical="center" shrinkToFit="1"/>
      <protection locked="0"/>
    </xf>
    <xf numFmtId="0" fontId="71" fillId="0" borderId="83" xfId="3" applyFont="1" applyBorder="1" applyAlignment="1">
      <alignment horizontal="center" vertical="center"/>
    </xf>
    <xf numFmtId="0" fontId="71" fillId="0" borderId="24" xfId="3" applyFont="1" applyBorder="1" applyAlignment="1">
      <alignment horizontal="center" vertical="center"/>
    </xf>
    <xf numFmtId="0" fontId="71" fillId="0" borderId="25" xfId="3" applyFont="1" applyBorder="1" applyAlignment="1">
      <alignment horizontal="center" vertical="center"/>
    </xf>
    <xf numFmtId="0" fontId="71" fillId="0" borderId="96" xfId="3" applyFont="1" applyBorder="1" applyAlignment="1">
      <alignment horizontal="center" vertical="center"/>
    </xf>
    <xf numFmtId="0" fontId="71" fillId="0" borderId="27" xfId="3" applyFont="1" applyBorder="1" applyAlignment="1">
      <alignment horizontal="center" vertical="center"/>
    </xf>
    <xf numFmtId="0" fontId="71" fillId="0" borderId="28" xfId="3" applyFont="1" applyBorder="1" applyAlignment="1">
      <alignment horizontal="center" vertical="center"/>
    </xf>
    <xf numFmtId="1" fontId="35" fillId="0" borderId="29" xfId="3" applyNumberFormat="1" applyFont="1" applyBorder="1" applyAlignment="1">
      <alignment horizontal="center" vertical="center"/>
    </xf>
    <xf numFmtId="1" fontId="35" fillId="0" borderId="39" xfId="3" applyNumberFormat="1" applyFont="1" applyBorder="1" applyAlignment="1">
      <alignment horizontal="center" vertical="center"/>
    </xf>
    <xf numFmtId="2" fontId="11" fillId="0" borderId="29" xfId="3" applyNumberFormat="1" applyFont="1" applyBorder="1" applyAlignment="1">
      <alignment horizontal="distributed" vertical="center"/>
    </xf>
    <xf numFmtId="2" fontId="11" fillId="0" borderId="39" xfId="3" applyNumberFormat="1" applyFont="1" applyBorder="1" applyAlignment="1">
      <alignment horizontal="distributed" vertical="center"/>
    </xf>
    <xf numFmtId="2" fontId="62" fillId="0" borderId="29" xfId="3" applyNumberFormat="1" applyFont="1" applyBorder="1" applyAlignment="1">
      <alignment horizontal="distributed" vertical="center"/>
    </xf>
    <xf numFmtId="2" fontId="62" fillId="0" borderId="39" xfId="3" applyNumberFormat="1" applyFont="1" applyBorder="1" applyAlignment="1">
      <alignment horizontal="distributed" vertical="center"/>
    </xf>
    <xf numFmtId="1" fontId="69" fillId="0" borderId="29" xfId="3" applyNumberFormat="1" applyFont="1" applyBorder="1" applyAlignment="1">
      <alignment horizontal="center" vertical="center"/>
    </xf>
    <xf numFmtId="1" fontId="69" fillId="0" borderId="39" xfId="3" applyNumberFormat="1" applyFont="1" applyBorder="1" applyAlignment="1">
      <alignment horizontal="center" vertical="center"/>
    </xf>
    <xf numFmtId="2" fontId="70" fillId="0" borderId="29" xfId="3" applyNumberFormat="1" applyFont="1" applyBorder="1" applyAlignment="1">
      <alignment horizontal="distributed" vertical="center"/>
    </xf>
    <xf numFmtId="2" fontId="70" fillId="0" borderId="39" xfId="3" applyNumberFormat="1" applyFont="1" applyBorder="1" applyAlignment="1">
      <alignment horizontal="distributed" vertical="center"/>
    </xf>
    <xf numFmtId="0" fontId="67" fillId="0" borderId="29" xfId="3" applyFont="1" applyBorder="1" applyAlignment="1">
      <alignment horizontal="distributed" vertical="center"/>
    </xf>
    <xf numFmtId="0" fontId="67" fillId="0" borderId="39" xfId="3" applyFont="1" applyBorder="1" applyAlignment="1">
      <alignment horizontal="distributed" vertical="center"/>
    </xf>
    <xf numFmtId="0" fontId="68" fillId="0" borderId="53" xfId="3" applyFont="1" applyBorder="1" applyAlignment="1">
      <alignment horizontal="center" vertical="center"/>
    </xf>
    <xf numFmtId="0" fontId="68" fillId="0" borderId="52" xfId="3" applyFont="1" applyBorder="1" applyAlignment="1">
      <alignment horizontal="center" vertical="center"/>
    </xf>
    <xf numFmtId="2" fontId="21" fillId="0" borderId="53" xfId="3" applyNumberFormat="1" applyFont="1" applyBorder="1" applyAlignment="1">
      <alignment horizontal="center" vertical="center" shrinkToFit="1"/>
    </xf>
    <xf numFmtId="2" fontId="21" fillId="0" borderId="52" xfId="3" applyNumberFormat="1" applyFont="1" applyBorder="1" applyAlignment="1">
      <alignment horizontal="center" vertical="center" shrinkToFit="1"/>
    </xf>
    <xf numFmtId="0" fontId="64" fillId="0" borderId="53" xfId="3" applyFont="1" applyBorder="1" applyAlignment="1">
      <alignment horizontal="center" vertical="center"/>
    </xf>
    <xf numFmtId="0" fontId="64" fillId="0" borderId="52" xfId="3" applyFont="1" applyBorder="1" applyAlignment="1">
      <alignment horizontal="center" vertical="center"/>
    </xf>
    <xf numFmtId="0" fontId="11" fillId="0" borderId="53" xfId="3" applyFont="1" applyBorder="1" applyAlignment="1">
      <alignment horizontal="center" vertical="center"/>
    </xf>
    <xf numFmtId="0" fontId="11" fillId="0" borderId="52" xfId="3" applyFont="1" applyBorder="1" applyAlignment="1">
      <alignment horizontal="center" vertical="center"/>
    </xf>
    <xf numFmtId="0" fontId="11" fillId="0" borderId="20" xfId="3" applyFont="1" applyBorder="1" applyAlignment="1">
      <alignment horizontal="center" vertical="center"/>
    </xf>
    <xf numFmtId="0" fontId="11" fillId="0" borderId="21" xfId="3" applyFont="1" applyBorder="1" applyAlignment="1">
      <alignment horizontal="center" vertical="center"/>
    </xf>
    <xf numFmtId="0" fontId="11" fillId="0" borderId="22" xfId="3" applyFont="1" applyBorder="1" applyAlignment="1">
      <alignment horizontal="center" vertical="center"/>
    </xf>
    <xf numFmtId="0" fontId="35" fillId="0" borderId="53" xfId="3" applyFont="1" applyBorder="1" applyAlignment="1">
      <alignment horizontal="center" vertical="center" textRotation="90"/>
    </xf>
    <xf numFmtId="0" fontId="35" fillId="0" borderId="56" xfId="3" applyFont="1" applyBorder="1" applyAlignment="1">
      <alignment horizontal="center" vertical="center" textRotation="90"/>
    </xf>
    <xf numFmtId="0" fontId="35" fillId="0" borderId="52" xfId="3" applyFont="1" applyBorder="1" applyAlignment="1">
      <alignment horizontal="center" vertical="center" textRotation="90"/>
    </xf>
    <xf numFmtId="0" fontId="11" fillId="0" borderId="83" xfId="3" applyFont="1" applyBorder="1" applyAlignment="1">
      <alignment horizontal="center" vertical="center"/>
    </xf>
    <xf numFmtId="0" fontId="11" fillId="0" borderId="25" xfId="3" applyFont="1" applyBorder="1" applyAlignment="1">
      <alignment horizontal="center" vertical="center"/>
    </xf>
    <xf numFmtId="0" fontId="11" fillId="0" borderId="96" xfId="3" applyFont="1" applyBorder="1" applyAlignment="1">
      <alignment horizontal="center" vertical="center"/>
    </xf>
    <xf numFmtId="0" fontId="11" fillId="0" borderId="28" xfId="3" applyFont="1" applyBorder="1" applyAlignment="1">
      <alignment horizontal="center" vertical="center"/>
    </xf>
    <xf numFmtId="0" fontId="11" fillId="0" borderId="53" xfId="3" applyFont="1" applyBorder="1" applyAlignment="1">
      <alignment horizontal="center" vertical="center" shrinkToFit="1"/>
    </xf>
    <xf numFmtId="0" fontId="11" fillId="0" borderId="56" xfId="3" applyFont="1" applyBorder="1" applyAlignment="1">
      <alignment horizontal="center" vertical="center" shrinkToFit="1"/>
    </xf>
    <xf numFmtId="0" fontId="11" fillId="0" borderId="52" xfId="3" applyFont="1" applyBorder="1" applyAlignment="1">
      <alignment horizontal="center" vertical="center" shrinkToFit="1"/>
    </xf>
  </cellXfs>
  <cellStyles count="8">
    <cellStyle name="Comma 2" xfId="4" xr:uid="{00000000-0005-0000-0000-000000000000}"/>
    <cellStyle name="Normal" xfId="0" builtinId="0"/>
    <cellStyle name="Normal 2" xfId="2" xr:uid="{00000000-0005-0000-0000-000002000000}"/>
    <cellStyle name="Normal 2 2" xfId="5" xr:uid="{00000000-0005-0000-0000-000003000000}"/>
    <cellStyle name="Normal 3" xfId="3" xr:uid="{00000000-0005-0000-0000-000004000000}"/>
    <cellStyle name="Normal 4" xfId="1" xr:uid="{00000000-0005-0000-0000-000005000000}"/>
    <cellStyle name="Percent" xfId="7" builtinId="5"/>
    <cellStyle name="Percent 2" xfId="6" xr:uid="{04D86110-F1D3-42B3-8C28-AB241BCF8845}"/>
  </cellStyles>
  <dxfs count="242">
    <dxf>
      <font>
        <color theme="0"/>
      </font>
    </dxf>
    <dxf>
      <font>
        <b/>
        <i/>
      </font>
      <fill>
        <patternFill>
          <bgColor rgb="FFFFC000"/>
        </patternFill>
      </fill>
    </dxf>
    <dxf>
      <font>
        <b/>
        <i/>
      </font>
      <fill>
        <patternFill>
          <bgColor rgb="FFFFC000"/>
        </patternFill>
      </fill>
    </dxf>
    <dxf>
      <font>
        <b/>
        <i/>
      </font>
      <fill>
        <patternFill>
          <bgColor rgb="FFFFC000"/>
        </patternFill>
      </fill>
    </dxf>
    <dxf>
      <font>
        <b/>
        <i/>
      </font>
      <fill>
        <patternFill>
          <bgColor rgb="FFFFC000"/>
        </patternFill>
      </fill>
    </dxf>
    <dxf>
      <font>
        <b/>
        <i/>
      </font>
      <fill>
        <patternFill>
          <bgColor rgb="FFFFC000"/>
        </patternFill>
      </fill>
    </dxf>
    <dxf>
      <font>
        <b/>
        <i/>
      </font>
      <fill>
        <patternFill>
          <bgColor rgb="FFFFC000"/>
        </patternFill>
      </fill>
    </dxf>
    <dxf>
      <font>
        <b/>
        <i/>
      </font>
      <fill>
        <patternFill>
          <bgColor rgb="FFFFC000"/>
        </patternFill>
      </fill>
    </dxf>
    <dxf>
      <font>
        <b/>
        <i/>
      </font>
      <fill>
        <patternFill>
          <bgColor rgb="FFFFC000"/>
        </patternFill>
      </fill>
    </dxf>
    <dxf>
      <font>
        <b/>
        <i/>
      </font>
      <fill>
        <patternFill>
          <bgColor rgb="FFFFC000"/>
        </patternFill>
      </fill>
    </dxf>
    <dxf>
      <font>
        <b/>
        <i/>
      </font>
      <fill>
        <patternFill>
          <bgColor rgb="FFFFC000"/>
        </patternFill>
      </fill>
    </dxf>
    <dxf>
      <font>
        <b/>
        <i/>
      </font>
      <fill>
        <patternFill>
          <bgColor rgb="FFFFC000"/>
        </patternFill>
      </fill>
    </dxf>
    <dxf>
      <font>
        <b/>
        <i/>
      </font>
      <fill>
        <patternFill>
          <bgColor rgb="FFFFC000"/>
        </patternFill>
      </fill>
    </dxf>
    <dxf>
      <font>
        <b/>
        <i/>
      </font>
      <fill>
        <patternFill>
          <bgColor rgb="FFFFC000"/>
        </patternFill>
      </fill>
    </dxf>
    <dxf>
      <font>
        <b/>
        <i/>
      </font>
      <fill>
        <patternFill>
          <bgColor rgb="FFFFC000"/>
        </patternFill>
      </fill>
    </dxf>
    <dxf>
      <font>
        <b/>
        <i/>
      </font>
      <fill>
        <patternFill>
          <bgColor rgb="FFFFC000"/>
        </patternFill>
      </fill>
    </dxf>
    <dxf>
      <font>
        <b/>
        <i/>
      </font>
      <fill>
        <patternFill>
          <bgColor rgb="FFFFC000"/>
        </patternFill>
      </fill>
    </dxf>
    <dxf>
      <font>
        <b/>
        <i/>
      </font>
      <fill>
        <patternFill>
          <bgColor rgb="FFFFC000"/>
        </patternFill>
      </fill>
    </dxf>
    <dxf>
      <font>
        <b/>
        <i/>
      </font>
      <fill>
        <patternFill>
          <bgColor rgb="FFFFC000"/>
        </patternFill>
      </fill>
    </dxf>
    <dxf>
      <font>
        <b/>
        <i/>
      </font>
      <fill>
        <patternFill>
          <bgColor rgb="FFFFC000"/>
        </patternFill>
      </fill>
    </dxf>
    <dxf>
      <font>
        <b/>
        <i/>
      </font>
      <fill>
        <patternFill>
          <bgColor rgb="FFFFC000"/>
        </patternFill>
      </fill>
    </dxf>
    <dxf>
      <font>
        <b/>
        <i/>
      </font>
      <fill>
        <patternFill>
          <bgColor rgb="FFFFC000"/>
        </patternFill>
      </fill>
    </dxf>
    <dxf>
      <font>
        <b/>
        <i/>
      </font>
      <fill>
        <patternFill>
          <bgColor rgb="FFFFC000"/>
        </patternFill>
      </fill>
    </dxf>
    <dxf>
      <font>
        <b/>
        <i/>
      </font>
      <fill>
        <patternFill>
          <bgColor rgb="FFFFC000"/>
        </patternFill>
      </fill>
    </dxf>
    <dxf>
      <font>
        <b/>
        <i/>
      </font>
      <fill>
        <patternFill>
          <bgColor rgb="FFFFC000"/>
        </patternFill>
      </fill>
    </dxf>
    <dxf>
      <font>
        <b/>
        <i/>
      </font>
      <fill>
        <patternFill>
          <bgColor rgb="FFFFC000"/>
        </patternFill>
      </fill>
    </dxf>
    <dxf>
      <font>
        <b/>
        <i/>
      </font>
      <fill>
        <patternFill>
          <bgColor rgb="FFFFC000"/>
        </patternFill>
      </fill>
    </dxf>
    <dxf>
      <font>
        <b/>
        <i/>
      </font>
      <fill>
        <patternFill>
          <bgColor rgb="FFFFC000"/>
        </patternFill>
      </fill>
    </dxf>
    <dxf>
      <font>
        <b/>
        <i/>
      </font>
      <fill>
        <patternFill>
          <bgColor rgb="FFFFC000"/>
        </patternFill>
      </fill>
    </dxf>
    <dxf>
      <font>
        <b/>
        <i/>
      </font>
      <fill>
        <patternFill>
          <bgColor rgb="FFFFC000"/>
        </patternFill>
      </fill>
    </dxf>
    <dxf>
      <font>
        <b/>
        <i/>
      </font>
      <fill>
        <patternFill>
          <bgColor rgb="FFFFC000"/>
        </patternFill>
      </fill>
    </dxf>
    <dxf>
      <font>
        <b/>
        <i/>
      </font>
      <fill>
        <patternFill>
          <bgColor rgb="FFFFC000"/>
        </patternFill>
      </fill>
    </dxf>
    <dxf>
      <font>
        <b/>
        <i/>
      </font>
      <fill>
        <patternFill>
          <bgColor rgb="FFFFC000"/>
        </patternFill>
      </fill>
    </dxf>
    <dxf>
      <font>
        <b/>
        <i/>
      </font>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color theme="0"/>
      </font>
    </dxf>
    <dxf>
      <font>
        <strike/>
      </font>
    </dxf>
    <dxf>
      <font>
        <strike/>
      </font>
    </dxf>
    <dxf>
      <font>
        <color theme="0"/>
      </font>
    </dxf>
    <dxf>
      <font>
        <strike/>
      </font>
    </dxf>
    <dxf>
      <font>
        <color theme="0"/>
      </font>
    </dxf>
    <dxf>
      <font>
        <strike/>
      </font>
    </dxf>
    <dxf>
      <font>
        <strike/>
      </font>
    </dxf>
    <dxf>
      <font>
        <strike/>
      </font>
    </dxf>
    <dxf>
      <font>
        <strike/>
      </font>
    </dxf>
    <dxf>
      <font>
        <strike/>
      </font>
    </dxf>
    <dxf>
      <font>
        <strike/>
      </font>
    </dxf>
    <dxf>
      <font>
        <color theme="0"/>
      </font>
    </dxf>
    <dxf>
      <font>
        <strike/>
      </font>
    </dxf>
    <dxf>
      <font>
        <strike/>
      </font>
    </dxf>
    <dxf>
      <font>
        <strike/>
      </font>
    </dxf>
    <dxf>
      <font>
        <strike/>
      </font>
    </dxf>
    <dxf>
      <font>
        <strike/>
      </font>
    </dxf>
    <dxf>
      <font>
        <strike/>
      </font>
    </dxf>
    <dxf>
      <font>
        <color theme="0"/>
      </font>
    </dxf>
    <dxf>
      <font>
        <strike/>
      </font>
    </dxf>
    <dxf>
      <font>
        <strike/>
      </font>
    </dxf>
    <dxf>
      <font>
        <strike/>
      </font>
    </dxf>
    <dxf>
      <font>
        <color theme="0"/>
      </font>
    </dxf>
    <dxf>
      <font>
        <strike/>
      </font>
    </dxf>
    <dxf>
      <font>
        <strike/>
      </font>
    </dxf>
    <dxf>
      <font>
        <strike/>
      </font>
    </dxf>
    <dxf>
      <font>
        <color theme="0"/>
      </font>
    </dxf>
    <dxf>
      <font>
        <strike/>
      </font>
    </dxf>
    <dxf>
      <font>
        <strike/>
        <u val="none"/>
        <color auto="1"/>
      </font>
    </dxf>
    <dxf>
      <font>
        <strike/>
        <u val="none"/>
        <color auto="1"/>
      </font>
    </dxf>
    <dxf>
      <font>
        <strike/>
        <u val="none"/>
        <color auto="1"/>
      </font>
    </dxf>
    <dxf>
      <font>
        <strike/>
        <u val="none"/>
        <color auto="1"/>
      </font>
    </dxf>
    <dxf>
      <font>
        <color theme="0"/>
      </font>
    </dxf>
    <dxf>
      <font>
        <strike/>
        <u val="none"/>
        <color auto="1"/>
      </font>
    </dxf>
    <dxf>
      <font>
        <strike/>
        <u val="none"/>
        <color auto="1"/>
      </font>
    </dxf>
    <dxf>
      <font>
        <strike/>
        <u val="none"/>
        <color auto="1"/>
      </font>
    </dxf>
    <dxf>
      <font>
        <strike/>
        <u val="none"/>
        <color auto="1"/>
      </font>
    </dxf>
    <dxf>
      <font>
        <strike/>
        <u val="none"/>
        <color auto="1"/>
      </font>
    </dxf>
    <dxf>
      <font>
        <strike/>
      </font>
    </dxf>
    <dxf>
      <font>
        <strike/>
      </font>
    </dxf>
    <dxf>
      <font>
        <color theme="0"/>
      </font>
    </dxf>
    <dxf>
      <font>
        <strike/>
      </font>
    </dxf>
    <dxf>
      <font>
        <color theme="0"/>
      </font>
    </dxf>
    <dxf>
      <font>
        <strike/>
      </font>
    </dxf>
    <dxf>
      <font>
        <color theme="0"/>
      </font>
    </dxf>
    <dxf>
      <font>
        <strike/>
      </font>
    </dxf>
    <dxf>
      <font>
        <strike/>
      </font>
    </dxf>
    <dxf>
      <font>
        <strike/>
      </font>
    </dxf>
    <dxf>
      <font>
        <strike/>
      </font>
    </dxf>
    <dxf>
      <font>
        <strike/>
      </font>
    </dxf>
    <dxf>
      <font>
        <strike/>
        <u val="none"/>
        <color auto="1"/>
      </font>
    </dxf>
    <dxf>
      <font>
        <color theme="0"/>
      </font>
    </dxf>
    <dxf>
      <font>
        <b val="0"/>
        <i val="0"/>
        <strike val="0"/>
        <condense val="0"/>
        <extend val="0"/>
        <outline val="0"/>
        <shadow val="0"/>
        <u val="none"/>
        <vertAlign val="baseline"/>
        <sz val="12"/>
        <color theme="1"/>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none"/>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Yekan Bakh"/>
        <scheme val="none"/>
      </font>
      <alignment horizontal="right" vertical="center" textRotation="0" wrapText="0" indent="0" justifyLastLine="0" shrinkToFit="0" readingOrder="0"/>
    </dxf>
    <dxf>
      <alignment vertical="center" textRotation="0" wrapText="0" indent="0" justifyLastLine="0" shrinkToFit="0" readingOrder="0"/>
    </dxf>
    <dxf>
      <font>
        <b val="0"/>
        <i val="0"/>
        <strike val="0"/>
        <condense val="0"/>
        <extend val="0"/>
        <outline val="0"/>
        <shadow val="0"/>
        <u val="none"/>
        <vertAlign val="baseline"/>
        <sz val="11"/>
        <color theme="1"/>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Yekan Bakh"/>
        <scheme val="none"/>
      </font>
      <alignment horizontal="right" vertical="center" textRotation="0" wrapText="0" indent="0" justifyLastLine="0" shrinkToFit="0" readingOrder="0"/>
    </dxf>
    <dxf>
      <font>
        <b val="0"/>
        <i val="0"/>
        <strike val="0"/>
        <condense val="0"/>
        <extend val="0"/>
        <outline val="0"/>
        <shadow val="0"/>
        <u val="none"/>
        <vertAlign val="baseline"/>
        <sz val="12"/>
        <color theme="1"/>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none"/>
      </font>
      <alignment horizontal="center" vertical="center" textRotation="0" wrapText="0" indent="0" justifyLastLine="0" shrinkToFit="0" readingOrder="0"/>
    </dxf>
    <dxf>
      <numFmt numFmtId="167" formatCode="#,###,##0"/>
      <fill>
        <patternFill patternType="none">
          <fgColor indexed="64"/>
          <bgColor indexed="65"/>
        </patternFill>
      </fill>
    </dxf>
    <dxf>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4"/>
        <color indexed="8"/>
        <name val="Calibri"/>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4"/>
        <color indexed="8"/>
        <name val="Calibri"/>
        <family val="2"/>
        <scheme val="none"/>
      </font>
      <numFmt numFmtId="168" formatCode="#,###,##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4"/>
        <color indexed="8"/>
        <name val="Calibri"/>
        <family val="2"/>
        <scheme val="none"/>
      </font>
      <numFmt numFmtId="164" formatCode="0.0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4"/>
        <color indexed="8"/>
        <name val="Calibri"/>
        <family val="2"/>
        <scheme val="none"/>
      </font>
      <numFmt numFmtId="168" formatCode="#,###,##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3"/>
        <color indexed="8"/>
        <name val="Calibri"/>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3"/>
        <color indexed="8"/>
        <name val="B Nazanin"/>
        <charset val="1"/>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3"/>
        <color indexed="8"/>
        <name val="Yekan Bakh"/>
        <scheme val="none"/>
      </font>
      <alignment horizontal="right" vertical="center" textRotation="0" wrapText="1" indent="0" justifyLastLine="0" shrinkToFit="0" readingOrder="0"/>
    </dxf>
    <dxf>
      <font>
        <b val="0"/>
        <i val="0"/>
        <strike val="0"/>
        <condense val="0"/>
        <extend val="0"/>
        <outline val="0"/>
        <shadow val="0"/>
        <u val="none"/>
        <vertAlign val="baseline"/>
        <sz val="13"/>
        <color indexed="8"/>
        <name val="Yekan Bakh"/>
        <scheme val="none"/>
      </font>
      <fill>
        <patternFill patternType="none">
          <fgColor indexed="64"/>
          <bgColor indexed="65"/>
        </patternFill>
      </fill>
      <alignment horizontal="right" vertical="center" textRotation="0" wrapText="1" indent="0" justifyLastLine="0" shrinkToFit="0" readingOrder="0"/>
    </dxf>
    <dxf>
      <font>
        <b val="0"/>
        <i val="0"/>
        <strike val="0"/>
        <condense val="0"/>
        <extend val="0"/>
        <outline val="0"/>
        <shadow val="0"/>
        <u val="none"/>
        <vertAlign val="baseline"/>
        <sz val="13"/>
        <color indexed="8"/>
        <name val="Calibri"/>
        <family val="2"/>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3"/>
        <color theme="1"/>
        <name val="Yekan Bakh"/>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3"/>
        <color theme="1"/>
        <name val="Calibri"/>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3"/>
        <color theme="1"/>
        <name val="Calibri"/>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3"/>
        <color theme="1"/>
        <name val="Yekan Bakh"/>
        <scheme val="none"/>
      </font>
      <numFmt numFmtId="0" formatCode="General"/>
      <fill>
        <patternFill patternType="none">
          <fgColor indexed="64"/>
          <bgColor indexed="65"/>
        </patternFill>
      </fill>
      <alignment horizontal="center" vertical="center" textRotation="0" wrapText="0" indent="0" justifyLastLine="0" shrinkToFit="0" readingOrder="0"/>
    </dxf>
    <dxf>
      <font>
        <strike val="0"/>
        <outline val="0"/>
        <shadow val="0"/>
        <u val="none"/>
        <vertAlign val="baseline"/>
        <sz val="13"/>
        <color theme="1"/>
        <name val="Yekan Bakh"/>
        <scheme val="none"/>
      </font>
      <fill>
        <patternFill patternType="none">
          <fgColor indexed="64"/>
          <bgColor indexed="65"/>
        </patternFill>
      </fill>
      <alignment horizontal="center" vertical="center" textRotation="0" wrapText="0" indent="0" justifyLastLine="0" shrinkToFit="0" readingOrder="0"/>
    </dxf>
    <dxf>
      <font>
        <strike val="0"/>
        <outline val="0"/>
        <shadow val="0"/>
        <u val="none"/>
        <vertAlign val="baseline"/>
        <sz val="13"/>
        <color theme="1"/>
        <name val="Calibri"/>
        <family val="2"/>
        <scheme val="minor"/>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0"/>
        <name val="Calibri"/>
        <family val="2"/>
        <scheme val="none"/>
      </font>
      <numFmt numFmtId="167" formatCode="#,###,##0"/>
      <fill>
        <patternFill patternType="none">
          <fgColor indexed="64"/>
          <bgColor indexed="65"/>
        </patternFill>
      </fill>
      <alignment horizontal="center" vertical="center" textRotation="0" wrapText="0" indent="0" justifyLastLine="0" shrinkToFit="0" readingOrder="0"/>
    </dxf>
    <dxf>
      <fill>
        <patternFill>
          <bgColor theme="3" tint="0.499984740745262"/>
        </patternFill>
      </fill>
    </dxf>
    <dxf>
      <fill>
        <patternFill>
          <bgColor theme="3" tint="0.749961851863155"/>
        </patternFill>
      </fill>
      <border diagonalUp="0" diagonalDown="0">
        <left/>
        <right/>
        <top/>
        <bottom/>
        <vertical/>
        <horizontal/>
      </border>
    </dxf>
    <dxf>
      <fill>
        <patternFill patternType="none">
          <fgColor indexed="64"/>
          <bgColor auto="1"/>
        </patternFill>
      </fill>
    </dxf>
    <dxf>
      <fill>
        <patternFill>
          <bgColor theme="3" tint="0.749961851863155"/>
        </patternFill>
      </fill>
      <border diagonalUp="0" diagonalDown="0">
        <left/>
        <right/>
        <top/>
        <bottom/>
        <vertical/>
        <horizontal/>
      </border>
    </dxf>
    <dxf>
      <fill>
        <patternFill patternType="solid">
          <fgColor indexed="64"/>
          <bgColor theme="3" tint="0.89996032593768116"/>
        </patternFill>
      </fill>
      <border diagonalUp="0" diagonalDown="0">
        <left/>
        <right/>
        <top/>
        <bottom/>
        <vertical/>
        <horizontal/>
      </border>
    </dxf>
    <dxf>
      <font>
        <b/>
        <color theme="1"/>
      </font>
    </dxf>
    <dxf>
      <font>
        <b/>
        <color theme="1"/>
      </font>
    </dxf>
    <dxf>
      <font>
        <b/>
        <color theme="1"/>
      </font>
      <border>
        <top style="double">
          <color theme="4"/>
        </top>
      </border>
    </dxf>
    <dxf>
      <font>
        <b/>
        <color theme="0"/>
      </font>
      <fill>
        <patternFill patternType="solid">
          <fgColor theme="4"/>
          <bgColor theme="3" tint="0.499984740745262"/>
        </patternFill>
      </fill>
    </dxf>
    <dxf>
      <font>
        <color theme="1"/>
      </font>
      <fill>
        <patternFill>
          <bgColor theme="3" tint="0.499984740745262"/>
        </patternFill>
      </fill>
      <border diagonalUp="0" diagonalDown="0">
        <left/>
        <right/>
        <top/>
        <bottom/>
        <vertical/>
        <horizontal/>
      </border>
    </dxf>
    <dxf>
      <fill>
        <patternFill>
          <bgColor theme="3" tint="0.499984740745262"/>
        </patternFill>
      </fill>
    </dxf>
    <dxf>
      <fill>
        <patternFill>
          <bgColor theme="3" tint="0.749961851863155"/>
        </patternFill>
      </fill>
      <border diagonalUp="0" diagonalDown="0">
        <left/>
        <right/>
        <top/>
        <bottom/>
        <vertical/>
        <horizontal/>
      </border>
    </dxf>
    <dxf>
      <fill>
        <patternFill patternType="none">
          <fgColor indexed="64"/>
          <bgColor auto="1"/>
        </patternFill>
      </fill>
    </dxf>
    <dxf>
      <fill>
        <patternFill>
          <bgColor theme="3" tint="0.749961851863155"/>
        </patternFill>
      </fill>
      <border diagonalUp="0" diagonalDown="0">
        <left/>
        <right/>
        <top/>
        <bottom/>
        <vertical/>
        <horizontal/>
      </border>
    </dxf>
    <dxf>
      <fill>
        <patternFill patternType="solid">
          <fgColor indexed="64"/>
          <bgColor theme="3" tint="0.89996032593768116"/>
        </patternFill>
      </fill>
      <border diagonalUp="0" diagonalDown="0">
        <left/>
        <right/>
        <top/>
        <bottom/>
        <vertical/>
        <horizontal/>
      </border>
    </dxf>
    <dxf>
      <font>
        <b/>
        <color theme="1"/>
      </font>
    </dxf>
    <dxf>
      <font>
        <b/>
        <color theme="1"/>
      </font>
    </dxf>
    <dxf>
      <font>
        <b/>
        <color theme="1"/>
      </font>
      <border>
        <top style="double">
          <color theme="4"/>
        </top>
      </border>
    </dxf>
    <dxf>
      <font>
        <b/>
        <color theme="0"/>
      </font>
      <fill>
        <patternFill patternType="solid">
          <fgColor theme="4"/>
          <bgColor theme="3" tint="0.499984740745262"/>
        </patternFill>
      </fill>
    </dxf>
    <dxf>
      <font>
        <color theme="1"/>
      </font>
      <fill>
        <patternFill>
          <bgColor theme="3" tint="0.499984740745262"/>
        </patternFill>
      </fill>
      <border diagonalUp="0" diagonalDown="0">
        <left/>
        <right/>
        <top/>
        <bottom/>
        <vertical/>
        <horizontal/>
      </border>
    </dxf>
  </dxfs>
  <tableStyles count="2" defaultTableStyle="TableStyleMedium2" defaultPivotStyle="PivotStyleLight16">
    <tableStyle name="TableStyleMediumMJavadi" pivot="0" count="10" xr9:uid="{775AF318-567D-4AB6-9E65-F7F69794F84D}">
      <tableStyleElement type="wholeTable" dxfId="241"/>
      <tableStyleElement type="headerRow" dxfId="240"/>
      <tableStyleElement type="totalRow" dxfId="239"/>
      <tableStyleElement type="firstColumn" dxfId="238"/>
      <tableStyleElement type="lastColumn" dxfId="237"/>
      <tableStyleElement type="firstRowStripe" dxfId="236"/>
      <tableStyleElement type="secondRowStripe" dxfId="235"/>
      <tableStyleElement type="firstColumnStripe" dxfId="234"/>
      <tableStyleElement type="secondColumnStripe" dxfId="233"/>
      <tableStyleElement type="firstHeaderCell" dxfId="232"/>
    </tableStyle>
    <tableStyle name="TableStyleMediumMJavadi 2" pivot="0" count="10" xr9:uid="{2B583D3F-30FD-46C2-9AF9-43159C0D095E}">
      <tableStyleElement type="wholeTable" dxfId="231"/>
      <tableStyleElement type="headerRow" dxfId="230"/>
      <tableStyleElement type="totalRow" dxfId="229"/>
      <tableStyleElement type="firstColumn" dxfId="228"/>
      <tableStyleElement type="lastColumn" dxfId="227"/>
      <tableStyleElement type="firstRowStripe" dxfId="226"/>
      <tableStyleElement type="secondRowStripe" dxfId="225"/>
      <tableStyleElement type="firstColumnStripe" dxfId="224"/>
      <tableStyleElement type="secondColumnStripe" dxfId="223"/>
      <tableStyleElement type="firstHeaderCell" dxfId="222"/>
    </tableStyle>
  </tableStyles>
  <colors>
    <mruColors>
      <color rgb="FF0099CC"/>
      <color rgb="FFCCFF66"/>
      <color rgb="FF800080"/>
      <color rgb="FFCC3300"/>
      <color rgb="FF00FF00"/>
      <color rgb="FFFFFF99"/>
      <color rgb="FFE5F3F7"/>
      <color rgb="FFFFE593"/>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hyperlink" Target="#Summery_Invoice!Print_Area"/></Relationships>
</file>

<file path=xl/drawings/drawing1.xml><?xml version="1.0" encoding="utf-8"?>
<xdr:wsDr xmlns:xdr="http://schemas.openxmlformats.org/drawingml/2006/spreadsheetDrawing" xmlns:a="http://schemas.openxmlformats.org/drawingml/2006/main">
  <xdr:twoCellAnchor>
    <xdr:from>
      <xdr:col>7</xdr:col>
      <xdr:colOff>462643</xdr:colOff>
      <xdr:row>0</xdr:row>
      <xdr:rowOff>204107</xdr:rowOff>
    </xdr:from>
    <xdr:to>
      <xdr:col>7</xdr:col>
      <xdr:colOff>2068285</xdr:colOff>
      <xdr:row>0</xdr:row>
      <xdr:rowOff>530678</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00000000-0008-0000-1200-000002000000}"/>
            </a:ext>
          </a:extLst>
        </xdr:cNvPr>
        <xdr:cNvSpPr/>
      </xdr:nvSpPr>
      <xdr:spPr>
        <a:xfrm>
          <a:off x="11386130572" y="204107"/>
          <a:ext cx="1605642" cy="326571"/>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rtl="1"/>
          <a:r>
            <a:rPr lang="fa-IR" sz="1100">
              <a:cs typeface="B Titr" panose="00000700000000000000" pitchFamily="2" charset="-78"/>
            </a:rPr>
            <a:t>برو</a:t>
          </a:r>
          <a:r>
            <a:rPr lang="fa-IR" sz="1100" baseline="0">
              <a:cs typeface="B Titr" panose="00000700000000000000" pitchFamily="2" charset="-78"/>
            </a:rPr>
            <a:t> به خلاصه صورت وضعیت</a:t>
          </a:r>
          <a:endParaRPr lang="en-US" sz="1100">
            <a:cs typeface="B Titr" panose="00000700000000000000" pitchFamily="2" charset="-78"/>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9A9E3C1-0DA8-4274-A061-A77E28CE1117}" name="TblMainInvoices" displayName="TblMainInvoices" ref="A2:Q1577" totalsRowShown="0" headerRowDxfId="221">
  <autoFilter ref="A2:Q1577" xr:uid="{0521D2FA-CC7C-4360-85A7-07AF765861C0}"/>
  <tableColumns count="17">
    <tableColumn id="1" xr3:uid="{7347C279-1417-4498-82CF-3F9CB74793FF}" name="Item_ID" dataDxfId="220">
      <calculatedColumnFormula>D3&amp;G3</calculatedColumnFormula>
    </tableColumn>
    <tableColumn id="11" xr3:uid="{56E96CB2-96CA-4D29-8DF3-2168B42EC1CA}" name="Schedule_Prices_Fa" dataDxfId="219">
      <calculatedColumnFormula>_xlfn.XLOOKUP(TblMainInvoices[[#This Row],[Fehrest_Code]],TblFeharesCode[Fehrest_Code],TblFeharesCode[Schedule_Prices_Fa])</calculatedColumnFormula>
    </tableColumn>
    <tableColumn id="16" xr3:uid="{74F20EAC-533E-4717-BBE1-102FB8EB662F}" name="Schedule_Prices_En" dataDxfId="218">
      <calculatedColumnFormula>_xlfn.XLOOKUP(TblMainInvoices[[#This Row],[Schedule_Prices_Fa]],TblFeharesCode[Schedule_Prices_Fa],#REF!)</calculatedColumnFormula>
    </tableColumn>
    <tableColumn id="2" xr3:uid="{02B9D5AC-3282-4BE3-8CFA-B759B86E222C}" name="Fehrest_Code" dataDxfId="217"/>
    <tableColumn id="3" xr3:uid="{A493F43C-693C-4FC1-82F4-AA601F5179D5}" name="Chapter_Nomber" dataDxfId="216">
      <calculatedColumnFormula>LEFT($G3,2)</calculatedColumnFormula>
    </tableColumn>
    <tableColumn id="4" xr3:uid="{161EE3A4-C78D-409F-8789-9B1F3AE5070D}" name="Chapter_Subject" dataDxfId="215"/>
    <tableColumn id="5" xr3:uid="{79CA9016-15AF-494B-AC30-2339E2CFB2B4}" name="Item_Code" dataDxfId="214"/>
    <tableColumn id="6" xr3:uid="{20B3D408-4F2A-4DDC-9D8E-75C340248054}" name="Subject_Item" dataDxfId="213"/>
    <tableColumn id="14" xr3:uid="{4F42011E-1495-4B38-8E62-AD70DE5FF3EC}" name="Summery_Subject_Item" dataDxfId="212"/>
    <tableColumn id="7" xr3:uid="{5CE312D8-E387-4FDD-A8EF-F5D22A2F6C12}" name="Unit" dataDxfId="211"/>
    <tableColumn id="8" xr3:uid="{846D363C-70E3-4EA9-A01B-0A13BFC1EF07}" name="Price_Unit" dataDxfId="210"/>
    <tableColumn id="9" xr3:uid="{9F8037C5-A969-422B-A2F9-2BF024B1F837}" name="Estimate_Contract_Volumn" dataDxfId="209"/>
    <tableColumn id="17" xr3:uid="{6B6F50EF-725A-4C29-96CF-8B2E1A06F587}" name="Plus_Minus" dataDxfId="208">
      <calculatedColumnFormula>_xlfn.XLOOKUP(TblMainInvoices[[#This Row],[Chapter_Nomber]],TblFeharesChapter[Abniyeh_Chapter_Nomber],TblFeharesChapter[Abniyeh_Plus_Minus])</calculatedColumnFormula>
    </tableColumn>
    <tableColumn id="18" xr3:uid="{7626B6D2-B17C-4D6B-A45F-D523694E83D5}" name="Contract_Coefficients" dataDxfId="207"/>
    <tableColumn id="10" xr3:uid="{D5266E09-75BB-44E8-B77C-0DBBFD5D1387}" name="Estimate_Contract_Amount" dataDxfId="206">
      <calculatedColumnFormula>IF(ISBLANK(TblMainInvoices[[#This Row],[Estimate_Contract_Volumn]]),"",ROUND(TblMainInvoices[[#This Row],[Price_Unit]]*TblMainInvoices[[#This Row],[Estimate_Contract_Volumn]],0))</calculatedColumnFormula>
    </tableColumn>
    <tableColumn id="12" xr3:uid="{4DBFEF49-0F3C-4885-9946-35753B28DF85}" name="ContInv_No01_Volumn" dataDxfId="205"/>
    <tableColumn id="13" xr3:uid="{54F9C028-1ACD-4D6F-9354-0B98934B161D}" name="ContInv_No01_Amount" dataDxfId="204">
      <calculatedColumnFormula>IFERROR(IF(ISBLANK(TblMainInvoices[[#This Row],[ContInv_No01_Volumn]]),"",ROUND(TblMainInvoices[[#This Row],[Price_Unit]]*TblMainInvoices[[#This Row],[ContInv_No01_Volumn]],0)),"")</calculatedColumnFormula>
    </tableColumn>
  </tableColumns>
  <tableStyleInfo name="TableStyleMediumMJavadi"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4C93862-11D2-4B15-BE6B-7CDEE07005E1}" name="TblFeharesCode" displayName="TblFeharesCode" ref="B2:C4" totalsRowShown="0" headerRowDxfId="203" dataDxfId="202">
  <autoFilter ref="B2:C4" xr:uid="{1EDA7E8D-68EC-4890-A259-B6975C556E16}"/>
  <tableColumns count="2">
    <tableColumn id="1" xr3:uid="{4A5C1642-D0DE-4D77-965B-2000902C9C20}" name="Schedule_Prices_Fa" dataDxfId="201"/>
    <tableColumn id="2" xr3:uid="{0ED02CAC-8840-4B4C-A847-B18365C49E40}" name="Fehrest_Code" dataDxfId="200"/>
  </tableColumns>
  <tableStyleInfo name="TableStyleMediumMJavadi"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7253E96-8B3D-4B3D-9C39-E24EFDADAC0D}" name="TblFeharesChapter" displayName="TblFeharesChapter" ref="E2:G31" totalsRowShown="0" headerRowDxfId="199" dataDxfId="198">
  <autoFilter ref="E2:G31" xr:uid="{6033FB03-7CD9-47C7-88DF-AD74472F02D4}"/>
  <tableColumns count="3">
    <tableColumn id="1" xr3:uid="{EE99E980-7C06-42E1-8E03-F62AC9F24FDF}" name="Abniyeh_Chapter_Subject" dataDxfId="197"/>
    <tableColumn id="2" xr3:uid="{CBBFC8F0-CB2D-41A8-B6AC-BBE1300FC53E}" name="Abniyeh_Chapter_Nomber" dataDxfId="196"/>
    <tableColumn id="3" xr3:uid="{DB489505-D790-48C8-9196-08E7FBA71B43}" name="Abniyeh_Plus_Minus" dataDxfId="195"/>
  </tableColumns>
  <tableStyleInfo name="TableStyleMediumMJavadi"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table" Target="../tables/table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55C228-F7D0-4177-8928-2C5969FCBA24}">
  <sheetPr codeName="Sheet17"/>
  <dimension ref="A1:N29"/>
  <sheetViews>
    <sheetView rightToLeft="1" view="pageBreakPreview" zoomScale="175" zoomScaleNormal="100" zoomScaleSheetLayoutView="175" workbookViewId="0">
      <selection activeCell="E489" sqref="E489"/>
    </sheetView>
  </sheetViews>
  <sheetFormatPr defaultColWidth="9" defaultRowHeight="29.25" customHeight="1"/>
  <cols>
    <col min="1" max="1" width="6.140625" style="337" customWidth="1"/>
    <col min="2" max="3" width="8.7109375" style="337" customWidth="1"/>
    <col min="4" max="5" width="11.28515625" style="337" customWidth="1"/>
    <col min="6" max="6" width="9.42578125" style="337" customWidth="1"/>
    <col min="7" max="7" width="11.28515625" style="337" customWidth="1"/>
    <col min="8" max="8" width="10.7109375" style="337" customWidth="1"/>
    <col min="9" max="10" width="11.28515625" style="337" customWidth="1"/>
    <col min="11" max="11" width="10.7109375" style="337" customWidth="1"/>
    <col min="12" max="12" width="11.28515625" style="337" customWidth="1"/>
    <col min="13" max="13" width="10.7109375" style="337" customWidth="1"/>
    <col min="14" max="14" width="12.7109375" style="337" customWidth="1"/>
    <col min="15" max="15" width="1.140625" style="337" customWidth="1"/>
    <col min="16" max="20" width="17.28515625" style="337" customWidth="1"/>
    <col min="21" max="16384" width="9" style="337"/>
  </cols>
  <sheetData>
    <row r="1" spans="1:14" ht="29.25" customHeight="1">
      <c r="A1" s="1" t="s">
        <v>4489</v>
      </c>
      <c r="B1" s="367"/>
      <c r="C1" s="367"/>
      <c r="D1" s="367"/>
      <c r="E1" s="367"/>
      <c r="F1" s="367"/>
      <c r="G1" s="367"/>
      <c r="H1" s="367"/>
      <c r="I1" s="367"/>
      <c r="J1" s="367"/>
      <c r="K1" s="367"/>
      <c r="L1" s="367" t="s">
        <v>0</v>
      </c>
      <c r="M1" s="512" t="s">
        <v>4488</v>
      </c>
      <c r="N1" s="513"/>
    </row>
    <row r="2" spans="1:14" ht="25.5" customHeight="1">
      <c r="A2" s="4" t="s">
        <v>4490</v>
      </c>
      <c r="B2" s="342"/>
      <c r="C2" s="342"/>
      <c r="D2" s="342"/>
      <c r="E2" s="342"/>
      <c r="F2" s="342"/>
      <c r="G2" s="342"/>
      <c r="H2" s="374"/>
      <c r="I2" s="342"/>
      <c r="J2" s="490"/>
      <c r="K2" s="342"/>
      <c r="L2" s="374" t="s">
        <v>4487</v>
      </c>
      <c r="M2" s="514"/>
      <c r="N2" s="515"/>
    </row>
    <row r="3" spans="1:14" ht="23.25" customHeight="1" thickBot="1">
      <c r="A3" s="5" t="s">
        <v>9</v>
      </c>
      <c r="B3" s="6"/>
      <c r="C3" s="6"/>
      <c r="D3" s="6"/>
      <c r="E3" s="13"/>
      <c r="F3" s="13"/>
      <c r="G3" s="13"/>
      <c r="H3" s="13"/>
      <c r="I3" s="13"/>
      <c r="J3" s="6"/>
      <c r="K3" s="6"/>
      <c r="L3" s="368" t="s">
        <v>4543</v>
      </c>
      <c r="M3" s="365"/>
      <c r="N3" s="366"/>
    </row>
    <row r="4" spans="1:14" ht="9" customHeight="1" thickBot="1">
      <c r="A4" s="516"/>
      <c r="B4" s="516"/>
      <c r="C4" s="516"/>
      <c r="D4" s="516"/>
      <c r="E4" s="516"/>
      <c r="F4" s="516"/>
      <c r="G4" s="516"/>
      <c r="H4" s="516"/>
      <c r="I4" s="516"/>
      <c r="J4" s="516"/>
      <c r="K4" s="516"/>
      <c r="L4" s="516"/>
      <c r="M4" s="516"/>
      <c r="N4" s="516"/>
    </row>
    <row r="5" spans="1:14" ht="22.5" customHeight="1" thickBot="1">
      <c r="A5" s="517" t="s">
        <v>4553</v>
      </c>
      <c r="B5" s="518"/>
      <c r="C5" s="518"/>
      <c r="D5" s="518"/>
      <c r="E5" s="518"/>
      <c r="F5" s="518"/>
      <c r="G5" s="518"/>
      <c r="H5" s="518"/>
      <c r="I5" s="518"/>
      <c r="J5" s="518"/>
      <c r="K5" s="518"/>
      <c r="L5" s="518"/>
      <c r="M5" s="518"/>
      <c r="N5" s="519"/>
    </row>
    <row r="6" spans="1:14" ht="9" customHeight="1" thickBot="1">
      <c r="A6" s="516"/>
      <c r="B6" s="516"/>
      <c r="C6" s="516"/>
      <c r="D6" s="516"/>
      <c r="E6" s="516"/>
      <c r="F6" s="516"/>
      <c r="G6" s="516"/>
      <c r="H6" s="516"/>
      <c r="I6" s="516"/>
      <c r="J6" s="516"/>
      <c r="K6" s="516"/>
      <c r="L6" s="516"/>
      <c r="M6" s="516"/>
      <c r="N6" s="516"/>
    </row>
    <row r="7" spans="1:14" ht="22.5" customHeight="1" thickBot="1">
      <c r="A7" s="532" t="s">
        <v>4554</v>
      </c>
      <c r="B7" s="533"/>
      <c r="C7" s="533"/>
      <c r="D7" s="533"/>
      <c r="E7" s="533"/>
      <c r="F7" s="533"/>
      <c r="G7" s="533"/>
      <c r="H7" s="533"/>
      <c r="I7" s="533"/>
      <c r="J7" s="533"/>
      <c r="K7" s="533"/>
      <c r="L7" s="533"/>
      <c r="M7" s="533"/>
      <c r="N7" s="534"/>
    </row>
    <row r="8" spans="1:14" ht="9" customHeight="1" thickBot="1">
      <c r="A8" s="516"/>
      <c r="B8" s="516"/>
      <c r="C8" s="516"/>
      <c r="D8" s="516"/>
      <c r="E8" s="516"/>
      <c r="F8" s="516"/>
      <c r="G8" s="516"/>
      <c r="H8" s="516"/>
      <c r="I8" s="516"/>
      <c r="J8" s="516"/>
      <c r="K8" s="516"/>
      <c r="L8" s="516"/>
      <c r="M8" s="516"/>
      <c r="N8" s="516"/>
    </row>
    <row r="9" spans="1:14" ht="21" customHeight="1" thickBot="1">
      <c r="A9" s="484" t="s">
        <v>29</v>
      </c>
      <c r="B9" s="520" t="s">
        <v>4544</v>
      </c>
      <c r="C9" s="520"/>
      <c r="D9" s="520" t="s">
        <v>4545</v>
      </c>
      <c r="E9" s="520"/>
      <c r="F9" s="520" t="s">
        <v>4546</v>
      </c>
      <c r="G9" s="520"/>
      <c r="H9" s="489" t="s">
        <v>4532</v>
      </c>
      <c r="I9" s="520" t="s">
        <v>4547</v>
      </c>
      <c r="J9" s="520"/>
      <c r="K9" s="489" t="s">
        <v>4533</v>
      </c>
      <c r="L9" s="520" t="s">
        <v>4548</v>
      </c>
      <c r="M9" s="520"/>
      <c r="N9" s="485" t="s">
        <v>4549</v>
      </c>
    </row>
    <row r="10" spans="1:14" ht="23.1" customHeight="1">
      <c r="A10" s="452">
        <v>1</v>
      </c>
      <c r="B10" s="521" t="s">
        <v>121</v>
      </c>
      <c r="C10" s="521"/>
      <c r="D10" s="522"/>
      <c r="E10" s="523"/>
      <c r="F10" s="524"/>
      <c r="G10" s="524"/>
      <c r="H10" s="456"/>
      <c r="I10" s="525"/>
      <c r="J10" s="525"/>
      <c r="K10" s="460"/>
      <c r="L10" s="524"/>
      <c r="M10" s="524"/>
      <c r="N10" s="505"/>
    </row>
    <row r="11" spans="1:14" ht="23.1" customHeight="1">
      <c r="A11" s="453">
        <v>2</v>
      </c>
      <c r="B11" s="529" t="s">
        <v>4550</v>
      </c>
      <c r="C11" s="529"/>
      <c r="D11" s="530"/>
      <c r="E11" s="530"/>
      <c r="F11" s="531"/>
      <c r="G11" s="531"/>
      <c r="H11" s="457"/>
      <c r="I11" s="531"/>
      <c r="J11" s="531"/>
      <c r="K11" s="451"/>
      <c r="L11" s="531"/>
      <c r="M11" s="531"/>
      <c r="N11" s="506"/>
    </row>
    <row r="12" spans="1:14" ht="23.1" customHeight="1">
      <c r="A12" s="454">
        <v>3</v>
      </c>
      <c r="B12" s="526" t="s">
        <v>3231</v>
      </c>
      <c r="C12" s="526"/>
      <c r="D12" s="527"/>
      <c r="E12" s="527"/>
      <c r="F12" s="528"/>
      <c r="G12" s="528"/>
      <c r="H12" s="458"/>
      <c r="I12" s="528"/>
      <c r="J12" s="528"/>
      <c r="K12" s="450"/>
      <c r="L12" s="528"/>
      <c r="M12" s="528"/>
      <c r="N12" s="506"/>
    </row>
    <row r="13" spans="1:14" ht="23.1" customHeight="1">
      <c r="A13" s="454">
        <v>4</v>
      </c>
      <c r="B13" s="526" t="s">
        <v>3229</v>
      </c>
      <c r="C13" s="526"/>
      <c r="D13" s="527"/>
      <c r="E13" s="527"/>
      <c r="F13" s="528"/>
      <c r="G13" s="528"/>
      <c r="H13" s="458"/>
      <c r="I13" s="528"/>
      <c r="J13" s="528"/>
      <c r="K13" s="450"/>
      <c r="L13" s="528"/>
      <c r="M13" s="528"/>
      <c r="N13" s="506"/>
    </row>
    <row r="14" spans="1:14" ht="23.1" customHeight="1" thickBot="1">
      <c r="A14" s="454">
        <v>5</v>
      </c>
      <c r="B14" s="541" t="s">
        <v>4552</v>
      </c>
      <c r="C14" s="541"/>
      <c r="D14" s="542"/>
      <c r="E14" s="543"/>
      <c r="F14" s="544"/>
      <c r="G14" s="544"/>
      <c r="H14" s="459"/>
      <c r="I14" s="544"/>
      <c r="J14" s="544"/>
      <c r="K14" s="455"/>
      <c r="L14" s="544"/>
      <c r="M14" s="544"/>
      <c r="N14" s="507"/>
    </row>
    <row r="15" spans="1:14" ht="9" customHeight="1" thickBot="1">
      <c r="A15" s="516"/>
      <c r="B15" s="516"/>
      <c r="C15" s="516"/>
      <c r="D15" s="516"/>
      <c r="E15" s="516"/>
      <c r="F15" s="516"/>
      <c r="G15" s="516"/>
      <c r="H15" s="516"/>
      <c r="I15" s="516"/>
      <c r="J15" s="516"/>
      <c r="K15" s="516"/>
      <c r="L15" s="516"/>
      <c r="M15" s="516"/>
      <c r="N15" s="516"/>
    </row>
    <row r="16" spans="1:14" ht="23.1" customHeight="1" thickBot="1">
      <c r="A16" s="486"/>
      <c r="B16" s="545" t="s">
        <v>4551</v>
      </c>
      <c r="C16" s="546"/>
      <c r="D16" s="547"/>
      <c r="E16" s="548"/>
      <c r="F16" s="549"/>
      <c r="G16" s="549"/>
      <c r="H16" s="487"/>
      <c r="I16" s="550"/>
      <c r="J16" s="550"/>
      <c r="K16" s="488"/>
      <c r="L16" s="549"/>
      <c r="M16" s="549"/>
      <c r="N16" s="508"/>
    </row>
    <row r="17" spans="1:14" ht="9" customHeight="1">
      <c r="A17" s="535"/>
      <c r="B17" s="536"/>
      <c r="C17" s="536"/>
      <c r="D17" s="536"/>
      <c r="E17" s="536"/>
      <c r="F17" s="536"/>
      <c r="G17" s="536"/>
      <c r="H17" s="536"/>
      <c r="I17" s="536"/>
      <c r="J17" s="536"/>
      <c r="K17" s="536"/>
      <c r="L17" s="536"/>
      <c r="M17" s="536"/>
      <c r="N17" s="537"/>
    </row>
    <row r="18" spans="1:14" ht="23.1" customHeight="1">
      <c r="A18" s="439"/>
      <c r="B18" s="538" t="s">
        <v>4548</v>
      </c>
      <c r="C18" s="538"/>
      <c r="D18" s="539"/>
      <c r="E18" s="540"/>
      <c r="F18" s="442"/>
      <c r="G18" s="494"/>
      <c r="H18" s="504"/>
      <c r="I18" s="442"/>
      <c r="J18" s="442"/>
      <c r="K18" s="442"/>
      <c r="L18" s="442"/>
      <c r="M18" s="442"/>
      <c r="N18" s="443"/>
    </row>
    <row r="19" spans="1:14" ht="23.1" customHeight="1">
      <c r="A19" s="439"/>
      <c r="B19" s="440"/>
      <c r="C19" s="440"/>
      <c r="D19" s="440"/>
      <c r="E19" s="441"/>
      <c r="F19" s="442"/>
      <c r="G19" s="442"/>
      <c r="H19" s="442"/>
      <c r="I19" s="442"/>
      <c r="J19" s="442"/>
      <c r="K19" s="442"/>
      <c r="L19" s="442"/>
      <c r="M19" s="442"/>
      <c r="N19" s="443"/>
    </row>
    <row r="20" spans="1:14" ht="23.1" customHeight="1">
      <c r="A20" s="439"/>
      <c r="B20" s="440"/>
      <c r="C20" s="440"/>
      <c r="D20" s="440"/>
      <c r="E20" s="441"/>
      <c r="F20" s="442"/>
      <c r="G20" s="442"/>
      <c r="H20" s="442"/>
      <c r="I20" s="442"/>
      <c r="J20" s="442"/>
      <c r="K20" s="442"/>
      <c r="L20" s="442"/>
      <c r="M20" s="442"/>
      <c r="N20" s="443"/>
    </row>
    <row r="21" spans="1:14" ht="23.1" customHeight="1">
      <c r="A21" s="439"/>
      <c r="B21" s="440"/>
      <c r="C21" s="440"/>
      <c r="D21" s="440"/>
      <c r="E21" s="441"/>
      <c r="F21" s="442"/>
      <c r="G21" s="442"/>
      <c r="H21" s="442"/>
      <c r="I21" s="442"/>
      <c r="J21" s="442"/>
      <c r="K21" s="442"/>
      <c r="L21" s="442"/>
      <c r="M21" s="442"/>
      <c r="N21" s="443"/>
    </row>
    <row r="22" spans="1:14" ht="23.1" customHeight="1">
      <c r="A22" s="439"/>
      <c r="B22" s="440"/>
      <c r="C22" s="440"/>
      <c r="D22" s="440"/>
      <c r="E22" s="441"/>
      <c r="F22" s="442"/>
      <c r="G22" s="442"/>
      <c r="H22" s="442"/>
      <c r="I22" s="442"/>
      <c r="J22" s="442"/>
      <c r="K22" s="442"/>
      <c r="L22" s="442"/>
      <c r="M22" s="442"/>
      <c r="N22" s="443"/>
    </row>
    <row r="23" spans="1:14" ht="23.1" customHeight="1">
      <c r="A23" s="439"/>
      <c r="B23" s="440"/>
      <c r="C23" s="440"/>
      <c r="D23" s="440"/>
      <c r="E23" s="441"/>
      <c r="F23" s="442"/>
      <c r="G23" s="442"/>
      <c r="H23" s="442"/>
      <c r="I23" s="442"/>
      <c r="J23" s="442"/>
      <c r="K23" s="442"/>
      <c r="L23" s="442"/>
      <c r="M23" s="442"/>
      <c r="N23" s="443"/>
    </row>
    <row r="24" spans="1:14" ht="23.1" customHeight="1">
      <c r="A24" s="439"/>
      <c r="B24" s="440"/>
      <c r="C24" s="440"/>
      <c r="D24" s="440"/>
      <c r="E24" s="441"/>
      <c r="F24" s="442"/>
      <c r="G24" s="442"/>
      <c r="H24" s="442"/>
      <c r="I24" s="442"/>
      <c r="J24" s="442"/>
      <c r="K24" s="442"/>
      <c r="L24" s="442"/>
      <c r="M24" s="442"/>
      <c r="N24" s="443"/>
    </row>
    <row r="25" spans="1:14" ht="23.1" customHeight="1">
      <c r="A25" s="439"/>
      <c r="B25" s="440"/>
      <c r="C25" s="440"/>
      <c r="D25" s="440"/>
      <c r="E25" s="441"/>
      <c r="F25" s="442"/>
      <c r="G25" s="442"/>
      <c r="H25" s="442"/>
      <c r="I25" s="442"/>
      <c r="J25" s="442"/>
      <c r="K25" s="442"/>
      <c r="L25" s="442"/>
      <c r="M25" s="442"/>
      <c r="N25" s="443"/>
    </row>
    <row r="26" spans="1:14" ht="20.25" customHeight="1">
      <c r="A26" s="444"/>
      <c r="B26" s="445"/>
      <c r="C26" s="445"/>
      <c r="D26" s="445"/>
      <c r="E26" s="445"/>
      <c r="F26" s="445"/>
      <c r="G26" s="445"/>
      <c r="H26" s="445"/>
      <c r="I26" s="445"/>
      <c r="J26" s="445"/>
      <c r="K26" s="445"/>
      <c r="L26" s="445"/>
      <c r="M26" s="445"/>
      <c r="N26" s="446"/>
    </row>
    <row r="27" spans="1:14" ht="18" customHeight="1" thickBot="1">
      <c r="A27" s="447"/>
      <c r="B27" s="448"/>
      <c r="C27" s="448"/>
      <c r="D27" s="448"/>
      <c r="E27" s="448"/>
      <c r="F27" s="448"/>
      <c r="G27" s="448"/>
      <c r="H27" s="448"/>
      <c r="I27" s="448"/>
      <c r="J27" s="448"/>
      <c r="K27" s="448"/>
      <c r="L27" s="448"/>
      <c r="M27" s="448"/>
      <c r="N27" s="449"/>
    </row>
    <row r="28" spans="1:14" ht="29.25" customHeight="1">
      <c r="L28" s="93"/>
    </row>
    <row r="29" spans="1:14" ht="29.25" customHeight="1">
      <c r="L29" s="93"/>
    </row>
  </sheetData>
  <sheetProtection formatCells="0"/>
  <mergeCells count="46">
    <mergeCell ref="B13:C13"/>
    <mergeCell ref="D13:E13"/>
    <mergeCell ref="F13:G13"/>
    <mergeCell ref="I13:J13"/>
    <mergeCell ref="L13:M13"/>
    <mergeCell ref="A7:N7"/>
    <mergeCell ref="A8:N8"/>
    <mergeCell ref="A15:N15"/>
    <mergeCell ref="A17:N17"/>
    <mergeCell ref="B18:C18"/>
    <mergeCell ref="D18:E18"/>
    <mergeCell ref="B14:C14"/>
    <mergeCell ref="D14:E14"/>
    <mergeCell ref="F14:G14"/>
    <mergeCell ref="I14:J14"/>
    <mergeCell ref="L14:M14"/>
    <mergeCell ref="B16:C16"/>
    <mergeCell ref="D16:E16"/>
    <mergeCell ref="F16:G16"/>
    <mergeCell ref="I16:J16"/>
    <mergeCell ref="L16:M16"/>
    <mergeCell ref="B11:C11"/>
    <mergeCell ref="D11:E11"/>
    <mergeCell ref="F11:G11"/>
    <mergeCell ref="I11:J11"/>
    <mergeCell ref="L11:M11"/>
    <mergeCell ref="B12:C12"/>
    <mergeCell ref="D12:E12"/>
    <mergeCell ref="F12:G12"/>
    <mergeCell ref="I12:J12"/>
    <mergeCell ref="L12:M12"/>
    <mergeCell ref="I9:J9"/>
    <mergeCell ref="L9:M9"/>
    <mergeCell ref="B10:C10"/>
    <mergeCell ref="D10:E10"/>
    <mergeCell ref="F10:G10"/>
    <mergeCell ref="I10:J10"/>
    <mergeCell ref="L10:M10"/>
    <mergeCell ref="B9:C9"/>
    <mergeCell ref="D9:E9"/>
    <mergeCell ref="F9:G9"/>
    <mergeCell ref="M1:N1"/>
    <mergeCell ref="M2:N2"/>
    <mergeCell ref="A4:N4"/>
    <mergeCell ref="A5:N5"/>
    <mergeCell ref="A6:N6"/>
  </mergeCells>
  <printOptions horizontalCentered="1"/>
  <pageMargins left="0.1" right="0.1" top="0.35433070866141703" bottom="0.78740157480314998" header="0.31496062992126" footer="0.118110236220472"/>
  <pageSetup paperSize="9" orientation="landscape" r:id="rId1"/>
  <headerFooter>
    <oddHeader>&amp;C</oddHeader>
    <oddFooter>&amp;L&amp;"B Lotus,Italic"&amp;KC00000نماینده دستگاه نظارت مقیم :&amp;C&amp;P &amp;R&amp;"B Lotus,Italic"نماینده پیمانکار :</oddFooter>
  </headerFooter>
  <ignoredErrors>
    <ignoredError sqref="E19" unlocked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N896"/>
  <sheetViews>
    <sheetView rightToLeft="1" view="pageBreakPreview" zoomScale="190" zoomScaleNormal="115" zoomScaleSheetLayoutView="190" workbookViewId="0">
      <pane xSplit="3" ySplit="8" topLeftCell="D9" activePane="bottomRight" state="frozen"/>
      <selection activeCell="E489" sqref="E489"/>
      <selection pane="topRight" activeCell="E489" sqref="E489"/>
      <selection pane="bottomLeft" activeCell="E489" sqref="E489"/>
      <selection pane="bottomRight" activeCell="E489" sqref="E489"/>
    </sheetView>
  </sheetViews>
  <sheetFormatPr defaultColWidth="9" defaultRowHeight="29.25" customHeight="1"/>
  <cols>
    <col min="1" max="1" width="5" style="12" customWidth="1"/>
    <col min="2" max="2" width="12.7109375" style="8" customWidth="1"/>
    <col min="3" max="3" width="10" style="8" customWidth="1"/>
    <col min="4" max="4" width="5.85546875" style="8" customWidth="1"/>
    <col min="5" max="5" width="9.85546875" style="8" customWidth="1"/>
    <col min="6" max="6" width="5.85546875" style="8" customWidth="1"/>
    <col min="7" max="7" width="8.140625" style="8" customWidth="1"/>
    <col min="8" max="8" width="10.140625" style="8" customWidth="1"/>
    <col min="9" max="9" width="11.28515625" style="8" customWidth="1"/>
    <col min="10" max="10" width="12.42578125" style="8" customWidth="1"/>
    <col min="11" max="11" width="12.5703125" style="8" customWidth="1"/>
    <col min="12" max="12" width="12.42578125" style="8" customWidth="1"/>
    <col min="13" max="13" width="12.5703125" style="8" customWidth="1"/>
    <col min="14" max="14" width="13.85546875" style="8" customWidth="1"/>
    <col min="15" max="16384" width="9" style="8"/>
  </cols>
  <sheetData>
    <row r="1" spans="1:14" ht="29.25" customHeight="1">
      <c r="A1" s="1" t="str">
        <f>SUmmery_Finance!A1</f>
        <v>کارفرما</v>
      </c>
      <c r="B1" s="2"/>
      <c r="C1" s="2"/>
      <c r="D1" s="2"/>
      <c r="E1" s="2"/>
      <c r="F1" s="2"/>
      <c r="G1" s="2"/>
      <c r="H1" s="2"/>
      <c r="I1" s="2"/>
      <c r="J1" s="2"/>
      <c r="K1" s="369" t="s">
        <v>0</v>
      </c>
      <c r="L1" s="512">
        <f>Summery_Invoice!$M$1</f>
        <v>0</v>
      </c>
      <c r="M1" s="512"/>
      <c r="N1" s="513"/>
    </row>
    <row r="2" spans="1:14" ht="29.25" customHeight="1">
      <c r="A2" s="4" t="str">
        <f>SUmmery_Finance!A2</f>
        <v>مهندس مشاور</v>
      </c>
      <c r="B2" s="3"/>
      <c r="C2" s="3"/>
      <c r="D2" s="3"/>
      <c r="E2" s="3"/>
      <c r="F2" s="3"/>
      <c r="G2" s="3"/>
      <c r="H2" s="3"/>
      <c r="I2" s="3"/>
      <c r="J2" s="3"/>
      <c r="K2" s="370" t="s">
        <v>1</v>
      </c>
      <c r="L2" s="710">
        <f>Summery_Invoice!M2</f>
        <v>0</v>
      </c>
      <c r="M2" s="710"/>
      <c r="N2" s="711"/>
    </row>
    <row r="3" spans="1:14" ht="29.25" customHeight="1" thickBot="1">
      <c r="A3" s="5" t="str">
        <f>SUmmery_Finance!A3</f>
        <v>پیمانکار</v>
      </c>
      <c r="B3" s="6"/>
      <c r="C3" s="6"/>
      <c r="D3" s="6"/>
      <c r="E3" s="6"/>
      <c r="F3" s="6"/>
      <c r="G3" s="6"/>
      <c r="H3" s="6"/>
      <c r="I3" s="6"/>
      <c r="J3" s="6"/>
      <c r="K3" s="712" t="s">
        <v>4507</v>
      </c>
      <c r="L3" s="712"/>
      <c r="M3" s="712"/>
      <c r="N3" s="713"/>
    </row>
    <row r="4" spans="1:14" ht="6.75" customHeight="1" thickBot="1"/>
    <row r="5" spans="1:14" ht="25.5" customHeight="1" thickBot="1">
      <c r="A5" s="555" t="str">
        <f>Summery_Invoice!A5:N5</f>
        <v>صورت وضعیت شماره ()</v>
      </c>
      <c r="B5" s="556"/>
      <c r="C5" s="556"/>
      <c r="D5" s="556"/>
      <c r="E5" s="556"/>
      <c r="F5" s="556"/>
      <c r="G5" s="556"/>
      <c r="H5" s="556"/>
      <c r="I5" s="556"/>
      <c r="J5" s="556"/>
      <c r="K5" s="556"/>
      <c r="L5" s="556"/>
      <c r="M5" s="556"/>
      <c r="N5" s="557"/>
    </row>
    <row r="6" spans="1:14" ht="9.75" customHeight="1" thickBot="1">
      <c r="B6" s="516"/>
      <c r="C6" s="516"/>
      <c r="F6" s="11"/>
      <c r="G6" s="564"/>
      <c r="H6" s="564"/>
      <c r="I6" s="564"/>
      <c r="J6" s="564"/>
      <c r="L6" s="564"/>
      <c r="M6" s="564"/>
      <c r="N6" s="564"/>
    </row>
    <row r="7" spans="1:14" ht="23.25" customHeight="1">
      <c r="A7" s="750" t="s">
        <v>29</v>
      </c>
      <c r="B7" s="581" t="s">
        <v>30</v>
      </c>
      <c r="C7" s="581" t="s">
        <v>20</v>
      </c>
      <c r="D7" s="581"/>
      <c r="E7" s="581" t="s">
        <v>36</v>
      </c>
      <c r="F7" s="745" t="s">
        <v>37</v>
      </c>
      <c r="G7" s="602" t="s">
        <v>38</v>
      </c>
      <c r="H7" s="468" t="s">
        <v>4500</v>
      </c>
      <c r="I7" s="468" t="s">
        <v>4501</v>
      </c>
      <c r="J7" s="468" t="s">
        <v>4505</v>
      </c>
      <c r="K7" s="468" t="s">
        <v>4502</v>
      </c>
      <c r="L7" s="468" t="s">
        <v>4503</v>
      </c>
      <c r="M7" s="469" t="s">
        <v>4504</v>
      </c>
      <c r="N7" s="470"/>
    </row>
    <row r="8" spans="1:14" ht="23.25" customHeight="1" thickBot="1">
      <c r="A8" s="751"/>
      <c r="B8" s="582"/>
      <c r="C8" s="582"/>
      <c r="D8" s="582"/>
      <c r="E8" s="582"/>
      <c r="F8" s="746"/>
      <c r="G8" s="786"/>
      <c r="H8" s="471"/>
      <c r="I8" s="471"/>
      <c r="J8" s="471"/>
      <c r="K8" s="471"/>
      <c r="L8" s="471"/>
      <c r="M8" s="472"/>
      <c r="N8" s="473"/>
    </row>
    <row r="9" spans="1:14" ht="15.95" customHeight="1">
      <c r="A9" s="791" t="s">
        <v>39</v>
      </c>
      <c r="B9" s="792"/>
      <c r="C9" s="793"/>
      <c r="D9" s="14" t="s">
        <v>9</v>
      </c>
      <c r="E9" s="95"/>
      <c r="F9" s="132"/>
      <c r="G9" s="95"/>
      <c r="H9" s="159"/>
      <c r="I9" s="159"/>
      <c r="J9" s="95"/>
      <c r="K9" s="95"/>
      <c r="L9" s="95"/>
      <c r="M9" s="95"/>
      <c r="N9" s="173"/>
    </row>
    <row r="10" spans="1:14" ht="15.95" customHeight="1">
      <c r="A10" s="790"/>
      <c r="B10" s="782"/>
      <c r="C10" s="783"/>
      <c r="D10" s="130" t="s">
        <v>85</v>
      </c>
      <c r="E10" s="122"/>
      <c r="F10" s="133"/>
      <c r="G10" s="122"/>
      <c r="H10" s="161"/>
      <c r="I10" s="161"/>
      <c r="J10" s="122"/>
      <c r="K10" s="122"/>
      <c r="L10" s="122"/>
      <c r="M10" s="122"/>
      <c r="N10" s="163"/>
    </row>
    <row r="11" spans="1:14" s="12" customFormat="1" ht="9.75" customHeight="1" thickBot="1">
      <c r="B11" s="8"/>
      <c r="C11" s="8"/>
      <c r="D11" s="8"/>
      <c r="E11" s="8"/>
      <c r="F11" s="8"/>
      <c r="G11" s="8"/>
      <c r="H11" s="174"/>
      <c r="I11" s="174"/>
      <c r="J11" s="174"/>
      <c r="K11" s="174"/>
      <c r="L11" s="174"/>
      <c r="M11" s="174"/>
      <c r="N11" s="174"/>
    </row>
    <row r="12" spans="1:14" s="12" customFormat="1" ht="20.100000000000001" customHeight="1">
      <c r="A12" s="763" t="s">
        <v>35</v>
      </c>
      <c r="B12" s="764"/>
      <c r="C12" s="764"/>
      <c r="D12" s="764"/>
      <c r="E12" s="764"/>
      <c r="F12" s="764"/>
      <c r="G12" s="764"/>
      <c r="H12" s="95"/>
      <c r="I12" s="95"/>
      <c r="J12" s="95"/>
      <c r="K12" s="184"/>
      <c r="L12" s="184"/>
      <c r="M12" s="184"/>
      <c r="N12" s="187"/>
    </row>
    <row r="13" spans="1:14" s="12" customFormat="1" ht="20.100000000000001" customHeight="1" thickBot="1">
      <c r="A13" s="765"/>
      <c r="B13" s="766"/>
      <c r="C13" s="766"/>
      <c r="D13" s="766"/>
      <c r="E13" s="766"/>
      <c r="F13" s="766"/>
      <c r="G13" s="766"/>
      <c r="H13" s="134"/>
      <c r="I13" s="134"/>
      <c r="J13" s="134"/>
      <c r="K13" s="185"/>
      <c r="L13" s="185"/>
      <c r="M13" s="185"/>
      <c r="N13" s="188"/>
    </row>
    <row r="14" spans="1:14" s="12" customFormat="1" ht="20.100000000000001" customHeight="1">
      <c r="B14" s="8"/>
      <c r="C14" s="8"/>
      <c r="D14" s="8"/>
      <c r="E14" s="8"/>
      <c r="F14" s="8"/>
      <c r="G14" s="8"/>
      <c r="H14" s="8"/>
      <c r="I14" s="8"/>
      <c r="J14" s="8"/>
      <c r="K14" s="8"/>
      <c r="L14" s="8"/>
      <c r="M14" s="8"/>
      <c r="N14" s="174"/>
    </row>
    <row r="15" spans="1:14" s="12" customFormat="1" ht="20.100000000000001" customHeight="1">
      <c r="B15" s="8"/>
      <c r="C15" s="8"/>
      <c r="D15" s="8"/>
      <c r="E15" s="8"/>
      <c r="F15" s="8"/>
      <c r="G15" s="8"/>
      <c r="H15" s="8"/>
      <c r="I15" s="8"/>
      <c r="J15" s="8"/>
      <c r="K15" s="8"/>
      <c r="L15" s="8"/>
      <c r="M15" s="8"/>
      <c r="N15" s="174"/>
    </row>
    <row r="16" spans="1:14" s="12" customFormat="1" ht="20.100000000000001" customHeight="1">
      <c r="B16" s="8"/>
      <c r="C16" s="8"/>
      <c r="D16" s="8"/>
      <c r="E16" s="8"/>
      <c r="F16" s="8"/>
      <c r="G16" s="8"/>
      <c r="H16" s="8"/>
      <c r="I16" s="8"/>
      <c r="J16" s="8"/>
      <c r="K16" s="8"/>
      <c r="L16" s="8"/>
      <c r="M16" s="8"/>
      <c r="N16" s="8"/>
    </row>
    <row r="17" spans="2:14" s="12" customFormat="1" ht="20.100000000000001" customHeight="1">
      <c r="B17" s="8"/>
      <c r="C17" s="8"/>
      <c r="D17" s="8"/>
      <c r="E17" s="8"/>
      <c r="F17" s="8"/>
      <c r="G17" s="8"/>
      <c r="H17" s="8"/>
      <c r="I17" s="8"/>
      <c r="J17" s="8"/>
      <c r="K17" s="8"/>
      <c r="L17" s="8"/>
      <c r="M17" s="8"/>
      <c r="N17" s="8"/>
    </row>
    <row r="18" spans="2:14" s="12" customFormat="1" ht="20.100000000000001" customHeight="1">
      <c r="B18" s="8"/>
      <c r="C18" s="8"/>
      <c r="D18" s="8"/>
      <c r="E18" s="8"/>
      <c r="F18" s="8"/>
      <c r="G18" s="8"/>
      <c r="H18" s="8"/>
      <c r="I18" s="8"/>
      <c r="J18" s="8"/>
      <c r="K18" s="8"/>
      <c r="L18" s="8"/>
      <c r="M18" s="8"/>
      <c r="N18" s="8"/>
    </row>
    <row r="19" spans="2:14" s="12" customFormat="1" ht="20.100000000000001" customHeight="1">
      <c r="B19" s="8"/>
      <c r="C19" s="8"/>
      <c r="D19" s="8"/>
      <c r="E19" s="8"/>
      <c r="F19" s="8"/>
      <c r="G19" s="8"/>
      <c r="H19" s="8"/>
      <c r="I19" s="8"/>
      <c r="J19" s="8"/>
      <c r="K19" s="8"/>
      <c r="L19" s="8"/>
      <c r="M19" s="8"/>
      <c r="N19" s="8"/>
    </row>
    <row r="20" spans="2:14" s="12" customFormat="1" ht="20.100000000000001" customHeight="1">
      <c r="B20" s="8"/>
      <c r="C20" s="8"/>
      <c r="D20" s="8"/>
      <c r="E20" s="8"/>
      <c r="F20" s="8"/>
      <c r="G20" s="8"/>
      <c r="H20" s="8"/>
      <c r="I20" s="8"/>
      <c r="J20" s="8"/>
      <c r="K20" s="8"/>
      <c r="L20" s="8"/>
      <c r="M20" s="8"/>
      <c r="N20" s="8"/>
    </row>
    <row r="21" spans="2:14" s="12" customFormat="1" ht="20.100000000000001" customHeight="1">
      <c r="B21" s="8"/>
      <c r="C21" s="8"/>
      <c r="D21" s="8"/>
      <c r="E21" s="8"/>
      <c r="F21" s="8"/>
      <c r="G21" s="8"/>
      <c r="H21" s="8"/>
      <c r="I21" s="8"/>
      <c r="J21" s="8"/>
      <c r="K21" s="8"/>
      <c r="L21" s="8"/>
      <c r="M21" s="8"/>
      <c r="N21" s="8"/>
    </row>
    <row r="22" spans="2:14" s="12" customFormat="1" ht="20.100000000000001" customHeight="1">
      <c r="B22" s="8"/>
      <c r="C22" s="8"/>
      <c r="D22" s="8"/>
      <c r="E22" s="8"/>
      <c r="F22" s="8"/>
      <c r="G22" s="8"/>
      <c r="H22" s="8"/>
      <c r="I22" s="8"/>
      <c r="J22" s="8"/>
      <c r="K22" s="8"/>
      <c r="L22" s="8"/>
      <c r="M22" s="8"/>
      <c r="N22" s="8"/>
    </row>
    <row r="23" spans="2:14" s="12" customFormat="1" ht="20.100000000000001" customHeight="1">
      <c r="B23" s="8"/>
      <c r="C23" s="8"/>
      <c r="D23" s="8"/>
      <c r="E23" s="8"/>
      <c r="F23" s="8"/>
      <c r="G23" s="8"/>
      <c r="H23" s="8"/>
      <c r="I23" s="8"/>
      <c r="J23" s="8"/>
      <c r="K23" s="8"/>
      <c r="L23" s="8"/>
      <c r="M23" s="8"/>
      <c r="N23" s="8"/>
    </row>
    <row r="24" spans="2:14" s="12" customFormat="1" ht="20.100000000000001" customHeight="1">
      <c r="B24" s="8"/>
      <c r="C24" s="8"/>
      <c r="D24" s="8"/>
      <c r="E24" s="8"/>
      <c r="F24" s="8"/>
      <c r="G24" s="8"/>
      <c r="H24" s="8"/>
      <c r="I24" s="8"/>
      <c r="J24" s="8"/>
      <c r="K24" s="8"/>
      <c r="L24" s="8"/>
      <c r="M24" s="8"/>
      <c r="N24" s="8"/>
    </row>
    <row r="25" spans="2:14" s="12" customFormat="1" ht="20.100000000000001" customHeight="1">
      <c r="B25" s="8"/>
      <c r="C25" s="8"/>
      <c r="D25" s="8"/>
      <c r="E25" s="8"/>
      <c r="F25" s="8"/>
      <c r="G25" s="8"/>
      <c r="H25" s="8"/>
      <c r="I25" s="8"/>
      <c r="J25" s="8"/>
      <c r="K25" s="8"/>
      <c r="L25" s="8"/>
      <c r="M25" s="8"/>
      <c r="N25" s="8"/>
    </row>
    <row r="26" spans="2:14" s="12" customFormat="1" ht="20.100000000000001" customHeight="1">
      <c r="B26" s="8"/>
      <c r="C26" s="8"/>
      <c r="D26" s="8"/>
      <c r="E26" s="8"/>
      <c r="F26" s="8"/>
      <c r="G26" s="8"/>
      <c r="H26" s="8"/>
      <c r="I26" s="8"/>
      <c r="J26" s="8"/>
      <c r="K26" s="8"/>
      <c r="L26" s="8"/>
      <c r="M26" s="8"/>
      <c r="N26" s="8"/>
    </row>
    <row r="27" spans="2:14" s="12" customFormat="1" ht="20.100000000000001" customHeight="1">
      <c r="B27" s="8"/>
      <c r="C27" s="8"/>
      <c r="D27" s="8"/>
      <c r="E27" s="8"/>
      <c r="F27" s="8"/>
      <c r="G27" s="8"/>
      <c r="H27" s="8"/>
      <c r="I27" s="8"/>
      <c r="J27" s="8"/>
      <c r="K27" s="8"/>
      <c r="L27" s="8"/>
      <c r="M27" s="8"/>
      <c r="N27" s="8"/>
    </row>
    <row r="28" spans="2:14" s="12" customFormat="1" ht="20.100000000000001" customHeight="1">
      <c r="B28" s="8"/>
      <c r="C28" s="8"/>
      <c r="D28" s="8"/>
      <c r="E28" s="8"/>
      <c r="F28" s="8"/>
      <c r="G28" s="8"/>
      <c r="H28" s="8"/>
      <c r="I28" s="8"/>
      <c r="J28" s="8"/>
      <c r="K28" s="8"/>
      <c r="L28" s="8"/>
      <c r="M28" s="8"/>
      <c r="N28" s="8"/>
    </row>
    <row r="29" spans="2:14" s="12" customFormat="1" ht="20.100000000000001" customHeight="1">
      <c r="B29" s="8"/>
      <c r="C29" s="8"/>
      <c r="D29" s="8"/>
      <c r="E29" s="8"/>
      <c r="F29" s="8"/>
      <c r="G29" s="8"/>
      <c r="H29" s="8"/>
      <c r="I29" s="8"/>
      <c r="J29" s="8"/>
      <c r="K29" s="8"/>
      <c r="L29" s="8"/>
      <c r="M29" s="8"/>
      <c r="N29" s="8"/>
    </row>
    <row r="30" spans="2:14" s="12" customFormat="1" ht="20.100000000000001" customHeight="1">
      <c r="B30" s="8"/>
      <c r="C30" s="8"/>
      <c r="D30" s="8"/>
      <c r="E30" s="8"/>
      <c r="F30" s="8"/>
      <c r="G30" s="8"/>
      <c r="H30" s="8"/>
      <c r="I30" s="8"/>
      <c r="J30" s="8"/>
      <c r="K30" s="8"/>
      <c r="L30" s="8"/>
      <c r="M30" s="8"/>
      <c r="N30" s="8"/>
    </row>
    <row r="31" spans="2:14" s="12" customFormat="1" ht="20.100000000000001" customHeight="1">
      <c r="B31" s="8"/>
      <c r="C31" s="8"/>
      <c r="D31" s="8"/>
      <c r="E31" s="8"/>
      <c r="F31" s="8"/>
      <c r="G31" s="8"/>
      <c r="H31" s="8"/>
      <c r="I31" s="8"/>
      <c r="J31" s="8"/>
      <c r="K31" s="8"/>
      <c r="L31" s="8"/>
      <c r="M31" s="8"/>
      <c r="N31" s="8"/>
    </row>
    <row r="32" spans="2:14" s="12" customFormat="1" ht="20.100000000000001" customHeight="1">
      <c r="B32" s="8"/>
      <c r="C32" s="8"/>
      <c r="D32" s="8"/>
      <c r="E32" s="8"/>
      <c r="F32" s="8"/>
      <c r="G32" s="8"/>
      <c r="H32" s="8"/>
      <c r="I32" s="8"/>
      <c r="J32" s="8"/>
      <c r="K32" s="8"/>
      <c r="L32" s="8"/>
      <c r="M32" s="8"/>
      <c r="N32" s="8"/>
    </row>
    <row r="33" spans="2:14" s="12" customFormat="1" ht="20.100000000000001" customHeight="1">
      <c r="B33" s="8"/>
      <c r="C33" s="8"/>
      <c r="D33" s="8"/>
      <c r="E33" s="8"/>
      <c r="F33" s="8"/>
      <c r="G33" s="8"/>
      <c r="H33" s="8"/>
      <c r="I33" s="8"/>
      <c r="J33" s="8"/>
      <c r="K33" s="8"/>
      <c r="L33" s="8"/>
      <c r="M33" s="8"/>
      <c r="N33" s="8"/>
    </row>
    <row r="34" spans="2:14" s="12" customFormat="1" ht="20.100000000000001" customHeight="1">
      <c r="B34" s="8"/>
      <c r="C34" s="8"/>
      <c r="D34" s="8"/>
      <c r="E34" s="8"/>
      <c r="F34" s="8"/>
      <c r="G34" s="8"/>
      <c r="H34" s="8"/>
      <c r="I34" s="8"/>
      <c r="J34" s="8"/>
      <c r="K34" s="8"/>
      <c r="L34" s="8"/>
      <c r="M34" s="8"/>
      <c r="N34" s="8"/>
    </row>
    <row r="35" spans="2:14" s="12" customFormat="1" ht="20.100000000000001" customHeight="1">
      <c r="B35" s="8"/>
      <c r="C35" s="8"/>
      <c r="D35" s="8"/>
      <c r="E35" s="8"/>
      <c r="F35" s="8"/>
      <c r="G35" s="8"/>
      <c r="H35" s="8"/>
      <c r="I35" s="8"/>
      <c r="J35" s="8"/>
      <c r="K35" s="8"/>
      <c r="L35" s="8"/>
      <c r="M35" s="8"/>
      <c r="N35" s="8"/>
    </row>
    <row r="36" spans="2:14" s="12" customFormat="1" ht="20.100000000000001" customHeight="1">
      <c r="B36" s="8"/>
      <c r="C36" s="8"/>
      <c r="D36" s="8"/>
      <c r="E36" s="8"/>
      <c r="F36" s="8"/>
      <c r="G36" s="8"/>
      <c r="H36" s="8"/>
      <c r="I36" s="8"/>
      <c r="J36" s="8"/>
      <c r="K36" s="8"/>
      <c r="L36" s="8"/>
      <c r="M36" s="8"/>
      <c r="N36" s="8"/>
    </row>
    <row r="37" spans="2:14" s="12" customFormat="1" ht="20.100000000000001" customHeight="1">
      <c r="B37" s="8"/>
      <c r="C37" s="8"/>
      <c r="D37" s="8"/>
      <c r="E37" s="8"/>
      <c r="F37" s="8"/>
      <c r="G37" s="8"/>
      <c r="H37" s="8"/>
      <c r="I37" s="8"/>
      <c r="J37" s="8"/>
      <c r="K37" s="8"/>
      <c r="L37" s="8"/>
      <c r="M37" s="8"/>
      <c r="N37" s="8"/>
    </row>
    <row r="38" spans="2:14" s="12" customFormat="1" ht="20.100000000000001" customHeight="1">
      <c r="B38" s="8"/>
      <c r="C38" s="8"/>
      <c r="D38" s="8"/>
      <c r="E38" s="8"/>
      <c r="F38" s="8"/>
      <c r="G38" s="8"/>
      <c r="H38" s="8"/>
      <c r="I38" s="8"/>
      <c r="J38" s="8"/>
      <c r="K38" s="8"/>
      <c r="L38" s="8"/>
      <c r="M38" s="8"/>
      <c r="N38" s="8"/>
    </row>
    <row r="39" spans="2:14" s="12" customFormat="1" ht="20.100000000000001" customHeight="1">
      <c r="B39" s="8"/>
      <c r="C39" s="8"/>
      <c r="D39" s="8"/>
      <c r="E39" s="8"/>
      <c r="F39" s="8"/>
      <c r="G39" s="8"/>
      <c r="H39" s="8"/>
      <c r="I39" s="8"/>
      <c r="J39" s="8"/>
      <c r="K39" s="8"/>
      <c r="L39" s="8"/>
      <c r="M39" s="8"/>
      <c r="N39" s="8"/>
    </row>
    <row r="40" spans="2:14" s="12" customFormat="1" ht="20.100000000000001" customHeight="1">
      <c r="B40" s="8"/>
      <c r="C40" s="8"/>
      <c r="D40" s="8"/>
      <c r="E40" s="8"/>
      <c r="F40" s="8"/>
      <c r="G40" s="8"/>
      <c r="H40" s="8"/>
      <c r="I40" s="8"/>
      <c r="J40" s="8"/>
      <c r="K40" s="8"/>
      <c r="L40" s="8"/>
      <c r="M40" s="8"/>
      <c r="N40" s="8"/>
    </row>
    <row r="41" spans="2:14" s="12" customFormat="1" ht="20.100000000000001" customHeight="1">
      <c r="B41" s="8"/>
      <c r="C41" s="8"/>
      <c r="D41" s="8"/>
      <c r="E41" s="8"/>
      <c r="F41" s="8"/>
      <c r="G41" s="8"/>
      <c r="H41" s="8"/>
      <c r="I41" s="8"/>
      <c r="J41" s="8"/>
      <c r="K41" s="8"/>
      <c r="L41" s="8"/>
      <c r="M41" s="8"/>
      <c r="N41" s="8"/>
    </row>
    <row r="42" spans="2:14" s="12" customFormat="1" ht="20.100000000000001" customHeight="1">
      <c r="B42" s="8"/>
      <c r="C42" s="8"/>
      <c r="D42" s="8"/>
      <c r="E42" s="8"/>
      <c r="F42" s="8"/>
      <c r="G42" s="8"/>
      <c r="H42" s="8"/>
      <c r="I42" s="8"/>
      <c r="J42" s="8"/>
      <c r="K42" s="8"/>
      <c r="L42" s="8"/>
      <c r="M42" s="8"/>
      <c r="N42" s="8"/>
    </row>
    <row r="43" spans="2:14" s="12" customFormat="1" ht="20.100000000000001" customHeight="1">
      <c r="B43" s="8"/>
      <c r="C43" s="8"/>
      <c r="D43" s="8"/>
      <c r="E43" s="8"/>
      <c r="F43" s="8"/>
      <c r="G43" s="8"/>
      <c r="H43" s="8"/>
      <c r="I43" s="8"/>
      <c r="J43" s="8"/>
      <c r="K43" s="8"/>
      <c r="L43" s="8"/>
      <c r="M43" s="8"/>
      <c r="N43" s="8"/>
    </row>
    <row r="44" spans="2:14" s="12" customFormat="1" ht="20.100000000000001" customHeight="1">
      <c r="B44" s="8"/>
      <c r="C44" s="8"/>
      <c r="D44" s="8"/>
      <c r="E44" s="8"/>
      <c r="F44" s="8"/>
      <c r="G44" s="8"/>
      <c r="H44" s="8"/>
      <c r="I44" s="8"/>
      <c r="J44" s="8"/>
      <c r="K44" s="8"/>
      <c r="L44" s="8"/>
      <c r="M44" s="8"/>
      <c r="N44" s="8"/>
    </row>
    <row r="45" spans="2:14" s="12" customFormat="1" ht="20.100000000000001" customHeight="1">
      <c r="B45" s="8"/>
      <c r="C45" s="8"/>
      <c r="D45" s="8"/>
      <c r="E45" s="8"/>
      <c r="F45" s="8"/>
      <c r="G45" s="8"/>
      <c r="H45" s="8"/>
      <c r="I45" s="8"/>
      <c r="J45" s="8"/>
      <c r="K45" s="8"/>
      <c r="L45" s="8"/>
      <c r="M45" s="8"/>
      <c r="N45" s="8"/>
    </row>
    <row r="46" spans="2:14" s="12" customFormat="1" ht="20.100000000000001" customHeight="1">
      <c r="B46" s="8"/>
      <c r="C46" s="8"/>
      <c r="D46" s="8"/>
      <c r="E46" s="8"/>
      <c r="F46" s="8"/>
      <c r="G46" s="8"/>
      <c r="H46" s="8"/>
      <c r="I46" s="8"/>
      <c r="J46" s="8"/>
      <c r="K46" s="8"/>
      <c r="L46" s="8"/>
      <c r="M46" s="8"/>
      <c r="N46" s="8"/>
    </row>
    <row r="47" spans="2:14" s="12" customFormat="1" ht="20.100000000000001" customHeight="1">
      <c r="B47" s="8"/>
      <c r="C47" s="8"/>
      <c r="D47" s="8"/>
      <c r="E47" s="8"/>
      <c r="F47" s="8"/>
      <c r="G47" s="8"/>
      <c r="H47" s="8"/>
      <c r="I47" s="8"/>
      <c r="J47" s="8"/>
      <c r="K47" s="8"/>
      <c r="L47" s="8"/>
      <c r="M47" s="8"/>
      <c r="N47" s="8"/>
    </row>
    <row r="48" spans="2:14" s="12" customFormat="1" ht="20.100000000000001" customHeight="1">
      <c r="B48" s="8"/>
      <c r="C48" s="8"/>
      <c r="D48" s="8"/>
      <c r="E48" s="8"/>
      <c r="F48" s="8"/>
      <c r="G48" s="8"/>
      <c r="H48" s="8"/>
      <c r="I48" s="8"/>
      <c r="J48" s="8"/>
      <c r="K48" s="8"/>
      <c r="L48" s="8"/>
      <c r="M48" s="8"/>
      <c r="N48" s="8"/>
    </row>
    <row r="49" spans="2:14" s="12" customFormat="1" ht="20.100000000000001" customHeight="1">
      <c r="B49" s="8"/>
      <c r="C49" s="8"/>
      <c r="D49" s="8"/>
      <c r="E49" s="8"/>
      <c r="F49" s="8"/>
      <c r="G49" s="8"/>
      <c r="H49" s="8"/>
      <c r="I49" s="8"/>
      <c r="J49" s="8"/>
      <c r="K49" s="8"/>
      <c r="L49" s="8"/>
      <c r="M49" s="8"/>
      <c r="N49" s="8"/>
    </row>
    <row r="50" spans="2:14" s="12" customFormat="1" ht="20.100000000000001" customHeight="1">
      <c r="B50" s="8"/>
      <c r="C50" s="8"/>
      <c r="D50" s="8"/>
      <c r="E50" s="8"/>
      <c r="F50" s="8"/>
      <c r="G50" s="8"/>
      <c r="H50" s="8"/>
      <c r="I50" s="8"/>
      <c r="J50" s="8"/>
      <c r="K50" s="8"/>
      <c r="L50" s="8"/>
      <c r="M50" s="8"/>
      <c r="N50" s="8"/>
    </row>
    <row r="51" spans="2:14" s="12" customFormat="1" ht="20.100000000000001" customHeight="1">
      <c r="B51" s="8"/>
      <c r="C51" s="8"/>
      <c r="D51" s="8"/>
      <c r="E51" s="8"/>
      <c r="F51" s="8"/>
      <c r="G51" s="8"/>
      <c r="H51" s="8"/>
      <c r="I51" s="8"/>
      <c r="J51" s="8"/>
      <c r="K51" s="8"/>
      <c r="L51" s="8"/>
      <c r="M51" s="8"/>
      <c r="N51" s="8"/>
    </row>
    <row r="52" spans="2:14" s="12" customFormat="1" ht="20.100000000000001" customHeight="1">
      <c r="B52" s="8"/>
      <c r="C52" s="8"/>
      <c r="D52" s="8"/>
      <c r="E52" s="8"/>
      <c r="F52" s="8"/>
      <c r="G52" s="8"/>
      <c r="H52" s="8"/>
      <c r="I52" s="8"/>
      <c r="J52" s="8"/>
      <c r="K52" s="8"/>
      <c r="L52" s="8"/>
      <c r="M52" s="8"/>
      <c r="N52" s="8"/>
    </row>
    <row r="53" spans="2:14" s="12" customFormat="1" ht="20.100000000000001" customHeight="1">
      <c r="B53" s="8"/>
      <c r="C53" s="8"/>
      <c r="D53" s="8"/>
      <c r="E53" s="8"/>
      <c r="F53" s="8"/>
      <c r="G53" s="8"/>
      <c r="H53" s="8"/>
      <c r="I53" s="8"/>
      <c r="J53" s="8"/>
      <c r="K53" s="8"/>
      <c r="L53" s="8"/>
      <c r="M53" s="8"/>
      <c r="N53" s="8"/>
    </row>
    <row r="54" spans="2:14" s="12" customFormat="1" ht="20.100000000000001" customHeight="1">
      <c r="B54" s="8"/>
      <c r="C54" s="8"/>
      <c r="D54" s="8"/>
      <c r="E54" s="8"/>
      <c r="F54" s="8"/>
      <c r="G54" s="8"/>
      <c r="H54" s="8"/>
      <c r="I54" s="8"/>
      <c r="J54" s="8"/>
      <c r="K54" s="8"/>
      <c r="L54" s="8"/>
      <c r="M54" s="8"/>
      <c r="N54" s="8"/>
    </row>
    <row r="55" spans="2:14" s="12" customFormat="1" ht="20.100000000000001" customHeight="1">
      <c r="B55" s="8"/>
      <c r="C55" s="8"/>
      <c r="D55" s="8"/>
      <c r="E55" s="8"/>
      <c r="F55" s="8"/>
      <c r="G55" s="8"/>
      <c r="H55" s="8"/>
      <c r="I55" s="8"/>
      <c r="J55" s="8"/>
      <c r="K55" s="8"/>
      <c r="L55" s="8"/>
      <c r="M55" s="8"/>
      <c r="N55" s="8"/>
    </row>
    <row r="56" spans="2:14" s="12" customFormat="1" ht="20.100000000000001" customHeight="1">
      <c r="B56" s="8"/>
      <c r="C56" s="8"/>
      <c r="D56" s="8"/>
      <c r="E56" s="8"/>
      <c r="F56" s="8"/>
      <c r="G56" s="8"/>
      <c r="H56" s="8"/>
      <c r="I56" s="8"/>
      <c r="J56" s="8"/>
      <c r="K56" s="8"/>
      <c r="L56" s="8"/>
      <c r="M56" s="8"/>
      <c r="N56" s="8"/>
    </row>
    <row r="57" spans="2:14" s="12" customFormat="1" ht="20.100000000000001" customHeight="1">
      <c r="B57" s="8"/>
      <c r="C57" s="8"/>
      <c r="D57" s="8"/>
      <c r="E57" s="8"/>
      <c r="F57" s="8"/>
      <c r="G57" s="8"/>
      <c r="H57" s="8"/>
      <c r="I57" s="8"/>
      <c r="J57" s="8"/>
      <c r="K57" s="8"/>
      <c r="L57" s="8"/>
      <c r="M57" s="8"/>
      <c r="N57" s="8"/>
    </row>
    <row r="58" spans="2:14" s="12" customFormat="1" ht="20.100000000000001" customHeight="1">
      <c r="B58" s="8"/>
      <c r="C58" s="8"/>
      <c r="D58" s="8"/>
      <c r="E58" s="8"/>
      <c r="F58" s="8"/>
      <c r="G58" s="8"/>
      <c r="H58" s="8"/>
      <c r="I58" s="8"/>
      <c r="J58" s="8"/>
      <c r="K58" s="8"/>
      <c r="L58" s="8"/>
      <c r="M58" s="8"/>
      <c r="N58" s="8"/>
    </row>
    <row r="59" spans="2:14" s="12" customFormat="1" ht="20.100000000000001" customHeight="1">
      <c r="B59" s="8"/>
      <c r="C59" s="8"/>
      <c r="D59" s="8"/>
      <c r="E59" s="8"/>
      <c r="F59" s="8"/>
      <c r="G59" s="8"/>
      <c r="H59" s="8"/>
      <c r="I59" s="8"/>
      <c r="J59" s="8"/>
      <c r="K59" s="8"/>
      <c r="L59" s="8"/>
      <c r="M59" s="8"/>
      <c r="N59" s="8"/>
    </row>
    <row r="60" spans="2:14" s="12" customFormat="1" ht="20.100000000000001" customHeight="1">
      <c r="B60" s="8"/>
      <c r="C60" s="8"/>
      <c r="D60" s="8"/>
      <c r="E60" s="8"/>
      <c r="F60" s="8"/>
      <c r="G60" s="8"/>
      <c r="H60" s="8"/>
      <c r="I60" s="8"/>
      <c r="J60" s="8"/>
      <c r="K60" s="8"/>
      <c r="L60" s="8"/>
      <c r="M60" s="8"/>
      <c r="N60" s="8"/>
    </row>
    <row r="61" spans="2:14" s="12" customFormat="1" ht="20.100000000000001" customHeight="1">
      <c r="B61" s="8"/>
      <c r="C61" s="8"/>
      <c r="D61" s="8"/>
      <c r="E61" s="8"/>
      <c r="F61" s="8"/>
      <c r="G61" s="8"/>
      <c r="H61" s="8"/>
      <c r="I61" s="8"/>
      <c r="J61" s="8"/>
      <c r="K61" s="8"/>
      <c r="L61" s="8"/>
      <c r="M61" s="8"/>
      <c r="N61" s="8"/>
    </row>
    <row r="62" spans="2:14" s="12" customFormat="1" ht="20.100000000000001" customHeight="1">
      <c r="B62" s="8"/>
      <c r="C62" s="8"/>
      <c r="D62" s="8"/>
      <c r="E62" s="8"/>
      <c r="F62" s="8"/>
      <c r="G62" s="8"/>
      <c r="H62" s="8"/>
      <c r="I62" s="8"/>
      <c r="J62" s="8"/>
      <c r="K62" s="8"/>
      <c r="L62" s="8"/>
      <c r="M62" s="8"/>
      <c r="N62" s="8"/>
    </row>
    <row r="63" spans="2:14" s="12" customFormat="1" ht="20.100000000000001" customHeight="1">
      <c r="B63" s="8"/>
      <c r="C63" s="8"/>
      <c r="D63" s="8"/>
      <c r="E63" s="8"/>
      <c r="F63" s="8"/>
      <c r="G63" s="8"/>
      <c r="H63" s="8"/>
      <c r="I63" s="8"/>
      <c r="J63" s="8"/>
      <c r="K63" s="8"/>
      <c r="L63" s="8"/>
      <c r="M63" s="8"/>
      <c r="N63" s="8"/>
    </row>
    <row r="64" spans="2:14" s="12" customFormat="1" ht="20.100000000000001" customHeight="1">
      <c r="B64" s="8"/>
      <c r="C64" s="8"/>
      <c r="D64" s="8"/>
      <c r="E64" s="8"/>
      <c r="F64" s="8"/>
      <c r="G64" s="8"/>
      <c r="H64" s="8"/>
      <c r="I64" s="8"/>
      <c r="J64" s="8"/>
      <c r="K64" s="8"/>
      <c r="L64" s="8"/>
      <c r="M64" s="8"/>
      <c r="N64" s="8"/>
    </row>
    <row r="65" spans="2:14" s="12" customFormat="1" ht="20.100000000000001" customHeight="1">
      <c r="B65" s="8"/>
      <c r="C65" s="8"/>
      <c r="D65" s="8"/>
      <c r="E65" s="8"/>
      <c r="F65" s="8"/>
      <c r="G65" s="8"/>
      <c r="H65" s="8"/>
      <c r="I65" s="8"/>
      <c r="J65" s="8"/>
      <c r="K65" s="8"/>
      <c r="L65" s="8"/>
      <c r="M65" s="8"/>
      <c r="N65" s="8"/>
    </row>
    <row r="66" spans="2:14" s="12" customFormat="1" ht="20.100000000000001" customHeight="1">
      <c r="B66" s="8"/>
      <c r="C66" s="8"/>
      <c r="D66" s="8"/>
      <c r="E66" s="8"/>
      <c r="F66" s="8"/>
      <c r="G66" s="8"/>
      <c r="H66" s="8"/>
      <c r="I66" s="8"/>
      <c r="J66" s="8"/>
      <c r="K66" s="8"/>
      <c r="L66" s="8"/>
      <c r="M66" s="8"/>
      <c r="N66" s="8"/>
    </row>
    <row r="67" spans="2:14" s="12" customFormat="1" ht="20.100000000000001" customHeight="1">
      <c r="B67" s="8"/>
      <c r="C67" s="8"/>
      <c r="D67" s="8"/>
      <c r="E67" s="8"/>
      <c r="F67" s="8"/>
      <c r="G67" s="8"/>
      <c r="H67" s="8"/>
      <c r="I67" s="8"/>
      <c r="J67" s="8"/>
      <c r="K67" s="8"/>
      <c r="L67" s="8"/>
      <c r="M67" s="8"/>
      <c r="N67" s="8"/>
    </row>
    <row r="68" spans="2:14" s="12" customFormat="1" ht="20.100000000000001" customHeight="1">
      <c r="B68" s="8"/>
      <c r="C68" s="8"/>
      <c r="D68" s="8"/>
      <c r="E68" s="8"/>
      <c r="F68" s="8"/>
      <c r="G68" s="8"/>
      <c r="H68" s="8"/>
      <c r="I68" s="8"/>
      <c r="J68" s="8"/>
      <c r="K68" s="8"/>
      <c r="L68" s="8"/>
      <c r="M68" s="8"/>
      <c r="N68" s="8"/>
    </row>
    <row r="69" spans="2:14" s="12" customFormat="1" ht="20.100000000000001" customHeight="1">
      <c r="B69" s="8"/>
      <c r="C69" s="8"/>
      <c r="D69" s="8"/>
      <c r="E69" s="8"/>
      <c r="F69" s="8"/>
      <c r="G69" s="8"/>
      <c r="H69" s="8"/>
      <c r="I69" s="8"/>
      <c r="J69" s="8"/>
      <c r="K69" s="8"/>
      <c r="L69" s="8"/>
      <c r="M69" s="8"/>
      <c r="N69" s="8"/>
    </row>
    <row r="70" spans="2:14" s="12" customFormat="1" ht="20.100000000000001" customHeight="1">
      <c r="B70" s="8"/>
      <c r="C70" s="8"/>
      <c r="D70" s="8"/>
      <c r="E70" s="8"/>
      <c r="F70" s="8"/>
      <c r="G70" s="8"/>
      <c r="H70" s="8"/>
      <c r="I70" s="8"/>
      <c r="J70" s="8"/>
      <c r="K70" s="8"/>
      <c r="L70" s="8"/>
      <c r="M70" s="8"/>
      <c r="N70" s="8"/>
    </row>
    <row r="71" spans="2:14" s="12" customFormat="1" ht="20.100000000000001" customHeight="1">
      <c r="B71" s="8"/>
      <c r="C71" s="8"/>
      <c r="D71" s="8"/>
      <c r="E71" s="8"/>
      <c r="F71" s="8"/>
      <c r="G71" s="8"/>
      <c r="H71" s="8"/>
      <c r="I71" s="8"/>
      <c r="J71" s="8"/>
      <c r="K71" s="8"/>
      <c r="L71" s="8"/>
      <c r="M71" s="8"/>
      <c r="N71" s="8"/>
    </row>
    <row r="72" spans="2:14" s="12" customFormat="1" ht="20.100000000000001" customHeight="1">
      <c r="B72" s="8"/>
      <c r="C72" s="8"/>
      <c r="D72" s="8"/>
      <c r="E72" s="8"/>
      <c r="F72" s="8"/>
      <c r="G72" s="8"/>
      <c r="H72" s="8"/>
      <c r="I72" s="8"/>
      <c r="J72" s="8"/>
      <c r="K72" s="8"/>
      <c r="L72" s="8"/>
      <c r="M72" s="8"/>
      <c r="N72" s="8"/>
    </row>
    <row r="73" spans="2:14" s="12" customFormat="1" ht="20.100000000000001" customHeight="1">
      <c r="B73" s="8"/>
      <c r="C73" s="8"/>
      <c r="D73" s="8"/>
      <c r="E73" s="8"/>
      <c r="F73" s="8"/>
      <c r="G73" s="8"/>
      <c r="H73" s="8"/>
      <c r="I73" s="8"/>
      <c r="J73" s="8"/>
      <c r="K73" s="8"/>
      <c r="L73" s="8"/>
      <c r="M73" s="8"/>
      <c r="N73" s="8"/>
    </row>
    <row r="74" spans="2:14" s="12" customFormat="1" ht="20.100000000000001" customHeight="1">
      <c r="B74" s="8"/>
      <c r="C74" s="8"/>
      <c r="D74" s="8"/>
      <c r="E74" s="8"/>
      <c r="F74" s="8"/>
      <c r="G74" s="8"/>
      <c r="H74" s="8"/>
      <c r="I74" s="8"/>
      <c r="J74" s="8"/>
      <c r="K74" s="8"/>
      <c r="L74" s="8"/>
      <c r="M74" s="8"/>
      <c r="N74" s="8"/>
    </row>
    <row r="75" spans="2:14" s="12" customFormat="1" ht="20.100000000000001" customHeight="1">
      <c r="B75" s="8"/>
      <c r="C75" s="8"/>
      <c r="D75" s="8"/>
      <c r="E75" s="8"/>
      <c r="F75" s="8"/>
      <c r="G75" s="8"/>
      <c r="H75" s="8"/>
      <c r="I75" s="8"/>
      <c r="J75" s="8"/>
      <c r="K75" s="8"/>
      <c r="L75" s="8"/>
      <c r="M75" s="8"/>
      <c r="N75" s="8"/>
    </row>
    <row r="76" spans="2:14" s="12" customFormat="1" ht="20.100000000000001" customHeight="1">
      <c r="B76" s="8"/>
      <c r="C76" s="8"/>
      <c r="D76" s="8"/>
      <c r="E76" s="8"/>
      <c r="F76" s="8"/>
      <c r="G76" s="8"/>
      <c r="H76" s="8"/>
      <c r="I76" s="8"/>
      <c r="J76" s="8"/>
      <c r="K76" s="8"/>
      <c r="L76" s="8"/>
      <c r="M76" s="8"/>
      <c r="N76" s="8"/>
    </row>
    <row r="77" spans="2:14" s="12" customFormat="1" ht="20.100000000000001" customHeight="1">
      <c r="B77" s="8"/>
      <c r="C77" s="8"/>
      <c r="D77" s="8"/>
      <c r="E77" s="8"/>
      <c r="F77" s="8"/>
      <c r="G77" s="8"/>
      <c r="H77" s="8"/>
      <c r="I77" s="8"/>
      <c r="J77" s="8"/>
      <c r="K77" s="8"/>
      <c r="L77" s="8"/>
      <c r="M77" s="8"/>
      <c r="N77" s="8"/>
    </row>
    <row r="78" spans="2:14" s="12" customFormat="1" ht="20.100000000000001" customHeight="1">
      <c r="B78" s="8"/>
      <c r="C78" s="8"/>
      <c r="D78" s="8"/>
      <c r="E78" s="8"/>
      <c r="F78" s="8"/>
      <c r="G78" s="8"/>
      <c r="H78" s="8"/>
      <c r="I78" s="8"/>
      <c r="J78" s="8"/>
      <c r="K78" s="8"/>
      <c r="L78" s="8"/>
      <c r="M78" s="8"/>
      <c r="N78" s="8"/>
    </row>
    <row r="79" spans="2:14" s="12" customFormat="1" ht="20.100000000000001" customHeight="1">
      <c r="B79" s="8"/>
      <c r="C79" s="8"/>
      <c r="D79" s="8"/>
      <c r="E79" s="8"/>
      <c r="F79" s="8"/>
      <c r="G79" s="8"/>
      <c r="H79" s="8"/>
      <c r="I79" s="8"/>
      <c r="J79" s="8"/>
      <c r="K79" s="8"/>
      <c r="L79" s="8"/>
      <c r="M79" s="8"/>
      <c r="N79" s="8"/>
    </row>
    <row r="80" spans="2:14" s="12" customFormat="1" ht="20.100000000000001" customHeight="1">
      <c r="B80" s="8"/>
      <c r="C80" s="8"/>
      <c r="D80" s="8"/>
      <c r="E80" s="8"/>
      <c r="F80" s="8"/>
      <c r="G80" s="8"/>
      <c r="H80" s="8"/>
      <c r="I80" s="8"/>
      <c r="J80" s="8"/>
      <c r="K80" s="8"/>
      <c r="L80" s="8"/>
      <c r="M80" s="8"/>
      <c r="N80" s="8"/>
    </row>
    <row r="81" spans="2:14" s="12" customFormat="1" ht="20.100000000000001" customHeight="1">
      <c r="B81" s="8"/>
      <c r="C81" s="8"/>
      <c r="D81" s="8"/>
      <c r="E81" s="8"/>
      <c r="F81" s="8"/>
      <c r="G81" s="8"/>
      <c r="H81" s="8"/>
      <c r="I81" s="8"/>
      <c r="J81" s="8"/>
      <c r="K81" s="8"/>
      <c r="L81" s="8"/>
      <c r="M81" s="8"/>
      <c r="N81" s="8"/>
    </row>
    <row r="82" spans="2:14" s="12" customFormat="1" ht="20.100000000000001" customHeight="1">
      <c r="B82" s="8"/>
      <c r="C82" s="8"/>
      <c r="D82" s="8"/>
      <c r="E82" s="8"/>
      <c r="F82" s="8"/>
      <c r="G82" s="8"/>
      <c r="H82" s="8"/>
      <c r="I82" s="8"/>
      <c r="J82" s="8"/>
      <c r="K82" s="8"/>
      <c r="L82" s="8"/>
      <c r="M82" s="8"/>
      <c r="N82" s="8"/>
    </row>
    <row r="83" spans="2:14" s="12" customFormat="1" ht="20.100000000000001" customHeight="1">
      <c r="B83" s="8"/>
      <c r="C83" s="8"/>
      <c r="D83" s="8"/>
      <c r="E83" s="8"/>
      <c r="F83" s="8"/>
      <c r="G83" s="8"/>
      <c r="H83" s="8"/>
      <c r="I83" s="8"/>
      <c r="J83" s="8"/>
      <c r="K83" s="8"/>
      <c r="L83" s="8"/>
      <c r="M83" s="8"/>
      <c r="N83" s="8"/>
    </row>
    <row r="84" spans="2:14" s="12" customFormat="1" ht="20.100000000000001" customHeight="1">
      <c r="B84" s="8"/>
      <c r="C84" s="8"/>
      <c r="D84" s="8"/>
      <c r="E84" s="8"/>
      <c r="F84" s="8"/>
      <c r="G84" s="8"/>
      <c r="H84" s="8"/>
      <c r="I84" s="8"/>
      <c r="J84" s="8"/>
      <c r="K84" s="8"/>
      <c r="L84" s="8"/>
      <c r="M84" s="8"/>
      <c r="N84" s="8"/>
    </row>
    <row r="85" spans="2:14" s="12" customFormat="1" ht="20.100000000000001" customHeight="1">
      <c r="B85" s="8"/>
      <c r="C85" s="8"/>
      <c r="D85" s="8"/>
      <c r="E85" s="8"/>
      <c r="F85" s="8"/>
      <c r="G85" s="8"/>
      <c r="H85" s="8"/>
      <c r="I85" s="8"/>
      <c r="J85" s="8"/>
      <c r="K85" s="8"/>
      <c r="L85" s="8"/>
      <c r="M85" s="8"/>
      <c r="N85" s="8"/>
    </row>
    <row r="86" spans="2:14" s="12" customFormat="1" ht="20.100000000000001" customHeight="1">
      <c r="B86" s="8"/>
      <c r="C86" s="8"/>
      <c r="D86" s="8"/>
      <c r="E86" s="8"/>
      <c r="F86" s="8"/>
      <c r="G86" s="8"/>
      <c r="H86" s="8"/>
      <c r="I86" s="8"/>
      <c r="J86" s="8"/>
      <c r="K86" s="8"/>
      <c r="L86" s="8"/>
      <c r="M86" s="8"/>
      <c r="N86" s="8"/>
    </row>
    <row r="87" spans="2:14" s="12" customFormat="1" ht="20.100000000000001" customHeight="1">
      <c r="B87" s="8"/>
      <c r="C87" s="8"/>
      <c r="D87" s="8"/>
      <c r="E87" s="8"/>
      <c r="F87" s="8"/>
      <c r="G87" s="8"/>
      <c r="H87" s="8"/>
      <c r="I87" s="8"/>
      <c r="J87" s="8"/>
      <c r="K87" s="8"/>
      <c r="L87" s="8"/>
      <c r="M87" s="8"/>
      <c r="N87" s="8"/>
    </row>
    <row r="88" spans="2:14" s="12" customFormat="1" ht="20.100000000000001" customHeight="1">
      <c r="B88" s="8"/>
      <c r="C88" s="8"/>
      <c r="D88" s="8"/>
      <c r="E88" s="8"/>
      <c r="F88" s="8"/>
      <c r="G88" s="8"/>
      <c r="H88" s="8"/>
      <c r="I88" s="8"/>
      <c r="J88" s="8"/>
      <c r="K88" s="8"/>
      <c r="L88" s="8"/>
      <c r="M88" s="8"/>
      <c r="N88" s="8"/>
    </row>
    <row r="89" spans="2:14" s="12" customFormat="1" ht="20.100000000000001" customHeight="1">
      <c r="B89" s="8"/>
      <c r="C89" s="8"/>
      <c r="D89" s="8"/>
      <c r="E89" s="8"/>
      <c r="F89" s="8"/>
      <c r="G89" s="8"/>
      <c r="H89" s="8"/>
      <c r="I89" s="8"/>
      <c r="J89" s="8"/>
      <c r="K89" s="8"/>
      <c r="L89" s="8"/>
      <c r="M89" s="8"/>
      <c r="N89" s="8"/>
    </row>
    <row r="90" spans="2:14" s="12" customFormat="1" ht="20.100000000000001" customHeight="1">
      <c r="B90" s="8"/>
      <c r="C90" s="8"/>
      <c r="D90" s="8"/>
      <c r="E90" s="8"/>
      <c r="F90" s="8"/>
      <c r="G90" s="8"/>
      <c r="H90" s="8"/>
      <c r="I90" s="8"/>
      <c r="J90" s="8"/>
      <c r="K90" s="8"/>
      <c r="L90" s="8"/>
      <c r="M90" s="8"/>
      <c r="N90" s="8"/>
    </row>
    <row r="91" spans="2:14" s="12" customFormat="1" ht="20.100000000000001" customHeight="1">
      <c r="B91" s="8"/>
      <c r="C91" s="8"/>
      <c r="D91" s="8"/>
      <c r="E91" s="8"/>
      <c r="F91" s="8"/>
      <c r="G91" s="8"/>
      <c r="H91" s="8"/>
      <c r="I91" s="8"/>
      <c r="J91" s="8"/>
      <c r="K91" s="8"/>
      <c r="L91" s="8"/>
      <c r="M91" s="8"/>
      <c r="N91" s="8"/>
    </row>
    <row r="92" spans="2:14" s="12" customFormat="1" ht="20.100000000000001" customHeight="1">
      <c r="B92" s="8"/>
      <c r="C92" s="8"/>
      <c r="D92" s="8"/>
      <c r="E92" s="8"/>
      <c r="F92" s="8"/>
      <c r="G92" s="8"/>
      <c r="H92" s="8"/>
      <c r="I92" s="8"/>
      <c r="J92" s="8"/>
      <c r="K92" s="8"/>
      <c r="L92" s="8"/>
      <c r="M92" s="8"/>
      <c r="N92" s="8"/>
    </row>
    <row r="93" spans="2:14" s="12" customFormat="1" ht="20.100000000000001" customHeight="1">
      <c r="B93" s="8"/>
      <c r="C93" s="8"/>
      <c r="D93" s="8"/>
      <c r="E93" s="8"/>
      <c r="F93" s="8"/>
      <c r="G93" s="8"/>
      <c r="H93" s="8"/>
      <c r="I93" s="8"/>
      <c r="J93" s="8"/>
      <c r="K93" s="8"/>
      <c r="L93" s="8"/>
      <c r="M93" s="8"/>
      <c r="N93" s="8"/>
    </row>
    <row r="94" spans="2:14" s="12" customFormat="1" ht="20.100000000000001" customHeight="1">
      <c r="B94" s="8"/>
      <c r="C94" s="8"/>
      <c r="D94" s="8"/>
      <c r="E94" s="8"/>
      <c r="F94" s="8"/>
      <c r="G94" s="8"/>
      <c r="H94" s="8"/>
      <c r="I94" s="8"/>
      <c r="J94" s="8"/>
      <c r="K94" s="8"/>
      <c r="L94" s="8"/>
      <c r="M94" s="8"/>
      <c r="N94" s="8"/>
    </row>
    <row r="95" spans="2:14" s="12" customFormat="1" ht="20.100000000000001" customHeight="1">
      <c r="B95" s="8"/>
      <c r="C95" s="8"/>
      <c r="D95" s="8"/>
      <c r="E95" s="8"/>
      <c r="F95" s="8"/>
      <c r="G95" s="8"/>
      <c r="H95" s="8"/>
      <c r="I95" s="8"/>
      <c r="J95" s="8"/>
      <c r="K95" s="8"/>
      <c r="L95" s="8"/>
      <c r="M95" s="8"/>
      <c r="N95" s="8"/>
    </row>
    <row r="96" spans="2:14" s="12" customFormat="1" ht="20.100000000000001" customHeight="1">
      <c r="B96" s="8"/>
      <c r="C96" s="8"/>
      <c r="D96" s="8"/>
      <c r="E96" s="8"/>
      <c r="F96" s="8"/>
      <c r="G96" s="8"/>
      <c r="H96" s="8"/>
      <c r="I96" s="8"/>
      <c r="J96" s="8"/>
      <c r="K96" s="8"/>
      <c r="L96" s="8"/>
      <c r="M96" s="8"/>
      <c r="N96" s="8"/>
    </row>
    <row r="97" spans="2:14" s="12" customFormat="1" ht="20.100000000000001" customHeight="1">
      <c r="B97" s="8"/>
      <c r="C97" s="8"/>
      <c r="D97" s="8"/>
      <c r="E97" s="8"/>
      <c r="F97" s="8"/>
      <c r="G97" s="8"/>
      <c r="H97" s="8"/>
      <c r="I97" s="8"/>
      <c r="J97" s="8"/>
      <c r="K97" s="8"/>
      <c r="L97" s="8"/>
      <c r="M97" s="8"/>
      <c r="N97" s="8"/>
    </row>
    <row r="98" spans="2:14" s="12" customFormat="1" ht="20.100000000000001" customHeight="1">
      <c r="B98" s="8"/>
      <c r="C98" s="8"/>
      <c r="D98" s="8"/>
      <c r="E98" s="8"/>
      <c r="F98" s="8"/>
      <c r="G98" s="8"/>
      <c r="H98" s="8"/>
      <c r="I98" s="8"/>
      <c r="J98" s="8"/>
      <c r="K98" s="8"/>
      <c r="L98" s="8"/>
      <c r="M98" s="8"/>
      <c r="N98" s="8"/>
    </row>
    <row r="99" spans="2:14" s="12" customFormat="1" ht="20.100000000000001" customHeight="1">
      <c r="B99" s="8"/>
      <c r="C99" s="8"/>
      <c r="D99" s="8"/>
      <c r="E99" s="8"/>
      <c r="F99" s="8"/>
      <c r="G99" s="8"/>
      <c r="H99" s="8"/>
      <c r="I99" s="8"/>
      <c r="J99" s="8"/>
      <c r="K99" s="8"/>
      <c r="L99" s="8"/>
      <c r="M99" s="8"/>
      <c r="N99" s="8"/>
    </row>
    <row r="100" spans="2:14" s="12" customFormat="1" ht="20.100000000000001" customHeight="1">
      <c r="B100" s="8"/>
      <c r="C100" s="8"/>
      <c r="D100" s="8"/>
      <c r="E100" s="8"/>
      <c r="F100" s="8"/>
      <c r="G100" s="8"/>
      <c r="H100" s="8"/>
      <c r="I100" s="8"/>
      <c r="J100" s="8"/>
      <c r="K100" s="8"/>
      <c r="L100" s="8"/>
      <c r="M100" s="8"/>
      <c r="N100" s="8"/>
    </row>
    <row r="101" spans="2:14" s="12" customFormat="1" ht="20.100000000000001" customHeight="1">
      <c r="B101" s="8"/>
      <c r="C101" s="8"/>
      <c r="D101" s="8"/>
      <c r="E101" s="8"/>
      <c r="F101" s="8"/>
      <c r="G101" s="8"/>
      <c r="H101" s="8"/>
      <c r="I101" s="8"/>
      <c r="J101" s="8"/>
      <c r="K101" s="8"/>
      <c r="L101" s="8"/>
      <c r="M101" s="8"/>
      <c r="N101" s="8"/>
    </row>
    <row r="102" spans="2:14" s="12" customFormat="1" ht="20.100000000000001" customHeight="1">
      <c r="B102" s="8"/>
      <c r="C102" s="8"/>
      <c r="D102" s="8"/>
      <c r="E102" s="8"/>
      <c r="F102" s="8"/>
      <c r="G102" s="8"/>
      <c r="H102" s="8"/>
      <c r="I102" s="8"/>
      <c r="J102" s="8"/>
      <c r="K102" s="8"/>
      <c r="L102" s="8"/>
      <c r="M102" s="8"/>
      <c r="N102" s="8"/>
    </row>
    <row r="103" spans="2:14" s="12" customFormat="1" ht="20.100000000000001" customHeight="1">
      <c r="B103" s="8"/>
      <c r="C103" s="8"/>
      <c r="D103" s="8"/>
      <c r="E103" s="8"/>
      <c r="F103" s="8"/>
      <c r="G103" s="8"/>
      <c r="H103" s="8"/>
      <c r="I103" s="8"/>
      <c r="J103" s="8"/>
      <c r="K103" s="8"/>
      <c r="L103" s="8"/>
      <c r="M103" s="8"/>
      <c r="N103" s="8"/>
    </row>
    <row r="104" spans="2:14" s="12" customFormat="1" ht="20.100000000000001" customHeight="1">
      <c r="B104" s="8"/>
      <c r="C104" s="8"/>
      <c r="D104" s="8"/>
      <c r="E104" s="8"/>
      <c r="F104" s="8"/>
      <c r="G104" s="8"/>
      <c r="H104" s="8"/>
      <c r="I104" s="8"/>
      <c r="J104" s="8"/>
      <c r="K104" s="8"/>
      <c r="L104" s="8"/>
      <c r="M104" s="8"/>
      <c r="N104" s="8"/>
    </row>
    <row r="105" spans="2:14" s="12" customFormat="1" ht="20.100000000000001" customHeight="1">
      <c r="B105" s="8"/>
      <c r="C105" s="8"/>
      <c r="D105" s="8"/>
      <c r="E105" s="8"/>
      <c r="F105" s="8"/>
      <c r="G105" s="8"/>
      <c r="H105" s="8"/>
      <c r="I105" s="8"/>
      <c r="J105" s="8"/>
      <c r="K105" s="8"/>
      <c r="L105" s="8"/>
      <c r="M105" s="8"/>
      <c r="N105" s="8"/>
    </row>
    <row r="106" spans="2:14" s="12" customFormat="1" ht="20.100000000000001" customHeight="1">
      <c r="B106" s="8"/>
      <c r="C106" s="8"/>
      <c r="D106" s="8"/>
      <c r="E106" s="8"/>
      <c r="F106" s="8"/>
      <c r="G106" s="8"/>
      <c r="H106" s="8"/>
      <c r="I106" s="8"/>
      <c r="J106" s="8"/>
      <c r="K106" s="8"/>
      <c r="L106" s="8"/>
      <c r="M106" s="8"/>
      <c r="N106" s="8"/>
    </row>
    <row r="107" spans="2:14" s="12" customFormat="1" ht="20.100000000000001" customHeight="1">
      <c r="B107" s="8"/>
      <c r="C107" s="8"/>
      <c r="D107" s="8"/>
      <c r="E107" s="8"/>
      <c r="F107" s="8"/>
      <c r="G107" s="8"/>
      <c r="H107" s="8"/>
      <c r="I107" s="8"/>
      <c r="J107" s="8"/>
      <c r="K107" s="8"/>
      <c r="L107" s="8"/>
      <c r="M107" s="8"/>
      <c r="N107" s="8"/>
    </row>
    <row r="108" spans="2:14" s="12" customFormat="1" ht="20.100000000000001" customHeight="1">
      <c r="B108" s="8"/>
      <c r="C108" s="8"/>
      <c r="D108" s="8"/>
      <c r="E108" s="8"/>
      <c r="F108" s="8"/>
      <c r="G108" s="8"/>
      <c r="H108" s="8"/>
      <c r="I108" s="8"/>
      <c r="J108" s="8"/>
      <c r="K108" s="8"/>
      <c r="L108" s="8"/>
      <c r="M108" s="8"/>
      <c r="N108" s="8"/>
    </row>
    <row r="109" spans="2:14" s="12" customFormat="1" ht="20.100000000000001" customHeight="1">
      <c r="B109" s="8"/>
      <c r="C109" s="8"/>
      <c r="D109" s="8"/>
      <c r="E109" s="8"/>
      <c r="F109" s="8"/>
      <c r="G109" s="8"/>
      <c r="H109" s="8"/>
      <c r="I109" s="8"/>
      <c r="J109" s="8"/>
      <c r="K109" s="8"/>
      <c r="L109" s="8"/>
      <c r="M109" s="8"/>
      <c r="N109" s="8"/>
    </row>
    <row r="110" spans="2:14" s="12" customFormat="1" ht="20.100000000000001" customHeight="1">
      <c r="B110" s="8"/>
      <c r="C110" s="8"/>
      <c r="D110" s="8"/>
      <c r="E110" s="8"/>
      <c r="F110" s="8"/>
      <c r="G110" s="8"/>
      <c r="H110" s="8"/>
      <c r="I110" s="8"/>
      <c r="J110" s="8"/>
      <c r="K110" s="8"/>
      <c r="L110" s="8"/>
      <c r="M110" s="8"/>
      <c r="N110" s="8"/>
    </row>
    <row r="111" spans="2:14" s="12" customFormat="1" ht="20.100000000000001" customHeight="1">
      <c r="B111" s="8"/>
      <c r="C111" s="8"/>
      <c r="D111" s="8"/>
      <c r="E111" s="8"/>
      <c r="F111" s="8"/>
      <c r="G111" s="8"/>
      <c r="H111" s="8"/>
      <c r="I111" s="8"/>
      <c r="J111" s="8"/>
      <c r="K111" s="8"/>
      <c r="L111" s="8"/>
      <c r="M111" s="8"/>
      <c r="N111" s="8"/>
    </row>
    <row r="112" spans="2:14" s="12" customFormat="1" ht="20.100000000000001" customHeight="1">
      <c r="B112" s="8"/>
      <c r="C112" s="8"/>
      <c r="D112" s="8"/>
      <c r="E112" s="8"/>
      <c r="F112" s="8"/>
      <c r="G112" s="8"/>
      <c r="H112" s="8"/>
      <c r="I112" s="8"/>
      <c r="J112" s="8"/>
      <c r="K112" s="8"/>
      <c r="L112" s="8"/>
      <c r="M112" s="8"/>
      <c r="N112" s="8"/>
    </row>
    <row r="113" spans="2:14" s="12" customFormat="1" ht="20.100000000000001" customHeight="1">
      <c r="B113" s="8"/>
      <c r="C113" s="8"/>
      <c r="D113" s="8"/>
      <c r="E113" s="8"/>
      <c r="F113" s="8"/>
      <c r="G113" s="8"/>
      <c r="H113" s="8"/>
      <c r="I113" s="8"/>
      <c r="J113" s="8"/>
      <c r="K113" s="8"/>
      <c r="L113" s="8"/>
      <c r="M113" s="8"/>
      <c r="N113" s="8"/>
    </row>
    <row r="114" spans="2:14" s="12" customFormat="1" ht="20.100000000000001" customHeight="1">
      <c r="B114" s="8"/>
      <c r="C114" s="8"/>
      <c r="D114" s="8"/>
      <c r="E114" s="8"/>
      <c r="F114" s="8"/>
      <c r="G114" s="8"/>
      <c r="H114" s="8"/>
      <c r="I114" s="8"/>
      <c r="J114" s="8"/>
      <c r="K114" s="8"/>
      <c r="L114" s="8"/>
      <c r="M114" s="8"/>
      <c r="N114" s="8"/>
    </row>
    <row r="115" spans="2:14" s="12" customFormat="1" ht="20.100000000000001" customHeight="1">
      <c r="B115" s="8"/>
      <c r="C115" s="8"/>
      <c r="D115" s="8"/>
      <c r="E115" s="8"/>
      <c r="F115" s="8"/>
      <c r="G115" s="8"/>
      <c r="H115" s="8"/>
      <c r="I115" s="8"/>
      <c r="J115" s="8"/>
      <c r="K115" s="8"/>
      <c r="L115" s="8"/>
      <c r="M115" s="8"/>
      <c r="N115" s="8"/>
    </row>
    <row r="116" spans="2:14" s="12" customFormat="1" ht="20.100000000000001" customHeight="1">
      <c r="B116" s="8"/>
      <c r="C116" s="8"/>
      <c r="D116" s="8"/>
      <c r="E116" s="8"/>
      <c r="F116" s="8"/>
      <c r="G116" s="8"/>
      <c r="H116" s="8"/>
      <c r="I116" s="8"/>
      <c r="J116" s="8"/>
      <c r="K116" s="8"/>
      <c r="L116" s="8"/>
      <c r="M116" s="8"/>
      <c r="N116" s="8"/>
    </row>
    <row r="117" spans="2:14" s="12" customFormat="1" ht="20.100000000000001" customHeight="1">
      <c r="B117" s="8"/>
      <c r="C117" s="8"/>
      <c r="D117" s="8"/>
      <c r="E117" s="8"/>
      <c r="F117" s="8"/>
      <c r="G117" s="8"/>
      <c r="H117" s="8"/>
      <c r="I117" s="8"/>
      <c r="J117" s="8"/>
      <c r="K117" s="8"/>
      <c r="L117" s="8"/>
      <c r="M117" s="8"/>
      <c r="N117" s="8"/>
    </row>
    <row r="118" spans="2:14" s="12" customFormat="1" ht="20.100000000000001" customHeight="1">
      <c r="B118" s="8"/>
      <c r="C118" s="8"/>
      <c r="D118" s="8"/>
      <c r="E118" s="8"/>
      <c r="F118" s="8"/>
      <c r="G118" s="8"/>
      <c r="H118" s="8"/>
      <c r="I118" s="8"/>
      <c r="J118" s="8"/>
      <c r="K118" s="8"/>
      <c r="L118" s="8"/>
      <c r="M118" s="8"/>
      <c r="N118" s="8"/>
    </row>
    <row r="119" spans="2:14" s="12" customFormat="1" ht="20.100000000000001" customHeight="1">
      <c r="B119" s="8"/>
      <c r="C119" s="8"/>
      <c r="D119" s="8"/>
      <c r="E119" s="8"/>
      <c r="F119" s="8"/>
      <c r="G119" s="8"/>
      <c r="H119" s="8"/>
      <c r="I119" s="8"/>
      <c r="J119" s="8"/>
      <c r="K119" s="8"/>
      <c r="L119" s="8"/>
      <c r="M119" s="8"/>
      <c r="N119" s="8"/>
    </row>
    <row r="120" spans="2:14" s="12" customFormat="1" ht="20.100000000000001" customHeight="1">
      <c r="B120" s="8"/>
      <c r="C120" s="8"/>
      <c r="D120" s="8"/>
      <c r="E120" s="8"/>
      <c r="F120" s="8"/>
      <c r="G120" s="8"/>
      <c r="H120" s="8"/>
      <c r="I120" s="8"/>
      <c r="J120" s="8"/>
      <c r="K120" s="8"/>
      <c r="L120" s="8"/>
      <c r="M120" s="8"/>
      <c r="N120" s="8"/>
    </row>
    <row r="121" spans="2:14" s="12" customFormat="1" ht="20.100000000000001" customHeight="1">
      <c r="B121" s="8"/>
      <c r="C121" s="8"/>
      <c r="D121" s="8"/>
      <c r="E121" s="8"/>
      <c r="F121" s="8"/>
      <c r="G121" s="8"/>
      <c r="H121" s="8"/>
      <c r="I121" s="8"/>
      <c r="J121" s="8"/>
      <c r="K121" s="8"/>
      <c r="L121" s="8"/>
      <c r="M121" s="8"/>
      <c r="N121" s="8"/>
    </row>
    <row r="122" spans="2:14" s="12" customFormat="1" ht="20.100000000000001" customHeight="1">
      <c r="B122" s="8"/>
      <c r="C122" s="8"/>
      <c r="D122" s="8"/>
      <c r="E122" s="8"/>
      <c r="F122" s="8"/>
      <c r="G122" s="8"/>
      <c r="H122" s="8"/>
      <c r="I122" s="8"/>
      <c r="J122" s="8"/>
      <c r="K122" s="8"/>
      <c r="L122" s="8"/>
      <c r="M122" s="8"/>
      <c r="N122" s="8"/>
    </row>
    <row r="123" spans="2:14" s="12" customFormat="1" ht="20.100000000000001" customHeight="1">
      <c r="B123" s="8"/>
      <c r="C123" s="8"/>
      <c r="D123" s="8"/>
      <c r="E123" s="8"/>
      <c r="F123" s="8"/>
      <c r="G123" s="8"/>
      <c r="H123" s="8"/>
      <c r="I123" s="8"/>
      <c r="J123" s="8"/>
      <c r="K123" s="8"/>
      <c r="L123" s="8"/>
      <c r="M123" s="8"/>
      <c r="N123" s="8"/>
    </row>
    <row r="124" spans="2:14" s="12" customFormat="1" ht="20.100000000000001" customHeight="1">
      <c r="B124" s="8"/>
      <c r="C124" s="8"/>
      <c r="D124" s="8"/>
      <c r="E124" s="8"/>
      <c r="F124" s="8"/>
      <c r="G124" s="8"/>
      <c r="H124" s="8"/>
      <c r="I124" s="8"/>
      <c r="J124" s="8"/>
      <c r="K124" s="8"/>
      <c r="L124" s="8"/>
      <c r="M124" s="8"/>
      <c r="N124" s="8"/>
    </row>
    <row r="125" spans="2:14" s="12" customFormat="1" ht="20.100000000000001" customHeight="1">
      <c r="B125" s="8"/>
      <c r="C125" s="8"/>
      <c r="D125" s="8"/>
      <c r="E125" s="8"/>
      <c r="F125" s="8"/>
      <c r="G125" s="8"/>
      <c r="H125" s="8"/>
      <c r="I125" s="8"/>
      <c r="J125" s="8"/>
      <c r="K125" s="8"/>
      <c r="L125" s="8"/>
      <c r="M125" s="8"/>
      <c r="N125" s="8"/>
    </row>
    <row r="126" spans="2:14" s="12" customFormat="1" ht="20.100000000000001" customHeight="1">
      <c r="B126" s="8"/>
      <c r="C126" s="8"/>
      <c r="D126" s="8"/>
      <c r="E126" s="8"/>
      <c r="F126" s="8"/>
      <c r="G126" s="8"/>
      <c r="H126" s="8"/>
      <c r="I126" s="8"/>
      <c r="J126" s="8"/>
      <c r="K126" s="8"/>
      <c r="L126" s="8"/>
      <c r="M126" s="8"/>
      <c r="N126" s="8"/>
    </row>
    <row r="127" spans="2:14" s="12" customFormat="1" ht="20.100000000000001" customHeight="1">
      <c r="B127" s="8"/>
      <c r="C127" s="8"/>
      <c r="D127" s="8"/>
      <c r="E127" s="8"/>
      <c r="F127" s="8"/>
      <c r="G127" s="8"/>
      <c r="H127" s="8"/>
      <c r="I127" s="8"/>
      <c r="J127" s="8"/>
      <c r="K127" s="8"/>
      <c r="L127" s="8"/>
      <c r="M127" s="8"/>
      <c r="N127" s="8"/>
    </row>
    <row r="128" spans="2:14" s="12" customFormat="1" ht="20.100000000000001" customHeight="1">
      <c r="B128" s="8"/>
      <c r="C128" s="8"/>
      <c r="D128" s="8"/>
      <c r="E128" s="8"/>
      <c r="F128" s="8"/>
      <c r="G128" s="8"/>
      <c r="H128" s="8"/>
      <c r="I128" s="8"/>
      <c r="J128" s="8"/>
      <c r="K128" s="8"/>
      <c r="L128" s="8"/>
      <c r="M128" s="8"/>
      <c r="N128" s="8"/>
    </row>
    <row r="129" spans="2:14" s="12" customFormat="1" ht="20.100000000000001" customHeight="1">
      <c r="B129" s="8"/>
      <c r="C129" s="8"/>
      <c r="D129" s="8"/>
      <c r="E129" s="8"/>
      <c r="F129" s="8"/>
      <c r="G129" s="8"/>
      <c r="H129" s="8"/>
      <c r="I129" s="8"/>
      <c r="J129" s="8"/>
      <c r="K129" s="8"/>
      <c r="L129" s="8"/>
      <c r="M129" s="8"/>
      <c r="N129" s="8"/>
    </row>
    <row r="130" spans="2:14" s="12" customFormat="1" ht="20.100000000000001" customHeight="1">
      <c r="B130" s="8"/>
      <c r="C130" s="8"/>
      <c r="D130" s="8"/>
      <c r="E130" s="8"/>
      <c r="F130" s="8"/>
      <c r="G130" s="8"/>
      <c r="H130" s="8"/>
      <c r="I130" s="8"/>
      <c r="J130" s="8"/>
      <c r="K130" s="8"/>
      <c r="L130" s="8"/>
      <c r="M130" s="8"/>
      <c r="N130" s="8"/>
    </row>
    <row r="131" spans="2:14" s="12" customFormat="1" ht="20.100000000000001" customHeight="1">
      <c r="B131" s="8"/>
      <c r="C131" s="8"/>
      <c r="D131" s="8"/>
      <c r="E131" s="8"/>
      <c r="F131" s="8"/>
      <c r="G131" s="8"/>
      <c r="H131" s="8"/>
      <c r="I131" s="8"/>
      <c r="J131" s="8"/>
      <c r="K131" s="8"/>
      <c r="L131" s="8"/>
      <c r="M131" s="8"/>
      <c r="N131" s="8"/>
    </row>
    <row r="132" spans="2:14" s="12" customFormat="1" ht="20.100000000000001" customHeight="1">
      <c r="B132" s="8"/>
      <c r="C132" s="8"/>
      <c r="D132" s="8"/>
      <c r="E132" s="8"/>
      <c r="F132" s="8"/>
      <c r="G132" s="8"/>
      <c r="H132" s="8"/>
      <c r="I132" s="8"/>
      <c r="J132" s="8"/>
      <c r="K132" s="8"/>
      <c r="L132" s="8"/>
      <c r="M132" s="8"/>
      <c r="N132" s="8"/>
    </row>
    <row r="133" spans="2:14" s="12" customFormat="1" ht="20.100000000000001" customHeight="1">
      <c r="B133" s="8"/>
      <c r="C133" s="8"/>
      <c r="D133" s="8"/>
      <c r="E133" s="8"/>
      <c r="F133" s="8"/>
      <c r="G133" s="8"/>
      <c r="H133" s="8"/>
      <c r="I133" s="8"/>
      <c r="J133" s="8"/>
      <c r="K133" s="8"/>
      <c r="L133" s="8"/>
      <c r="M133" s="8"/>
      <c r="N133" s="8"/>
    </row>
    <row r="134" spans="2:14" s="12" customFormat="1" ht="20.100000000000001" customHeight="1">
      <c r="B134" s="8"/>
      <c r="C134" s="8"/>
      <c r="D134" s="8"/>
      <c r="E134" s="8"/>
      <c r="F134" s="8"/>
      <c r="G134" s="8"/>
      <c r="H134" s="8"/>
      <c r="I134" s="8"/>
      <c r="J134" s="8"/>
      <c r="K134" s="8"/>
      <c r="L134" s="8"/>
      <c r="M134" s="8"/>
      <c r="N134" s="8"/>
    </row>
    <row r="135" spans="2:14" s="12" customFormat="1" ht="20.100000000000001" customHeight="1">
      <c r="B135" s="8"/>
      <c r="C135" s="8"/>
      <c r="D135" s="8"/>
      <c r="E135" s="8"/>
      <c r="F135" s="8"/>
      <c r="G135" s="8"/>
      <c r="H135" s="8"/>
      <c r="I135" s="8"/>
      <c r="J135" s="8"/>
      <c r="K135" s="8"/>
      <c r="L135" s="8"/>
      <c r="M135" s="8"/>
      <c r="N135" s="8"/>
    </row>
    <row r="136" spans="2:14" s="12" customFormat="1" ht="20.100000000000001" customHeight="1">
      <c r="B136" s="8"/>
      <c r="C136" s="8"/>
      <c r="D136" s="8"/>
      <c r="E136" s="8"/>
      <c r="F136" s="8"/>
      <c r="G136" s="8"/>
      <c r="H136" s="8"/>
      <c r="I136" s="8"/>
      <c r="J136" s="8"/>
      <c r="K136" s="8"/>
      <c r="L136" s="8"/>
      <c r="M136" s="8"/>
      <c r="N136" s="8"/>
    </row>
    <row r="137" spans="2:14" s="12" customFormat="1" ht="20.100000000000001" customHeight="1">
      <c r="B137" s="8"/>
      <c r="C137" s="8"/>
      <c r="D137" s="8"/>
      <c r="E137" s="8"/>
      <c r="F137" s="8"/>
      <c r="G137" s="8"/>
      <c r="H137" s="8"/>
      <c r="I137" s="8"/>
      <c r="J137" s="8"/>
      <c r="K137" s="8"/>
      <c r="L137" s="8"/>
      <c r="M137" s="8"/>
      <c r="N137" s="8"/>
    </row>
    <row r="138" spans="2:14" s="12" customFormat="1" ht="20.100000000000001" customHeight="1">
      <c r="B138" s="8"/>
      <c r="C138" s="8"/>
      <c r="D138" s="8"/>
      <c r="E138" s="8"/>
      <c r="F138" s="8"/>
      <c r="G138" s="8"/>
      <c r="H138" s="8"/>
      <c r="I138" s="8"/>
      <c r="J138" s="8"/>
      <c r="K138" s="8"/>
      <c r="L138" s="8"/>
      <c r="M138" s="8"/>
      <c r="N138" s="8"/>
    </row>
    <row r="139" spans="2:14" s="12" customFormat="1" ht="20.100000000000001" customHeight="1">
      <c r="B139" s="8"/>
      <c r="C139" s="8"/>
      <c r="D139" s="8"/>
      <c r="E139" s="8"/>
      <c r="F139" s="8"/>
      <c r="G139" s="8"/>
      <c r="H139" s="8"/>
      <c r="I139" s="8"/>
      <c r="J139" s="8"/>
      <c r="K139" s="8"/>
      <c r="L139" s="8"/>
      <c r="M139" s="8"/>
      <c r="N139" s="8"/>
    </row>
    <row r="140" spans="2:14" s="12" customFormat="1" ht="20.100000000000001" customHeight="1">
      <c r="B140" s="8"/>
      <c r="C140" s="8"/>
      <c r="D140" s="8"/>
      <c r="E140" s="8"/>
      <c r="F140" s="8"/>
      <c r="G140" s="8"/>
      <c r="H140" s="8"/>
      <c r="I140" s="8"/>
      <c r="J140" s="8"/>
      <c r="K140" s="8"/>
      <c r="L140" s="8"/>
      <c r="M140" s="8"/>
      <c r="N140" s="8"/>
    </row>
    <row r="141" spans="2:14" s="12" customFormat="1" ht="20.100000000000001" customHeight="1">
      <c r="B141" s="8"/>
      <c r="C141" s="8"/>
      <c r="D141" s="8"/>
      <c r="E141" s="8"/>
      <c r="F141" s="8"/>
      <c r="G141" s="8"/>
      <c r="H141" s="8"/>
      <c r="I141" s="8"/>
      <c r="J141" s="8"/>
      <c r="K141" s="8"/>
      <c r="L141" s="8"/>
      <c r="M141" s="8"/>
      <c r="N141" s="8"/>
    </row>
    <row r="142" spans="2:14" s="12" customFormat="1" ht="20.100000000000001" customHeight="1">
      <c r="B142" s="8"/>
      <c r="C142" s="8"/>
      <c r="D142" s="8"/>
      <c r="E142" s="8"/>
      <c r="F142" s="8"/>
      <c r="G142" s="8"/>
      <c r="H142" s="8"/>
      <c r="I142" s="8"/>
      <c r="J142" s="8"/>
      <c r="K142" s="8"/>
      <c r="L142" s="8"/>
      <c r="M142" s="8"/>
      <c r="N142" s="8"/>
    </row>
    <row r="143" spans="2:14" s="12" customFormat="1" ht="20.100000000000001" customHeight="1">
      <c r="B143" s="8"/>
      <c r="C143" s="8"/>
      <c r="D143" s="8"/>
      <c r="E143" s="8"/>
      <c r="F143" s="8"/>
      <c r="G143" s="8"/>
      <c r="H143" s="8"/>
      <c r="I143" s="8"/>
      <c r="J143" s="8"/>
      <c r="K143" s="8"/>
      <c r="L143" s="8"/>
      <c r="M143" s="8"/>
      <c r="N143" s="8"/>
    </row>
    <row r="144" spans="2:14" s="12" customFormat="1" ht="20.100000000000001" customHeight="1">
      <c r="B144" s="8"/>
      <c r="C144" s="8"/>
      <c r="D144" s="8"/>
      <c r="E144" s="8"/>
      <c r="F144" s="8"/>
      <c r="G144" s="8"/>
      <c r="H144" s="8"/>
      <c r="I144" s="8"/>
      <c r="J144" s="8"/>
      <c r="K144" s="8"/>
      <c r="L144" s="8"/>
      <c r="M144" s="8"/>
      <c r="N144" s="8"/>
    </row>
    <row r="145" spans="2:14" s="12" customFormat="1" ht="20.100000000000001" customHeight="1">
      <c r="B145" s="8"/>
      <c r="C145" s="8"/>
      <c r="D145" s="8"/>
      <c r="E145" s="8"/>
      <c r="F145" s="8"/>
      <c r="G145" s="8"/>
      <c r="H145" s="8"/>
      <c r="I145" s="8"/>
      <c r="J145" s="8"/>
      <c r="K145" s="8"/>
      <c r="L145" s="8"/>
      <c r="M145" s="8"/>
      <c r="N145" s="8"/>
    </row>
    <row r="146" spans="2:14" s="12" customFormat="1" ht="20.100000000000001" customHeight="1">
      <c r="B146" s="8"/>
      <c r="C146" s="8"/>
      <c r="D146" s="8"/>
      <c r="E146" s="8"/>
      <c r="F146" s="8"/>
      <c r="G146" s="8"/>
      <c r="H146" s="8"/>
      <c r="I146" s="8"/>
      <c r="J146" s="8"/>
      <c r="K146" s="8"/>
      <c r="L146" s="8"/>
      <c r="M146" s="8"/>
      <c r="N146" s="8"/>
    </row>
    <row r="147" spans="2:14" s="12" customFormat="1" ht="20.100000000000001" customHeight="1">
      <c r="B147" s="8"/>
      <c r="C147" s="8"/>
      <c r="D147" s="8"/>
      <c r="E147" s="8"/>
      <c r="F147" s="8"/>
      <c r="G147" s="8"/>
      <c r="H147" s="8"/>
      <c r="I147" s="8"/>
      <c r="J147" s="8"/>
      <c r="K147" s="8"/>
      <c r="L147" s="8"/>
      <c r="M147" s="8"/>
      <c r="N147" s="8"/>
    </row>
    <row r="148" spans="2:14" s="12" customFormat="1" ht="20.100000000000001" customHeight="1">
      <c r="B148" s="8"/>
      <c r="C148" s="8"/>
      <c r="D148" s="8"/>
      <c r="E148" s="8"/>
      <c r="F148" s="8"/>
      <c r="G148" s="8"/>
      <c r="H148" s="8"/>
      <c r="I148" s="8"/>
      <c r="J148" s="8"/>
      <c r="K148" s="8"/>
      <c r="L148" s="8"/>
      <c r="M148" s="8"/>
      <c r="N148" s="8"/>
    </row>
    <row r="149" spans="2:14" s="12" customFormat="1" ht="20.100000000000001" customHeight="1">
      <c r="B149" s="8"/>
      <c r="C149" s="8"/>
      <c r="D149" s="8"/>
      <c r="E149" s="8"/>
      <c r="F149" s="8"/>
      <c r="G149" s="8"/>
      <c r="H149" s="8"/>
      <c r="I149" s="8"/>
      <c r="J149" s="8"/>
      <c r="K149" s="8"/>
      <c r="L149" s="8"/>
      <c r="M149" s="8"/>
      <c r="N149" s="8"/>
    </row>
    <row r="150" spans="2:14" s="12" customFormat="1" ht="20.100000000000001" customHeight="1">
      <c r="B150" s="8"/>
      <c r="C150" s="8"/>
      <c r="D150" s="8"/>
      <c r="E150" s="8"/>
      <c r="F150" s="8"/>
      <c r="G150" s="8"/>
      <c r="H150" s="8"/>
      <c r="I150" s="8"/>
      <c r="J150" s="8"/>
      <c r="K150" s="8"/>
      <c r="L150" s="8"/>
      <c r="M150" s="8"/>
      <c r="N150" s="8"/>
    </row>
    <row r="151" spans="2:14" s="12" customFormat="1" ht="20.100000000000001" customHeight="1">
      <c r="B151" s="8"/>
      <c r="C151" s="8"/>
      <c r="D151" s="8"/>
      <c r="E151" s="8"/>
      <c r="F151" s="8"/>
      <c r="G151" s="8"/>
      <c r="H151" s="8"/>
      <c r="I151" s="8"/>
      <c r="J151" s="8"/>
      <c r="K151" s="8"/>
      <c r="L151" s="8"/>
      <c r="M151" s="8"/>
      <c r="N151" s="8"/>
    </row>
    <row r="152" spans="2:14" s="12" customFormat="1" ht="20.100000000000001" customHeight="1">
      <c r="B152" s="8"/>
      <c r="C152" s="8"/>
      <c r="D152" s="8"/>
      <c r="E152" s="8"/>
      <c r="F152" s="8"/>
      <c r="G152" s="8"/>
      <c r="H152" s="8"/>
      <c r="I152" s="8"/>
      <c r="J152" s="8"/>
      <c r="K152" s="8"/>
      <c r="L152" s="8"/>
      <c r="M152" s="8"/>
      <c r="N152" s="8"/>
    </row>
    <row r="153" spans="2:14" s="12" customFormat="1" ht="20.100000000000001" customHeight="1">
      <c r="B153" s="8"/>
      <c r="C153" s="8"/>
      <c r="D153" s="8"/>
      <c r="E153" s="8"/>
      <c r="F153" s="8"/>
      <c r="G153" s="8"/>
      <c r="H153" s="8"/>
      <c r="I153" s="8"/>
      <c r="J153" s="8"/>
      <c r="K153" s="8"/>
      <c r="L153" s="8"/>
      <c r="M153" s="8"/>
      <c r="N153" s="8"/>
    </row>
    <row r="154" spans="2:14" s="12" customFormat="1" ht="20.100000000000001" customHeight="1">
      <c r="B154" s="8"/>
      <c r="C154" s="8"/>
      <c r="D154" s="8"/>
      <c r="E154" s="8"/>
      <c r="F154" s="8"/>
      <c r="G154" s="8"/>
      <c r="H154" s="8"/>
      <c r="I154" s="8"/>
      <c r="J154" s="8"/>
      <c r="K154" s="8"/>
      <c r="L154" s="8"/>
      <c r="M154" s="8"/>
      <c r="N154" s="8"/>
    </row>
    <row r="155" spans="2:14" s="12" customFormat="1" ht="20.100000000000001" customHeight="1">
      <c r="B155" s="8"/>
      <c r="C155" s="8"/>
      <c r="D155" s="8"/>
      <c r="E155" s="8"/>
      <c r="F155" s="8"/>
      <c r="G155" s="8"/>
      <c r="H155" s="8"/>
      <c r="I155" s="8"/>
      <c r="J155" s="8"/>
      <c r="K155" s="8"/>
      <c r="L155" s="8"/>
      <c r="M155" s="8"/>
      <c r="N155" s="8"/>
    </row>
    <row r="156" spans="2:14" s="12" customFormat="1" ht="20.100000000000001" customHeight="1">
      <c r="B156" s="8"/>
      <c r="C156" s="8"/>
      <c r="D156" s="8"/>
      <c r="E156" s="8"/>
      <c r="F156" s="8"/>
      <c r="G156" s="8"/>
      <c r="H156" s="8"/>
      <c r="I156" s="8"/>
      <c r="J156" s="8"/>
      <c r="K156" s="8"/>
      <c r="L156" s="8"/>
      <c r="M156" s="8"/>
      <c r="N156" s="8"/>
    </row>
    <row r="157" spans="2:14" s="12" customFormat="1" ht="20.100000000000001" customHeight="1">
      <c r="B157" s="8"/>
      <c r="C157" s="8"/>
      <c r="D157" s="8"/>
      <c r="E157" s="8"/>
      <c r="F157" s="8"/>
      <c r="G157" s="8"/>
      <c r="H157" s="8"/>
      <c r="I157" s="8"/>
      <c r="J157" s="8"/>
      <c r="K157" s="8"/>
      <c r="L157" s="8"/>
      <c r="M157" s="8"/>
      <c r="N157" s="8"/>
    </row>
    <row r="158" spans="2:14" s="12" customFormat="1" ht="20.100000000000001" customHeight="1">
      <c r="B158" s="8"/>
      <c r="C158" s="8"/>
      <c r="D158" s="8"/>
      <c r="E158" s="8"/>
      <c r="F158" s="8"/>
      <c r="G158" s="8"/>
      <c r="H158" s="8"/>
      <c r="I158" s="8"/>
      <c r="J158" s="8"/>
      <c r="K158" s="8"/>
      <c r="L158" s="8"/>
      <c r="M158" s="8"/>
      <c r="N158" s="8"/>
    </row>
    <row r="159" spans="2:14" s="12" customFormat="1" ht="20.100000000000001" customHeight="1">
      <c r="B159" s="8"/>
      <c r="C159" s="8"/>
      <c r="D159" s="8"/>
      <c r="E159" s="8"/>
      <c r="F159" s="8"/>
      <c r="G159" s="8"/>
      <c r="H159" s="8"/>
      <c r="I159" s="8"/>
      <c r="J159" s="8"/>
      <c r="K159" s="8"/>
      <c r="L159" s="8"/>
      <c r="M159" s="8"/>
      <c r="N159" s="8"/>
    </row>
    <row r="160" spans="2:14" s="12" customFormat="1" ht="20.100000000000001" customHeight="1">
      <c r="B160" s="8"/>
      <c r="C160" s="8"/>
      <c r="D160" s="8"/>
      <c r="E160" s="8"/>
      <c r="F160" s="8"/>
      <c r="G160" s="8"/>
      <c r="H160" s="8"/>
      <c r="I160" s="8"/>
      <c r="J160" s="8"/>
      <c r="K160" s="8"/>
      <c r="L160" s="8"/>
      <c r="M160" s="8"/>
      <c r="N160" s="8"/>
    </row>
    <row r="161" spans="2:14" s="12" customFormat="1" ht="20.100000000000001" customHeight="1">
      <c r="B161" s="8"/>
      <c r="C161" s="8"/>
      <c r="D161" s="8"/>
      <c r="E161" s="8"/>
      <c r="F161" s="8"/>
      <c r="G161" s="8"/>
      <c r="H161" s="8"/>
      <c r="I161" s="8"/>
      <c r="J161" s="8"/>
      <c r="K161" s="8"/>
      <c r="L161" s="8"/>
      <c r="M161" s="8"/>
      <c r="N161" s="8"/>
    </row>
    <row r="162" spans="2:14" s="12" customFormat="1" ht="20.100000000000001" customHeight="1">
      <c r="B162" s="8"/>
      <c r="C162" s="8"/>
      <c r="D162" s="8"/>
      <c r="E162" s="8"/>
      <c r="F162" s="8"/>
      <c r="G162" s="8"/>
      <c r="H162" s="8"/>
      <c r="I162" s="8"/>
      <c r="J162" s="8"/>
      <c r="K162" s="8"/>
      <c r="L162" s="8"/>
      <c r="M162" s="8"/>
      <c r="N162" s="8"/>
    </row>
    <row r="163" spans="2:14" s="12" customFormat="1" ht="20.100000000000001" customHeight="1">
      <c r="B163" s="8"/>
      <c r="C163" s="8"/>
      <c r="D163" s="8"/>
      <c r="E163" s="8"/>
      <c r="F163" s="8"/>
      <c r="G163" s="8"/>
      <c r="H163" s="8"/>
      <c r="I163" s="8"/>
      <c r="J163" s="8"/>
      <c r="K163" s="8"/>
      <c r="L163" s="8"/>
      <c r="M163" s="8"/>
      <c r="N163" s="8"/>
    </row>
    <row r="164" spans="2:14" s="12" customFormat="1" ht="20.100000000000001" customHeight="1">
      <c r="B164" s="8"/>
      <c r="C164" s="8"/>
      <c r="D164" s="8"/>
      <c r="E164" s="8"/>
      <c r="F164" s="8"/>
      <c r="G164" s="8"/>
      <c r="H164" s="8"/>
      <c r="I164" s="8"/>
      <c r="J164" s="8"/>
      <c r="K164" s="8"/>
      <c r="L164" s="8"/>
      <c r="M164" s="8"/>
      <c r="N164" s="8"/>
    </row>
    <row r="165" spans="2:14" s="12" customFormat="1" ht="20.100000000000001" customHeight="1">
      <c r="B165" s="8"/>
      <c r="C165" s="8"/>
      <c r="D165" s="8"/>
      <c r="E165" s="8"/>
      <c r="F165" s="8"/>
      <c r="G165" s="8"/>
      <c r="H165" s="8"/>
      <c r="I165" s="8"/>
      <c r="J165" s="8"/>
      <c r="K165" s="8"/>
      <c r="L165" s="8"/>
      <c r="M165" s="8"/>
      <c r="N165" s="8"/>
    </row>
    <row r="166" spans="2:14" s="12" customFormat="1" ht="20.100000000000001" customHeight="1">
      <c r="B166" s="8"/>
      <c r="C166" s="8"/>
      <c r="D166" s="8"/>
      <c r="E166" s="8"/>
      <c r="F166" s="8"/>
      <c r="G166" s="8"/>
      <c r="H166" s="8"/>
      <c r="I166" s="8"/>
      <c r="J166" s="8"/>
      <c r="K166" s="8"/>
      <c r="L166" s="8"/>
      <c r="M166" s="8"/>
      <c r="N166" s="8"/>
    </row>
    <row r="167" spans="2:14" s="12" customFormat="1" ht="20.100000000000001" customHeight="1">
      <c r="B167" s="8"/>
      <c r="C167" s="8"/>
      <c r="D167" s="8"/>
      <c r="E167" s="8"/>
      <c r="F167" s="8"/>
      <c r="G167" s="8"/>
      <c r="H167" s="8"/>
      <c r="I167" s="8"/>
      <c r="J167" s="8"/>
      <c r="K167" s="8"/>
      <c r="L167" s="8"/>
      <c r="M167" s="8"/>
      <c r="N167" s="8"/>
    </row>
    <row r="168" spans="2:14" s="12" customFormat="1" ht="20.100000000000001" customHeight="1">
      <c r="B168" s="8"/>
      <c r="C168" s="8"/>
      <c r="D168" s="8"/>
      <c r="E168" s="8"/>
      <c r="F168" s="8"/>
      <c r="G168" s="8"/>
      <c r="H168" s="8"/>
      <c r="I168" s="8"/>
      <c r="J168" s="8"/>
      <c r="K168" s="8"/>
      <c r="L168" s="8"/>
      <c r="M168" s="8"/>
      <c r="N168" s="8"/>
    </row>
    <row r="169" spans="2:14" s="12" customFormat="1" ht="20.100000000000001" customHeight="1">
      <c r="B169" s="8"/>
      <c r="C169" s="8"/>
      <c r="D169" s="8"/>
      <c r="E169" s="8"/>
      <c r="F169" s="8"/>
      <c r="G169" s="8"/>
      <c r="H169" s="8"/>
      <c r="I169" s="8"/>
      <c r="J169" s="8"/>
      <c r="K169" s="8"/>
      <c r="L169" s="8"/>
      <c r="M169" s="8"/>
      <c r="N169" s="8"/>
    </row>
    <row r="170" spans="2:14" s="12" customFormat="1" ht="20.100000000000001" customHeight="1">
      <c r="B170" s="8"/>
      <c r="C170" s="8"/>
      <c r="D170" s="8"/>
      <c r="E170" s="8"/>
      <c r="F170" s="8"/>
      <c r="G170" s="8"/>
      <c r="H170" s="8"/>
      <c r="I170" s="8"/>
      <c r="J170" s="8"/>
      <c r="K170" s="8"/>
      <c r="L170" s="8"/>
      <c r="M170" s="8"/>
      <c r="N170" s="8"/>
    </row>
    <row r="171" spans="2:14" s="12" customFormat="1" ht="20.100000000000001" customHeight="1">
      <c r="B171" s="8"/>
      <c r="C171" s="8"/>
      <c r="D171" s="8"/>
      <c r="E171" s="8"/>
      <c r="F171" s="8"/>
      <c r="G171" s="8"/>
      <c r="H171" s="8"/>
      <c r="I171" s="8"/>
      <c r="J171" s="8"/>
      <c r="K171" s="8"/>
      <c r="L171" s="8"/>
      <c r="M171" s="8"/>
      <c r="N171" s="8"/>
    </row>
    <row r="172" spans="2:14" s="12" customFormat="1" ht="20.100000000000001" customHeight="1">
      <c r="B172" s="8"/>
      <c r="C172" s="8"/>
      <c r="D172" s="8"/>
      <c r="E172" s="8"/>
      <c r="F172" s="8"/>
      <c r="G172" s="8"/>
      <c r="H172" s="8"/>
      <c r="I172" s="8"/>
      <c r="J172" s="8"/>
      <c r="K172" s="8"/>
      <c r="L172" s="8"/>
      <c r="M172" s="8"/>
      <c r="N172" s="8"/>
    </row>
    <row r="173" spans="2:14" s="12" customFormat="1" ht="20.100000000000001" customHeight="1">
      <c r="B173" s="8"/>
      <c r="C173" s="8"/>
      <c r="D173" s="8"/>
      <c r="E173" s="8"/>
      <c r="F173" s="8"/>
      <c r="G173" s="8"/>
      <c r="H173" s="8"/>
      <c r="I173" s="8"/>
      <c r="J173" s="8"/>
      <c r="K173" s="8"/>
      <c r="L173" s="8"/>
      <c r="M173" s="8"/>
      <c r="N173" s="8"/>
    </row>
    <row r="174" spans="2:14" s="12" customFormat="1" ht="20.100000000000001" customHeight="1">
      <c r="B174" s="8"/>
      <c r="C174" s="8"/>
      <c r="D174" s="8"/>
      <c r="E174" s="8"/>
      <c r="F174" s="8"/>
      <c r="G174" s="8"/>
      <c r="H174" s="8"/>
      <c r="I174" s="8"/>
      <c r="J174" s="8"/>
      <c r="K174" s="8"/>
      <c r="L174" s="8"/>
      <c r="M174" s="8"/>
      <c r="N174" s="8"/>
    </row>
    <row r="175" spans="2:14" s="12" customFormat="1" ht="20.100000000000001" customHeight="1">
      <c r="B175" s="8"/>
      <c r="C175" s="8"/>
      <c r="D175" s="8"/>
      <c r="E175" s="8"/>
      <c r="F175" s="8"/>
      <c r="G175" s="8"/>
      <c r="H175" s="8"/>
      <c r="I175" s="8"/>
      <c r="J175" s="8"/>
      <c r="K175" s="8"/>
      <c r="L175" s="8"/>
      <c r="M175" s="8"/>
      <c r="N175" s="8"/>
    </row>
    <row r="176" spans="2:14" s="12" customFormat="1" ht="20.100000000000001" customHeight="1">
      <c r="B176" s="8"/>
      <c r="C176" s="8"/>
      <c r="D176" s="8"/>
      <c r="E176" s="8"/>
      <c r="F176" s="8"/>
      <c r="G176" s="8"/>
      <c r="H176" s="8"/>
      <c r="I176" s="8"/>
      <c r="J176" s="8"/>
      <c r="K176" s="8"/>
      <c r="L176" s="8"/>
      <c r="M176" s="8"/>
      <c r="N176" s="8"/>
    </row>
    <row r="177" spans="2:14" s="12" customFormat="1" ht="20.100000000000001" customHeight="1">
      <c r="B177" s="8"/>
      <c r="C177" s="8"/>
      <c r="D177" s="8"/>
      <c r="E177" s="8"/>
      <c r="F177" s="8"/>
      <c r="G177" s="8"/>
      <c r="H177" s="8"/>
      <c r="I177" s="8"/>
      <c r="J177" s="8"/>
      <c r="K177" s="8"/>
      <c r="L177" s="8"/>
      <c r="M177" s="8"/>
      <c r="N177" s="8"/>
    </row>
    <row r="178" spans="2:14" s="12" customFormat="1" ht="20.100000000000001" customHeight="1">
      <c r="B178" s="8"/>
      <c r="C178" s="8"/>
      <c r="D178" s="8"/>
      <c r="E178" s="8"/>
      <c r="F178" s="8"/>
      <c r="G178" s="8"/>
      <c r="H178" s="8"/>
      <c r="I178" s="8"/>
      <c r="J178" s="8"/>
      <c r="K178" s="8"/>
      <c r="L178" s="8"/>
      <c r="M178" s="8"/>
      <c r="N178" s="8"/>
    </row>
    <row r="179" spans="2:14" s="12" customFormat="1" ht="20.100000000000001" customHeight="1">
      <c r="B179" s="8"/>
      <c r="C179" s="8"/>
      <c r="D179" s="8"/>
      <c r="E179" s="8"/>
      <c r="F179" s="8"/>
      <c r="G179" s="8"/>
      <c r="H179" s="8"/>
      <c r="I179" s="8"/>
      <c r="J179" s="8"/>
      <c r="K179" s="8"/>
      <c r="L179" s="8"/>
      <c r="M179" s="8"/>
      <c r="N179" s="8"/>
    </row>
    <row r="180" spans="2:14" s="12" customFormat="1" ht="20.100000000000001" customHeight="1">
      <c r="B180" s="8"/>
      <c r="C180" s="8"/>
      <c r="D180" s="8"/>
      <c r="E180" s="8"/>
      <c r="F180" s="8"/>
      <c r="G180" s="8"/>
      <c r="H180" s="8"/>
      <c r="I180" s="8"/>
      <c r="J180" s="8"/>
      <c r="K180" s="8"/>
      <c r="L180" s="8"/>
      <c r="M180" s="8"/>
      <c r="N180" s="8"/>
    </row>
    <row r="181" spans="2:14" s="12" customFormat="1" ht="20.100000000000001" customHeight="1">
      <c r="B181" s="8"/>
      <c r="C181" s="8"/>
      <c r="D181" s="8"/>
      <c r="E181" s="8"/>
      <c r="F181" s="8"/>
      <c r="G181" s="8"/>
      <c r="H181" s="8"/>
      <c r="I181" s="8"/>
      <c r="J181" s="8"/>
      <c r="K181" s="8"/>
      <c r="L181" s="8"/>
      <c r="M181" s="8"/>
      <c r="N181" s="8"/>
    </row>
    <row r="182" spans="2:14" s="12" customFormat="1" ht="20.100000000000001" customHeight="1">
      <c r="B182" s="8"/>
      <c r="C182" s="8"/>
      <c r="D182" s="8"/>
      <c r="E182" s="8"/>
      <c r="F182" s="8"/>
      <c r="G182" s="8"/>
      <c r="H182" s="8"/>
      <c r="I182" s="8"/>
      <c r="J182" s="8"/>
      <c r="K182" s="8"/>
      <c r="L182" s="8"/>
      <c r="M182" s="8"/>
      <c r="N182" s="8"/>
    </row>
    <row r="183" spans="2:14" s="12" customFormat="1" ht="20.100000000000001" customHeight="1">
      <c r="B183" s="8"/>
      <c r="C183" s="8"/>
      <c r="D183" s="8"/>
      <c r="E183" s="8"/>
      <c r="F183" s="8"/>
      <c r="G183" s="8"/>
      <c r="H183" s="8"/>
      <c r="I183" s="8"/>
      <c r="J183" s="8"/>
      <c r="K183" s="8"/>
      <c r="L183" s="8"/>
      <c r="M183" s="8"/>
      <c r="N183" s="8"/>
    </row>
    <row r="184" spans="2:14" s="12" customFormat="1" ht="20.100000000000001" customHeight="1">
      <c r="B184" s="8"/>
      <c r="C184" s="8"/>
      <c r="D184" s="8"/>
      <c r="E184" s="8"/>
      <c r="F184" s="8"/>
      <c r="G184" s="8"/>
      <c r="H184" s="8"/>
      <c r="I184" s="8"/>
      <c r="J184" s="8"/>
      <c r="K184" s="8"/>
      <c r="L184" s="8"/>
      <c r="M184" s="8"/>
      <c r="N184" s="8"/>
    </row>
    <row r="185" spans="2:14" s="12" customFormat="1" ht="20.100000000000001" customHeight="1">
      <c r="B185" s="8"/>
      <c r="C185" s="8"/>
      <c r="D185" s="8"/>
      <c r="E185" s="8"/>
      <c r="F185" s="8"/>
      <c r="G185" s="8"/>
      <c r="H185" s="8"/>
      <c r="I185" s="8"/>
      <c r="J185" s="8"/>
      <c r="K185" s="8"/>
      <c r="L185" s="8"/>
      <c r="M185" s="8"/>
      <c r="N185" s="8"/>
    </row>
    <row r="186" spans="2:14" s="12" customFormat="1" ht="20.100000000000001" customHeight="1">
      <c r="B186" s="8"/>
      <c r="C186" s="8"/>
      <c r="D186" s="8"/>
      <c r="E186" s="8"/>
      <c r="F186" s="8"/>
      <c r="G186" s="8"/>
      <c r="H186" s="8"/>
      <c r="I186" s="8"/>
      <c r="J186" s="8"/>
      <c r="K186" s="8"/>
      <c r="L186" s="8"/>
      <c r="M186" s="8"/>
      <c r="N186" s="8"/>
    </row>
    <row r="187" spans="2:14" s="12" customFormat="1" ht="20.100000000000001" customHeight="1">
      <c r="B187" s="8"/>
      <c r="C187" s="8"/>
      <c r="D187" s="8"/>
      <c r="E187" s="8"/>
      <c r="F187" s="8"/>
      <c r="G187" s="8"/>
      <c r="H187" s="8"/>
      <c r="I187" s="8"/>
      <c r="J187" s="8"/>
      <c r="K187" s="8"/>
      <c r="L187" s="8"/>
      <c r="M187" s="8"/>
      <c r="N187" s="8"/>
    </row>
    <row r="188" spans="2:14" s="12" customFormat="1" ht="20.100000000000001" customHeight="1">
      <c r="B188" s="8"/>
      <c r="C188" s="8"/>
      <c r="D188" s="8"/>
      <c r="E188" s="8"/>
      <c r="F188" s="8"/>
      <c r="G188" s="8"/>
      <c r="H188" s="8"/>
      <c r="I188" s="8"/>
      <c r="J188" s="8"/>
      <c r="K188" s="8"/>
      <c r="L188" s="8"/>
      <c r="M188" s="8"/>
      <c r="N188" s="8"/>
    </row>
    <row r="189" spans="2:14" s="12" customFormat="1" ht="20.100000000000001" customHeight="1">
      <c r="B189" s="8"/>
      <c r="C189" s="8"/>
      <c r="D189" s="8"/>
      <c r="E189" s="8"/>
      <c r="F189" s="8"/>
      <c r="G189" s="8"/>
      <c r="H189" s="8"/>
      <c r="I189" s="8"/>
      <c r="J189" s="8"/>
      <c r="K189" s="8"/>
      <c r="L189" s="8"/>
      <c r="M189" s="8"/>
      <c r="N189" s="8"/>
    </row>
    <row r="190" spans="2:14" s="12" customFormat="1" ht="20.100000000000001" customHeight="1">
      <c r="B190" s="8"/>
      <c r="C190" s="8"/>
      <c r="D190" s="8"/>
      <c r="E190" s="8"/>
      <c r="F190" s="8"/>
      <c r="G190" s="8"/>
      <c r="H190" s="8"/>
      <c r="I190" s="8"/>
      <c r="J190" s="8"/>
      <c r="K190" s="8"/>
      <c r="L190" s="8"/>
      <c r="M190" s="8"/>
      <c r="N190" s="8"/>
    </row>
    <row r="191" spans="2:14" s="12" customFormat="1" ht="20.100000000000001" customHeight="1">
      <c r="B191" s="8"/>
      <c r="C191" s="8"/>
      <c r="D191" s="8"/>
      <c r="E191" s="8"/>
      <c r="F191" s="8"/>
      <c r="G191" s="8"/>
      <c r="H191" s="8"/>
      <c r="I191" s="8"/>
      <c r="J191" s="8"/>
      <c r="K191" s="8"/>
      <c r="L191" s="8"/>
      <c r="M191" s="8"/>
      <c r="N191" s="8"/>
    </row>
    <row r="192" spans="2:14" s="12" customFormat="1" ht="20.100000000000001" customHeight="1">
      <c r="B192" s="8"/>
      <c r="C192" s="8"/>
      <c r="D192" s="8"/>
      <c r="E192" s="8"/>
      <c r="F192" s="8"/>
      <c r="G192" s="8"/>
      <c r="H192" s="8"/>
      <c r="I192" s="8"/>
      <c r="J192" s="8"/>
      <c r="K192" s="8"/>
      <c r="L192" s="8"/>
      <c r="M192" s="8"/>
      <c r="N192" s="8"/>
    </row>
    <row r="193" spans="2:14" s="12" customFormat="1" ht="20.100000000000001" customHeight="1">
      <c r="B193" s="8"/>
      <c r="C193" s="8"/>
      <c r="D193" s="8"/>
      <c r="E193" s="8"/>
      <c r="F193" s="8"/>
      <c r="G193" s="8"/>
      <c r="H193" s="8"/>
      <c r="I193" s="8"/>
      <c r="J193" s="8"/>
      <c r="K193" s="8"/>
      <c r="L193" s="8"/>
      <c r="M193" s="8"/>
      <c r="N193" s="8"/>
    </row>
    <row r="194" spans="2:14" s="12" customFormat="1" ht="20.100000000000001" customHeight="1">
      <c r="B194" s="8"/>
      <c r="C194" s="8"/>
      <c r="D194" s="8"/>
      <c r="E194" s="8"/>
      <c r="F194" s="8"/>
      <c r="G194" s="8"/>
      <c r="H194" s="8"/>
      <c r="I194" s="8"/>
      <c r="J194" s="8"/>
      <c r="K194" s="8"/>
      <c r="L194" s="8"/>
      <c r="M194" s="8"/>
      <c r="N194" s="8"/>
    </row>
    <row r="195" spans="2:14" s="12" customFormat="1" ht="20.100000000000001" customHeight="1">
      <c r="B195" s="8"/>
      <c r="C195" s="8"/>
      <c r="D195" s="8"/>
      <c r="E195" s="8"/>
      <c r="F195" s="8"/>
      <c r="G195" s="8"/>
      <c r="H195" s="8"/>
      <c r="I195" s="8"/>
      <c r="J195" s="8"/>
      <c r="K195" s="8"/>
      <c r="L195" s="8"/>
      <c r="M195" s="8"/>
      <c r="N195" s="8"/>
    </row>
    <row r="196" spans="2:14" s="12" customFormat="1" ht="20.100000000000001" customHeight="1">
      <c r="B196" s="8"/>
      <c r="C196" s="8"/>
      <c r="D196" s="8"/>
      <c r="E196" s="8"/>
      <c r="F196" s="8"/>
      <c r="G196" s="8"/>
      <c r="H196" s="8"/>
      <c r="I196" s="8"/>
      <c r="J196" s="8"/>
      <c r="K196" s="8"/>
      <c r="L196" s="8"/>
      <c r="M196" s="8"/>
      <c r="N196" s="8"/>
    </row>
    <row r="197" spans="2:14" s="12" customFormat="1" ht="20.100000000000001" customHeight="1">
      <c r="B197" s="8"/>
      <c r="C197" s="8"/>
      <c r="D197" s="8"/>
      <c r="E197" s="8"/>
      <c r="F197" s="8"/>
      <c r="G197" s="8"/>
      <c r="H197" s="8"/>
      <c r="I197" s="8"/>
      <c r="J197" s="8"/>
      <c r="K197" s="8"/>
      <c r="L197" s="8"/>
      <c r="M197" s="8"/>
      <c r="N197" s="8"/>
    </row>
    <row r="198" spans="2:14" s="12" customFormat="1" ht="20.100000000000001" customHeight="1">
      <c r="B198" s="8"/>
      <c r="C198" s="8"/>
      <c r="D198" s="8"/>
      <c r="E198" s="8"/>
      <c r="F198" s="8"/>
      <c r="G198" s="8"/>
      <c r="H198" s="8"/>
      <c r="I198" s="8"/>
      <c r="J198" s="8"/>
      <c r="K198" s="8"/>
      <c r="L198" s="8"/>
      <c r="M198" s="8"/>
      <c r="N198" s="8"/>
    </row>
    <row r="199" spans="2:14" s="12" customFormat="1" ht="20.100000000000001" customHeight="1">
      <c r="B199" s="8"/>
      <c r="C199" s="8"/>
      <c r="D199" s="8"/>
      <c r="E199" s="8"/>
      <c r="F199" s="8"/>
      <c r="G199" s="8"/>
      <c r="H199" s="8"/>
      <c r="I199" s="8"/>
      <c r="J199" s="8"/>
      <c r="K199" s="8"/>
      <c r="L199" s="8"/>
      <c r="M199" s="8"/>
      <c r="N199" s="8"/>
    </row>
    <row r="200" spans="2:14" s="12" customFormat="1" ht="20.100000000000001" customHeight="1">
      <c r="B200" s="8"/>
      <c r="C200" s="8"/>
      <c r="D200" s="8"/>
      <c r="E200" s="8"/>
      <c r="F200" s="8"/>
      <c r="G200" s="8"/>
      <c r="H200" s="8"/>
      <c r="I200" s="8"/>
      <c r="J200" s="8"/>
      <c r="K200" s="8"/>
      <c r="L200" s="8"/>
      <c r="M200" s="8"/>
      <c r="N200" s="8"/>
    </row>
    <row r="201" spans="2:14" s="12" customFormat="1" ht="20.100000000000001" customHeight="1">
      <c r="B201" s="8"/>
      <c r="C201" s="8"/>
      <c r="D201" s="8"/>
      <c r="E201" s="8"/>
      <c r="F201" s="8"/>
      <c r="G201" s="8"/>
      <c r="H201" s="8"/>
      <c r="I201" s="8"/>
      <c r="J201" s="8"/>
      <c r="K201" s="8"/>
      <c r="L201" s="8"/>
      <c r="M201" s="8"/>
      <c r="N201" s="8"/>
    </row>
    <row r="202" spans="2:14" s="12" customFormat="1" ht="20.100000000000001" customHeight="1">
      <c r="B202" s="8"/>
      <c r="C202" s="8"/>
      <c r="D202" s="8"/>
      <c r="E202" s="8"/>
      <c r="F202" s="8"/>
      <c r="G202" s="8"/>
      <c r="H202" s="8"/>
      <c r="I202" s="8"/>
      <c r="J202" s="8"/>
      <c r="K202" s="8"/>
      <c r="L202" s="8"/>
      <c r="M202" s="8"/>
      <c r="N202" s="8"/>
    </row>
    <row r="203" spans="2:14" s="12" customFormat="1" ht="20.100000000000001" customHeight="1">
      <c r="B203" s="8"/>
      <c r="C203" s="8"/>
      <c r="D203" s="8"/>
      <c r="E203" s="8"/>
      <c r="F203" s="8"/>
      <c r="G203" s="8"/>
      <c r="H203" s="8"/>
      <c r="I203" s="8"/>
      <c r="J203" s="8"/>
      <c r="K203" s="8"/>
      <c r="L203" s="8"/>
      <c r="M203" s="8"/>
      <c r="N203" s="8"/>
    </row>
    <row r="204" spans="2:14" s="12" customFormat="1" ht="20.100000000000001" customHeight="1">
      <c r="B204" s="8"/>
      <c r="C204" s="8"/>
      <c r="D204" s="8"/>
      <c r="E204" s="8"/>
      <c r="F204" s="8"/>
      <c r="G204" s="8"/>
      <c r="H204" s="8"/>
      <c r="I204" s="8"/>
      <c r="J204" s="8"/>
      <c r="K204" s="8"/>
      <c r="L204" s="8"/>
      <c r="M204" s="8"/>
      <c r="N204" s="8"/>
    </row>
    <row r="205" spans="2:14" s="12" customFormat="1" ht="20.100000000000001" customHeight="1">
      <c r="B205" s="8"/>
      <c r="C205" s="8"/>
      <c r="D205" s="8"/>
      <c r="E205" s="8"/>
      <c r="F205" s="8"/>
      <c r="G205" s="8"/>
      <c r="H205" s="8"/>
      <c r="I205" s="8"/>
      <c r="J205" s="8"/>
      <c r="K205" s="8"/>
      <c r="L205" s="8"/>
      <c r="M205" s="8"/>
      <c r="N205" s="8"/>
    </row>
    <row r="206" spans="2:14" s="12" customFormat="1" ht="20.100000000000001" customHeight="1">
      <c r="B206" s="8"/>
      <c r="C206" s="8"/>
      <c r="D206" s="8"/>
      <c r="E206" s="8"/>
      <c r="F206" s="8"/>
      <c r="G206" s="8"/>
      <c r="H206" s="8"/>
      <c r="I206" s="8"/>
      <c r="J206" s="8"/>
      <c r="K206" s="8"/>
      <c r="L206" s="8"/>
      <c r="M206" s="8"/>
      <c r="N206" s="8"/>
    </row>
    <row r="207" spans="2:14" s="12" customFormat="1" ht="20.100000000000001" customHeight="1">
      <c r="B207" s="8"/>
      <c r="C207" s="8"/>
      <c r="D207" s="8"/>
      <c r="E207" s="8"/>
      <c r="F207" s="8"/>
      <c r="G207" s="8"/>
      <c r="H207" s="8"/>
      <c r="I207" s="8"/>
      <c r="J207" s="8"/>
      <c r="K207" s="8"/>
      <c r="L207" s="8"/>
      <c r="M207" s="8"/>
      <c r="N207" s="8"/>
    </row>
    <row r="208" spans="2:14" s="12" customFormat="1" ht="20.100000000000001" customHeight="1">
      <c r="B208" s="8"/>
      <c r="C208" s="8"/>
      <c r="D208" s="8"/>
      <c r="E208" s="8"/>
      <c r="F208" s="8"/>
      <c r="G208" s="8"/>
      <c r="H208" s="8"/>
      <c r="I208" s="8"/>
      <c r="J208" s="8"/>
      <c r="K208" s="8"/>
      <c r="L208" s="8"/>
      <c r="M208" s="8"/>
      <c r="N208" s="8"/>
    </row>
    <row r="209" spans="2:14" s="12" customFormat="1" ht="20.100000000000001" customHeight="1">
      <c r="B209" s="8"/>
      <c r="C209" s="8"/>
      <c r="D209" s="8"/>
      <c r="E209" s="8"/>
      <c r="F209" s="8"/>
      <c r="G209" s="8"/>
      <c r="H209" s="8"/>
      <c r="I209" s="8"/>
      <c r="J209" s="8"/>
      <c r="K209" s="8"/>
      <c r="L209" s="8"/>
      <c r="M209" s="8"/>
      <c r="N209" s="8"/>
    </row>
    <row r="210" spans="2:14" s="12" customFormat="1" ht="20.100000000000001" customHeight="1">
      <c r="B210" s="8"/>
      <c r="C210" s="8"/>
      <c r="D210" s="8"/>
      <c r="E210" s="8"/>
      <c r="F210" s="8"/>
      <c r="G210" s="8"/>
      <c r="H210" s="8"/>
      <c r="I210" s="8"/>
      <c r="J210" s="8"/>
      <c r="K210" s="8"/>
      <c r="L210" s="8"/>
      <c r="M210" s="8"/>
      <c r="N210" s="8"/>
    </row>
    <row r="211" spans="2:14" s="12" customFormat="1" ht="20.100000000000001" customHeight="1">
      <c r="B211" s="8"/>
      <c r="C211" s="8"/>
      <c r="D211" s="8"/>
      <c r="E211" s="8"/>
      <c r="F211" s="8"/>
      <c r="G211" s="8"/>
      <c r="H211" s="8"/>
      <c r="I211" s="8"/>
      <c r="J211" s="8"/>
      <c r="K211" s="8"/>
      <c r="L211" s="8"/>
      <c r="M211" s="8"/>
      <c r="N211" s="8"/>
    </row>
    <row r="212" spans="2:14" s="12" customFormat="1" ht="20.100000000000001" customHeight="1">
      <c r="B212" s="8"/>
      <c r="C212" s="8"/>
      <c r="D212" s="8"/>
      <c r="E212" s="8"/>
      <c r="F212" s="8"/>
      <c r="G212" s="8"/>
      <c r="H212" s="8"/>
      <c r="I212" s="8"/>
      <c r="J212" s="8"/>
      <c r="K212" s="8"/>
      <c r="L212" s="8"/>
      <c r="M212" s="8"/>
      <c r="N212" s="8"/>
    </row>
    <row r="213" spans="2:14" s="12" customFormat="1" ht="20.100000000000001" customHeight="1">
      <c r="B213" s="8"/>
      <c r="C213" s="8"/>
      <c r="D213" s="8"/>
      <c r="E213" s="8"/>
      <c r="F213" s="8"/>
      <c r="G213" s="8"/>
      <c r="H213" s="8"/>
      <c r="I213" s="8"/>
      <c r="J213" s="8"/>
      <c r="K213" s="8"/>
      <c r="L213" s="8"/>
      <c r="M213" s="8"/>
      <c r="N213" s="8"/>
    </row>
    <row r="214" spans="2:14" s="12" customFormat="1" ht="20.100000000000001" customHeight="1">
      <c r="B214" s="8"/>
      <c r="C214" s="8"/>
      <c r="D214" s="8"/>
      <c r="E214" s="8"/>
      <c r="F214" s="8"/>
      <c r="G214" s="8"/>
      <c r="H214" s="8"/>
      <c r="I214" s="8"/>
      <c r="J214" s="8"/>
      <c r="K214" s="8"/>
      <c r="L214" s="8"/>
      <c r="M214" s="8"/>
      <c r="N214" s="8"/>
    </row>
    <row r="215" spans="2:14" s="12" customFormat="1" ht="20.100000000000001" customHeight="1">
      <c r="B215" s="8"/>
      <c r="C215" s="8"/>
      <c r="D215" s="8"/>
      <c r="E215" s="8"/>
      <c r="F215" s="8"/>
      <c r="G215" s="8"/>
      <c r="H215" s="8"/>
      <c r="I215" s="8"/>
      <c r="J215" s="8"/>
      <c r="K215" s="8"/>
      <c r="L215" s="8"/>
      <c r="M215" s="8"/>
      <c r="N215" s="8"/>
    </row>
    <row r="216" spans="2:14" s="12" customFormat="1" ht="20.100000000000001" customHeight="1">
      <c r="B216" s="8"/>
      <c r="C216" s="8"/>
      <c r="D216" s="8"/>
      <c r="E216" s="8"/>
      <c r="F216" s="8"/>
      <c r="G216" s="8"/>
      <c r="H216" s="8"/>
      <c r="I216" s="8"/>
      <c r="J216" s="8"/>
      <c r="K216" s="8"/>
      <c r="L216" s="8"/>
      <c r="M216" s="8"/>
      <c r="N216" s="8"/>
    </row>
    <row r="217" spans="2:14" s="12" customFormat="1" ht="20.100000000000001" customHeight="1">
      <c r="B217" s="8"/>
      <c r="C217" s="8"/>
      <c r="D217" s="8"/>
      <c r="E217" s="8"/>
      <c r="F217" s="8"/>
      <c r="G217" s="8"/>
      <c r="H217" s="8"/>
      <c r="I217" s="8"/>
      <c r="J217" s="8"/>
      <c r="K217" s="8"/>
      <c r="L217" s="8"/>
      <c r="M217" s="8"/>
      <c r="N217" s="8"/>
    </row>
    <row r="218" spans="2:14" s="12" customFormat="1" ht="20.100000000000001" customHeight="1">
      <c r="B218" s="8"/>
      <c r="C218" s="8"/>
      <c r="D218" s="8"/>
      <c r="E218" s="8"/>
      <c r="F218" s="8"/>
      <c r="G218" s="8"/>
      <c r="H218" s="8"/>
      <c r="I218" s="8"/>
      <c r="J218" s="8"/>
      <c r="K218" s="8"/>
      <c r="L218" s="8"/>
      <c r="M218" s="8"/>
      <c r="N218" s="8"/>
    </row>
    <row r="219" spans="2:14" s="12" customFormat="1" ht="20.100000000000001" customHeight="1">
      <c r="B219" s="8"/>
      <c r="C219" s="8"/>
      <c r="D219" s="8"/>
      <c r="E219" s="8"/>
      <c r="F219" s="8"/>
      <c r="G219" s="8"/>
      <c r="H219" s="8"/>
      <c r="I219" s="8"/>
      <c r="J219" s="8"/>
      <c r="K219" s="8"/>
      <c r="L219" s="8"/>
      <c r="M219" s="8"/>
      <c r="N219" s="8"/>
    </row>
    <row r="220" spans="2:14" s="12" customFormat="1" ht="20.100000000000001" customHeight="1">
      <c r="B220" s="8"/>
      <c r="C220" s="8"/>
      <c r="D220" s="8"/>
      <c r="E220" s="8"/>
      <c r="F220" s="8"/>
      <c r="G220" s="8"/>
      <c r="H220" s="8"/>
      <c r="I220" s="8"/>
      <c r="J220" s="8"/>
      <c r="K220" s="8"/>
      <c r="L220" s="8"/>
      <c r="M220" s="8"/>
      <c r="N220" s="8"/>
    </row>
    <row r="221" spans="2:14" s="12" customFormat="1" ht="20.100000000000001" customHeight="1">
      <c r="B221" s="8"/>
      <c r="C221" s="8"/>
      <c r="D221" s="8"/>
      <c r="E221" s="8"/>
      <c r="F221" s="8"/>
      <c r="G221" s="8"/>
      <c r="H221" s="8"/>
      <c r="I221" s="8"/>
      <c r="J221" s="8"/>
      <c r="K221" s="8"/>
      <c r="L221" s="8"/>
      <c r="M221" s="8"/>
      <c r="N221" s="8"/>
    </row>
    <row r="222" spans="2:14" s="12" customFormat="1" ht="20.100000000000001" customHeight="1">
      <c r="B222" s="8"/>
      <c r="C222" s="8"/>
      <c r="D222" s="8"/>
      <c r="E222" s="8"/>
      <c r="F222" s="8"/>
      <c r="G222" s="8"/>
      <c r="H222" s="8"/>
      <c r="I222" s="8"/>
      <c r="J222" s="8"/>
      <c r="K222" s="8"/>
      <c r="L222" s="8"/>
      <c r="M222" s="8"/>
      <c r="N222" s="8"/>
    </row>
    <row r="223" spans="2:14" s="12" customFormat="1" ht="20.100000000000001" customHeight="1">
      <c r="B223" s="8"/>
      <c r="C223" s="8"/>
      <c r="D223" s="8"/>
      <c r="E223" s="8"/>
      <c r="F223" s="8"/>
      <c r="G223" s="8"/>
      <c r="H223" s="8"/>
      <c r="I223" s="8"/>
      <c r="J223" s="8"/>
      <c r="K223" s="8"/>
      <c r="L223" s="8"/>
      <c r="M223" s="8"/>
      <c r="N223" s="8"/>
    </row>
    <row r="224" spans="2:14" s="12" customFormat="1" ht="20.100000000000001" customHeight="1">
      <c r="B224" s="8"/>
      <c r="C224" s="8"/>
      <c r="D224" s="8"/>
      <c r="E224" s="8"/>
      <c r="F224" s="8"/>
      <c r="G224" s="8"/>
      <c r="H224" s="8"/>
      <c r="I224" s="8"/>
      <c r="J224" s="8"/>
      <c r="K224" s="8"/>
      <c r="L224" s="8"/>
      <c r="M224" s="8"/>
      <c r="N224" s="8"/>
    </row>
    <row r="225" spans="2:14" s="12" customFormat="1" ht="20.100000000000001" customHeight="1">
      <c r="B225" s="8"/>
      <c r="C225" s="8"/>
      <c r="D225" s="8"/>
      <c r="E225" s="8"/>
      <c r="F225" s="8"/>
      <c r="G225" s="8"/>
      <c r="H225" s="8"/>
      <c r="I225" s="8"/>
      <c r="J225" s="8"/>
      <c r="K225" s="8"/>
      <c r="L225" s="8"/>
      <c r="M225" s="8"/>
      <c r="N225" s="8"/>
    </row>
    <row r="226" spans="2:14" s="12" customFormat="1" ht="20.100000000000001" customHeight="1">
      <c r="B226" s="8"/>
      <c r="C226" s="8"/>
      <c r="D226" s="8"/>
      <c r="E226" s="8"/>
      <c r="F226" s="8"/>
      <c r="G226" s="8"/>
      <c r="H226" s="8"/>
      <c r="I226" s="8"/>
      <c r="J226" s="8"/>
      <c r="K226" s="8"/>
      <c r="L226" s="8"/>
      <c r="M226" s="8"/>
      <c r="N226" s="8"/>
    </row>
    <row r="227" spans="2:14" s="12" customFormat="1" ht="20.100000000000001" customHeight="1">
      <c r="B227" s="8"/>
      <c r="C227" s="8"/>
      <c r="D227" s="8"/>
      <c r="E227" s="8"/>
      <c r="F227" s="8"/>
      <c r="G227" s="8"/>
      <c r="H227" s="8"/>
      <c r="I227" s="8"/>
      <c r="J227" s="8"/>
      <c r="K227" s="8"/>
      <c r="L227" s="8"/>
      <c r="M227" s="8"/>
      <c r="N227" s="8"/>
    </row>
    <row r="228" spans="2:14" s="12" customFormat="1" ht="20.100000000000001" customHeight="1">
      <c r="B228" s="8"/>
      <c r="C228" s="8"/>
      <c r="D228" s="8"/>
      <c r="E228" s="8"/>
      <c r="F228" s="8"/>
      <c r="G228" s="8"/>
      <c r="H228" s="8"/>
      <c r="I228" s="8"/>
      <c r="J228" s="8"/>
      <c r="K228" s="8"/>
      <c r="L228" s="8"/>
      <c r="M228" s="8"/>
      <c r="N228" s="8"/>
    </row>
    <row r="229" spans="2:14" s="12" customFormat="1" ht="20.100000000000001" customHeight="1">
      <c r="B229" s="8"/>
      <c r="C229" s="8"/>
      <c r="D229" s="8"/>
      <c r="E229" s="8"/>
      <c r="F229" s="8"/>
      <c r="G229" s="8"/>
      <c r="H229" s="8"/>
      <c r="I229" s="8"/>
      <c r="J229" s="8"/>
      <c r="K229" s="8"/>
      <c r="L229" s="8"/>
      <c r="M229" s="8"/>
      <c r="N229" s="8"/>
    </row>
    <row r="230" spans="2:14" s="12" customFormat="1" ht="20.100000000000001" customHeight="1">
      <c r="B230" s="8"/>
      <c r="C230" s="8"/>
      <c r="D230" s="8"/>
      <c r="E230" s="8"/>
      <c r="F230" s="8"/>
      <c r="G230" s="8"/>
      <c r="H230" s="8"/>
      <c r="I230" s="8"/>
      <c r="J230" s="8"/>
      <c r="K230" s="8"/>
      <c r="L230" s="8"/>
      <c r="M230" s="8"/>
      <c r="N230" s="8"/>
    </row>
    <row r="231" spans="2:14" s="12" customFormat="1" ht="20.100000000000001" customHeight="1">
      <c r="B231" s="8"/>
      <c r="C231" s="8"/>
      <c r="D231" s="8"/>
      <c r="E231" s="8"/>
      <c r="F231" s="8"/>
      <c r="G231" s="8"/>
      <c r="H231" s="8"/>
      <c r="I231" s="8"/>
      <c r="J231" s="8"/>
      <c r="K231" s="8"/>
      <c r="L231" s="8"/>
      <c r="M231" s="8"/>
      <c r="N231" s="8"/>
    </row>
    <row r="232" spans="2:14" s="12" customFormat="1" ht="20.100000000000001" customHeight="1">
      <c r="B232" s="8"/>
      <c r="C232" s="8"/>
      <c r="D232" s="8"/>
      <c r="E232" s="8"/>
      <c r="F232" s="8"/>
      <c r="G232" s="8"/>
      <c r="H232" s="8"/>
      <c r="I232" s="8"/>
      <c r="J232" s="8"/>
      <c r="K232" s="8"/>
      <c r="L232" s="8"/>
      <c r="M232" s="8"/>
      <c r="N232" s="8"/>
    </row>
    <row r="233" spans="2:14" s="12" customFormat="1" ht="20.100000000000001" customHeight="1">
      <c r="B233" s="8"/>
      <c r="C233" s="8"/>
      <c r="D233" s="8"/>
      <c r="E233" s="8"/>
      <c r="F233" s="8"/>
      <c r="G233" s="8"/>
      <c r="H233" s="8"/>
      <c r="I233" s="8"/>
      <c r="J233" s="8"/>
      <c r="K233" s="8"/>
      <c r="L233" s="8"/>
      <c r="M233" s="8"/>
      <c r="N233" s="8"/>
    </row>
    <row r="234" spans="2:14" s="12" customFormat="1" ht="20.100000000000001" customHeight="1">
      <c r="B234" s="8"/>
      <c r="C234" s="8"/>
      <c r="D234" s="8"/>
      <c r="E234" s="8"/>
      <c r="F234" s="8"/>
      <c r="G234" s="8"/>
      <c r="H234" s="8"/>
      <c r="I234" s="8"/>
      <c r="J234" s="8"/>
      <c r="K234" s="8"/>
      <c r="L234" s="8"/>
      <c r="M234" s="8"/>
      <c r="N234" s="8"/>
    </row>
    <row r="235" spans="2:14" s="12" customFormat="1" ht="20.100000000000001" customHeight="1">
      <c r="B235" s="8"/>
      <c r="C235" s="8"/>
      <c r="D235" s="8"/>
      <c r="E235" s="8"/>
      <c r="F235" s="8"/>
      <c r="G235" s="8"/>
      <c r="H235" s="8"/>
      <c r="I235" s="8"/>
      <c r="J235" s="8"/>
      <c r="K235" s="8"/>
      <c r="L235" s="8"/>
      <c r="M235" s="8"/>
      <c r="N235" s="8"/>
    </row>
    <row r="236" spans="2:14" s="12" customFormat="1" ht="20.100000000000001" customHeight="1">
      <c r="B236" s="8"/>
      <c r="C236" s="8"/>
      <c r="D236" s="8"/>
      <c r="E236" s="8"/>
      <c r="F236" s="8"/>
      <c r="G236" s="8"/>
      <c r="H236" s="8"/>
      <c r="I236" s="8"/>
      <c r="J236" s="8"/>
      <c r="K236" s="8"/>
      <c r="L236" s="8"/>
      <c r="M236" s="8"/>
      <c r="N236" s="8"/>
    </row>
    <row r="237" spans="2:14" s="12" customFormat="1" ht="20.100000000000001" customHeight="1">
      <c r="B237" s="8"/>
      <c r="C237" s="8"/>
      <c r="D237" s="8"/>
      <c r="E237" s="8"/>
      <c r="F237" s="8"/>
      <c r="G237" s="8"/>
      <c r="H237" s="8"/>
      <c r="I237" s="8"/>
      <c r="J237" s="8"/>
      <c r="K237" s="8"/>
      <c r="L237" s="8"/>
      <c r="M237" s="8"/>
      <c r="N237" s="8"/>
    </row>
    <row r="238" spans="2:14" s="12" customFormat="1" ht="20.100000000000001" customHeight="1">
      <c r="B238" s="8"/>
      <c r="C238" s="8"/>
      <c r="D238" s="8"/>
      <c r="E238" s="8"/>
      <c r="F238" s="8"/>
      <c r="G238" s="8"/>
      <c r="H238" s="8"/>
      <c r="I238" s="8"/>
      <c r="J238" s="8"/>
      <c r="K238" s="8"/>
      <c r="L238" s="8"/>
      <c r="M238" s="8"/>
      <c r="N238" s="8"/>
    </row>
    <row r="239" spans="2:14" s="12" customFormat="1" ht="20.100000000000001" customHeight="1">
      <c r="B239" s="8"/>
      <c r="C239" s="8"/>
      <c r="D239" s="8"/>
      <c r="E239" s="8"/>
      <c r="F239" s="8"/>
      <c r="G239" s="8"/>
      <c r="H239" s="8"/>
      <c r="I239" s="8"/>
      <c r="J239" s="8"/>
      <c r="K239" s="8"/>
      <c r="L239" s="8"/>
      <c r="M239" s="8"/>
      <c r="N239" s="8"/>
    </row>
    <row r="240" spans="2:14" s="12" customFormat="1" ht="20.100000000000001" customHeight="1">
      <c r="B240" s="8"/>
      <c r="C240" s="8"/>
      <c r="D240" s="8"/>
      <c r="E240" s="8"/>
      <c r="F240" s="8"/>
      <c r="G240" s="8"/>
      <c r="H240" s="8"/>
      <c r="I240" s="8"/>
      <c r="J240" s="8"/>
      <c r="K240" s="8"/>
      <c r="L240" s="8"/>
      <c r="M240" s="8"/>
      <c r="N240" s="8"/>
    </row>
    <row r="241" spans="2:14" s="12" customFormat="1" ht="20.100000000000001" customHeight="1">
      <c r="B241" s="8"/>
      <c r="C241" s="8"/>
      <c r="D241" s="8"/>
      <c r="E241" s="8"/>
      <c r="F241" s="8"/>
      <c r="G241" s="8"/>
      <c r="H241" s="8"/>
      <c r="I241" s="8"/>
      <c r="J241" s="8"/>
      <c r="K241" s="8"/>
      <c r="L241" s="8"/>
      <c r="M241" s="8"/>
      <c r="N241" s="8"/>
    </row>
    <row r="242" spans="2:14" s="12" customFormat="1" ht="20.100000000000001" customHeight="1">
      <c r="B242" s="8"/>
      <c r="C242" s="8"/>
      <c r="D242" s="8"/>
      <c r="E242" s="8"/>
      <c r="F242" s="8"/>
      <c r="G242" s="8"/>
      <c r="H242" s="8"/>
      <c r="I242" s="8"/>
      <c r="J242" s="8"/>
      <c r="K242" s="8"/>
      <c r="L242" s="8"/>
      <c r="M242" s="8"/>
      <c r="N242" s="8"/>
    </row>
    <row r="243" spans="2:14" s="12" customFormat="1" ht="20.100000000000001" customHeight="1">
      <c r="B243" s="8"/>
      <c r="C243" s="8"/>
      <c r="D243" s="8"/>
      <c r="E243" s="8"/>
      <c r="F243" s="8"/>
      <c r="G243" s="8"/>
      <c r="H243" s="8"/>
      <c r="I243" s="8"/>
      <c r="J243" s="8"/>
      <c r="K243" s="8"/>
      <c r="L243" s="8"/>
      <c r="M243" s="8"/>
      <c r="N243" s="8"/>
    </row>
    <row r="244" spans="2:14" s="12" customFormat="1" ht="20.100000000000001" customHeight="1">
      <c r="B244" s="8"/>
      <c r="C244" s="8"/>
      <c r="D244" s="8"/>
      <c r="E244" s="8"/>
      <c r="F244" s="8"/>
      <c r="G244" s="8"/>
      <c r="H244" s="8"/>
      <c r="I244" s="8"/>
      <c r="J244" s="8"/>
      <c r="K244" s="8"/>
      <c r="L244" s="8"/>
      <c r="M244" s="8"/>
      <c r="N244" s="8"/>
    </row>
    <row r="245" spans="2:14" s="12" customFormat="1" ht="20.100000000000001" customHeight="1">
      <c r="B245" s="8"/>
      <c r="C245" s="8"/>
      <c r="D245" s="8"/>
      <c r="E245" s="8"/>
      <c r="F245" s="8"/>
      <c r="G245" s="8"/>
      <c r="H245" s="8"/>
      <c r="I245" s="8"/>
      <c r="J245" s="8"/>
      <c r="K245" s="8"/>
      <c r="L245" s="8"/>
      <c r="M245" s="8"/>
      <c r="N245" s="8"/>
    </row>
    <row r="246" spans="2:14" s="12" customFormat="1" ht="20.100000000000001" customHeight="1">
      <c r="B246" s="8"/>
      <c r="C246" s="8"/>
      <c r="D246" s="8"/>
      <c r="E246" s="8"/>
      <c r="F246" s="8"/>
      <c r="G246" s="8"/>
      <c r="H246" s="8"/>
      <c r="I246" s="8"/>
      <c r="J246" s="8"/>
      <c r="K246" s="8"/>
      <c r="L246" s="8"/>
      <c r="M246" s="8"/>
      <c r="N246" s="8"/>
    </row>
    <row r="247" spans="2:14" s="12" customFormat="1" ht="20.100000000000001" customHeight="1">
      <c r="B247" s="8"/>
      <c r="C247" s="8"/>
      <c r="D247" s="8"/>
      <c r="E247" s="8"/>
      <c r="F247" s="8"/>
      <c r="G247" s="8"/>
      <c r="H247" s="8"/>
      <c r="I247" s="8"/>
      <c r="J247" s="8"/>
      <c r="K247" s="8"/>
      <c r="L247" s="8"/>
      <c r="M247" s="8"/>
      <c r="N247" s="8"/>
    </row>
    <row r="248" spans="2:14" s="12" customFormat="1" ht="20.100000000000001" customHeight="1">
      <c r="B248" s="8"/>
      <c r="C248" s="8"/>
      <c r="D248" s="8"/>
      <c r="E248" s="8"/>
      <c r="F248" s="8"/>
      <c r="G248" s="8"/>
      <c r="H248" s="8"/>
      <c r="I248" s="8"/>
      <c r="J248" s="8"/>
      <c r="K248" s="8"/>
      <c r="L248" s="8"/>
      <c r="M248" s="8"/>
      <c r="N248" s="8"/>
    </row>
    <row r="249" spans="2:14" s="12" customFormat="1" ht="20.100000000000001" customHeight="1">
      <c r="B249" s="8"/>
      <c r="C249" s="8"/>
      <c r="D249" s="8"/>
      <c r="E249" s="8"/>
      <c r="F249" s="8"/>
      <c r="G249" s="8"/>
      <c r="H249" s="8"/>
      <c r="I249" s="8"/>
      <c r="J249" s="8"/>
      <c r="K249" s="8"/>
      <c r="L249" s="8"/>
      <c r="M249" s="8"/>
      <c r="N249" s="8"/>
    </row>
    <row r="250" spans="2:14" s="12" customFormat="1" ht="20.100000000000001" customHeight="1">
      <c r="B250" s="8"/>
      <c r="C250" s="8"/>
      <c r="D250" s="8"/>
      <c r="E250" s="8"/>
      <c r="F250" s="8"/>
      <c r="G250" s="8"/>
      <c r="H250" s="8"/>
      <c r="I250" s="8"/>
      <c r="J250" s="8"/>
      <c r="K250" s="8"/>
      <c r="L250" s="8"/>
      <c r="M250" s="8"/>
      <c r="N250" s="8"/>
    </row>
    <row r="251" spans="2:14" s="12" customFormat="1" ht="20.100000000000001" customHeight="1">
      <c r="B251" s="8"/>
      <c r="C251" s="8"/>
      <c r="D251" s="8"/>
      <c r="E251" s="8"/>
      <c r="F251" s="8"/>
      <c r="G251" s="8"/>
      <c r="H251" s="8"/>
      <c r="I251" s="8"/>
      <c r="J251" s="8"/>
      <c r="K251" s="8"/>
      <c r="L251" s="8"/>
      <c r="M251" s="8"/>
      <c r="N251" s="8"/>
    </row>
    <row r="252" spans="2:14" s="12" customFormat="1" ht="20.100000000000001" customHeight="1">
      <c r="B252" s="8"/>
      <c r="C252" s="8"/>
      <c r="D252" s="8"/>
      <c r="E252" s="8"/>
      <c r="F252" s="8"/>
      <c r="G252" s="8"/>
      <c r="H252" s="8"/>
      <c r="I252" s="8"/>
      <c r="J252" s="8"/>
      <c r="K252" s="8"/>
      <c r="L252" s="8"/>
      <c r="M252" s="8"/>
      <c r="N252" s="8"/>
    </row>
    <row r="253" spans="2:14" s="12" customFormat="1" ht="20.100000000000001" customHeight="1">
      <c r="B253" s="8"/>
      <c r="C253" s="8"/>
      <c r="D253" s="8"/>
      <c r="E253" s="8"/>
      <c r="F253" s="8"/>
      <c r="G253" s="8"/>
      <c r="H253" s="8"/>
      <c r="I253" s="8"/>
      <c r="J253" s="8"/>
      <c r="K253" s="8"/>
      <c r="L253" s="8"/>
      <c r="M253" s="8"/>
      <c r="N253" s="8"/>
    </row>
    <row r="254" spans="2:14" s="12" customFormat="1" ht="20.100000000000001" customHeight="1">
      <c r="B254" s="8"/>
      <c r="C254" s="8"/>
      <c r="D254" s="8"/>
      <c r="E254" s="8"/>
      <c r="F254" s="8"/>
      <c r="G254" s="8"/>
      <c r="H254" s="8"/>
      <c r="I254" s="8"/>
      <c r="J254" s="8"/>
      <c r="K254" s="8"/>
      <c r="L254" s="8"/>
      <c r="M254" s="8"/>
      <c r="N254" s="8"/>
    </row>
    <row r="255" spans="2:14" s="12" customFormat="1" ht="20.100000000000001" customHeight="1">
      <c r="B255" s="8"/>
      <c r="C255" s="8"/>
      <c r="D255" s="8"/>
      <c r="E255" s="8"/>
      <c r="F255" s="8"/>
      <c r="G255" s="8"/>
      <c r="H255" s="8"/>
      <c r="I255" s="8"/>
      <c r="J255" s="8"/>
      <c r="K255" s="8"/>
      <c r="L255" s="8"/>
      <c r="M255" s="8"/>
      <c r="N255" s="8"/>
    </row>
    <row r="256" spans="2:14" s="12" customFormat="1" ht="20.100000000000001" customHeight="1">
      <c r="B256" s="8"/>
      <c r="C256" s="8"/>
      <c r="D256" s="8"/>
      <c r="E256" s="8"/>
      <c r="F256" s="8"/>
      <c r="G256" s="8"/>
      <c r="H256" s="8"/>
      <c r="I256" s="8"/>
      <c r="J256" s="8"/>
      <c r="K256" s="8"/>
      <c r="L256" s="8"/>
      <c r="M256" s="8"/>
      <c r="N256" s="8"/>
    </row>
    <row r="257" spans="2:14" s="12" customFormat="1" ht="20.100000000000001" customHeight="1">
      <c r="B257" s="8"/>
      <c r="C257" s="8"/>
      <c r="D257" s="8"/>
      <c r="E257" s="8"/>
      <c r="F257" s="8"/>
      <c r="G257" s="8"/>
      <c r="H257" s="8"/>
      <c r="I257" s="8"/>
      <c r="J257" s="8"/>
      <c r="K257" s="8"/>
      <c r="L257" s="8"/>
      <c r="M257" s="8"/>
      <c r="N257" s="8"/>
    </row>
    <row r="258" spans="2:14" s="12" customFormat="1" ht="20.100000000000001" customHeight="1">
      <c r="B258" s="8"/>
      <c r="C258" s="8"/>
      <c r="D258" s="8"/>
      <c r="E258" s="8"/>
      <c r="F258" s="8"/>
      <c r="G258" s="8"/>
      <c r="H258" s="8"/>
      <c r="I258" s="8"/>
      <c r="J258" s="8"/>
      <c r="K258" s="8"/>
      <c r="L258" s="8"/>
      <c r="M258" s="8"/>
      <c r="N258" s="8"/>
    </row>
    <row r="259" spans="2:14" s="12" customFormat="1" ht="20.100000000000001" customHeight="1">
      <c r="B259" s="8"/>
      <c r="C259" s="8"/>
      <c r="D259" s="8"/>
      <c r="E259" s="8"/>
      <c r="F259" s="8"/>
      <c r="G259" s="8"/>
      <c r="H259" s="8"/>
      <c r="I259" s="8"/>
      <c r="J259" s="8"/>
      <c r="K259" s="8"/>
      <c r="L259" s="8"/>
      <c r="M259" s="8"/>
      <c r="N259" s="8"/>
    </row>
    <row r="260" spans="2:14" s="12" customFormat="1" ht="20.100000000000001" customHeight="1">
      <c r="B260" s="8"/>
      <c r="C260" s="8"/>
      <c r="D260" s="8"/>
      <c r="E260" s="8"/>
      <c r="F260" s="8"/>
      <c r="G260" s="8"/>
      <c r="H260" s="8"/>
      <c r="I260" s="8"/>
      <c r="J260" s="8"/>
      <c r="K260" s="8"/>
      <c r="L260" s="8"/>
      <c r="M260" s="8"/>
      <c r="N260" s="8"/>
    </row>
    <row r="261" spans="2:14" s="12" customFormat="1" ht="20.100000000000001" customHeight="1">
      <c r="B261" s="8"/>
      <c r="C261" s="8"/>
      <c r="D261" s="8"/>
      <c r="E261" s="8"/>
      <c r="F261" s="8"/>
      <c r="G261" s="8"/>
      <c r="H261" s="8"/>
      <c r="I261" s="8"/>
      <c r="J261" s="8"/>
      <c r="K261" s="8"/>
      <c r="L261" s="8"/>
      <c r="M261" s="8"/>
      <c r="N261" s="8"/>
    </row>
    <row r="262" spans="2:14" s="12" customFormat="1" ht="20.100000000000001" customHeight="1">
      <c r="B262" s="8"/>
      <c r="C262" s="8"/>
      <c r="D262" s="8"/>
      <c r="E262" s="8"/>
      <c r="F262" s="8"/>
      <c r="G262" s="8"/>
      <c r="H262" s="8"/>
      <c r="I262" s="8"/>
      <c r="J262" s="8"/>
      <c r="K262" s="8"/>
      <c r="L262" s="8"/>
      <c r="M262" s="8"/>
      <c r="N262" s="8"/>
    </row>
    <row r="263" spans="2:14" s="12" customFormat="1" ht="20.100000000000001" customHeight="1">
      <c r="B263" s="8"/>
      <c r="C263" s="8"/>
      <c r="D263" s="8"/>
      <c r="E263" s="8"/>
      <c r="F263" s="8"/>
      <c r="G263" s="8"/>
      <c r="H263" s="8"/>
      <c r="I263" s="8"/>
      <c r="J263" s="8"/>
      <c r="K263" s="8"/>
      <c r="L263" s="8"/>
      <c r="M263" s="8"/>
      <c r="N263" s="8"/>
    </row>
    <row r="264" spans="2:14" s="12" customFormat="1" ht="20.100000000000001" customHeight="1">
      <c r="B264" s="8"/>
      <c r="C264" s="8"/>
      <c r="D264" s="8"/>
      <c r="E264" s="8"/>
      <c r="F264" s="8"/>
      <c r="G264" s="8"/>
      <c r="H264" s="8"/>
      <c r="I264" s="8"/>
      <c r="J264" s="8"/>
      <c r="K264" s="8"/>
      <c r="L264" s="8"/>
      <c r="M264" s="8"/>
      <c r="N264" s="8"/>
    </row>
    <row r="265" spans="2:14" s="12" customFormat="1" ht="20.100000000000001" customHeight="1">
      <c r="B265" s="8"/>
      <c r="C265" s="8"/>
      <c r="D265" s="8"/>
      <c r="E265" s="8"/>
      <c r="F265" s="8"/>
      <c r="G265" s="8"/>
      <c r="H265" s="8"/>
      <c r="I265" s="8"/>
      <c r="J265" s="8"/>
      <c r="K265" s="8"/>
      <c r="L265" s="8"/>
      <c r="M265" s="8"/>
      <c r="N265" s="8"/>
    </row>
    <row r="266" spans="2:14" s="12" customFormat="1" ht="20.100000000000001" customHeight="1">
      <c r="B266" s="8"/>
      <c r="C266" s="8"/>
      <c r="D266" s="8"/>
      <c r="E266" s="8"/>
      <c r="F266" s="8"/>
      <c r="G266" s="8"/>
      <c r="H266" s="8"/>
      <c r="I266" s="8"/>
      <c r="J266" s="8"/>
      <c r="K266" s="8"/>
      <c r="L266" s="8"/>
      <c r="M266" s="8"/>
      <c r="N266" s="8"/>
    </row>
    <row r="267" spans="2:14" s="12" customFormat="1" ht="20.100000000000001" customHeight="1">
      <c r="B267" s="8"/>
      <c r="C267" s="8"/>
      <c r="D267" s="8"/>
      <c r="E267" s="8"/>
      <c r="F267" s="8"/>
      <c r="G267" s="8"/>
      <c r="H267" s="8"/>
      <c r="I267" s="8"/>
      <c r="J267" s="8"/>
      <c r="K267" s="8"/>
      <c r="L267" s="8"/>
      <c r="M267" s="8"/>
      <c r="N267" s="8"/>
    </row>
    <row r="268" spans="2:14" s="12" customFormat="1" ht="20.100000000000001" customHeight="1">
      <c r="B268" s="8"/>
      <c r="C268" s="8"/>
      <c r="D268" s="8"/>
      <c r="E268" s="8"/>
      <c r="F268" s="8"/>
      <c r="G268" s="8"/>
      <c r="H268" s="8"/>
      <c r="I268" s="8"/>
      <c r="J268" s="8"/>
      <c r="K268" s="8"/>
      <c r="L268" s="8"/>
      <c r="M268" s="8"/>
      <c r="N268" s="8"/>
    </row>
    <row r="269" spans="2:14" s="12" customFormat="1" ht="20.100000000000001" customHeight="1">
      <c r="B269" s="8"/>
      <c r="C269" s="8"/>
      <c r="D269" s="8"/>
      <c r="E269" s="8"/>
      <c r="F269" s="8"/>
      <c r="G269" s="8"/>
      <c r="H269" s="8"/>
      <c r="I269" s="8"/>
      <c r="J269" s="8"/>
      <c r="K269" s="8"/>
      <c r="L269" s="8"/>
      <c r="M269" s="8"/>
      <c r="N269" s="8"/>
    </row>
    <row r="270" spans="2:14" s="12" customFormat="1" ht="20.100000000000001" customHeight="1">
      <c r="B270" s="8"/>
      <c r="C270" s="8"/>
      <c r="D270" s="8"/>
      <c r="E270" s="8"/>
      <c r="F270" s="8"/>
      <c r="G270" s="8"/>
      <c r="H270" s="8"/>
      <c r="I270" s="8"/>
      <c r="J270" s="8"/>
      <c r="K270" s="8"/>
      <c r="L270" s="8"/>
      <c r="M270" s="8"/>
      <c r="N270" s="8"/>
    </row>
    <row r="271" spans="2:14" s="12" customFormat="1" ht="20.100000000000001" customHeight="1">
      <c r="B271" s="8"/>
      <c r="C271" s="8"/>
      <c r="D271" s="8"/>
      <c r="E271" s="8"/>
      <c r="F271" s="8"/>
      <c r="G271" s="8"/>
      <c r="H271" s="8"/>
      <c r="I271" s="8"/>
      <c r="J271" s="8"/>
      <c r="K271" s="8"/>
      <c r="L271" s="8"/>
      <c r="M271" s="8"/>
      <c r="N271" s="8"/>
    </row>
    <row r="272" spans="2:14" s="12" customFormat="1" ht="20.100000000000001" customHeight="1">
      <c r="B272" s="8"/>
      <c r="C272" s="8"/>
      <c r="D272" s="8"/>
      <c r="E272" s="8"/>
      <c r="F272" s="8"/>
      <c r="G272" s="8"/>
      <c r="H272" s="8"/>
      <c r="I272" s="8"/>
      <c r="J272" s="8"/>
      <c r="K272" s="8"/>
      <c r="L272" s="8"/>
      <c r="M272" s="8"/>
      <c r="N272" s="8"/>
    </row>
    <row r="273" spans="2:14" s="12" customFormat="1" ht="20.100000000000001" customHeight="1">
      <c r="B273" s="8"/>
      <c r="C273" s="8"/>
      <c r="D273" s="8"/>
      <c r="E273" s="8"/>
      <c r="F273" s="8"/>
      <c r="G273" s="8"/>
      <c r="H273" s="8"/>
      <c r="I273" s="8"/>
      <c r="J273" s="8"/>
      <c r="K273" s="8"/>
      <c r="L273" s="8"/>
      <c r="M273" s="8"/>
      <c r="N273" s="8"/>
    </row>
    <row r="274" spans="2:14" s="12" customFormat="1" ht="20.100000000000001" customHeight="1">
      <c r="B274" s="8"/>
      <c r="C274" s="8"/>
      <c r="D274" s="8"/>
      <c r="E274" s="8"/>
      <c r="F274" s="8"/>
      <c r="G274" s="8"/>
      <c r="H274" s="8"/>
      <c r="I274" s="8"/>
      <c r="J274" s="8"/>
      <c r="K274" s="8"/>
      <c r="L274" s="8"/>
      <c r="M274" s="8"/>
      <c r="N274" s="8"/>
    </row>
    <row r="275" spans="2:14" s="12" customFormat="1" ht="20.100000000000001" customHeight="1">
      <c r="B275" s="8"/>
      <c r="C275" s="8"/>
      <c r="D275" s="8"/>
      <c r="E275" s="8"/>
      <c r="F275" s="8"/>
      <c r="G275" s="8"/>
      <c r="H275" s="8"/>
      <c r="I275" s="8"/>
      <c r="J275" s="8"/>
      <c r="K275" s="8"/>
      <c r="L275" s="8"/>
      <c r="M275" s="8"/>
      <c r="N275" s="8"/>
    </row>
    <row r="276" spans="2:14" s="12" customFormat="1" ht="20.100000000000001" customHeight="1">
      <c r="B276" s="8"/>
      <c r="C276" s="8"/>
      <c r="D276" s="8"/>
      <c r="E276" s="8"/>
      <c r="F276" s="8"/>
      <c r="G276" s="8"/>
      <c r="H276" s="8"/>
      <c r="I276" s="8"/>
      <c r="J276" s="8"/>
      <c r="K276" s="8"/>
      <c r="L276" s="8"/>
      <c r="M276" s="8"/>
      <c r="N276" s="8"/>
    </row>
    <row r="277" spans="2:14" s="12" customFormat="1" ht="20.100000000000001" customHeight="1">
      <c r="B277" s="8"/>
      <c r="C277" s="8"/>
      <c r="D277" s="8"/>
      <c r="E277" s="8"/>
      <c r="F277" s="8"/>
      <c r="G277" s="8"/>
      <c r="H277" s="8"/>
      <c r="I277" s="8"/>
      <c r="J277" s="8"/>
      <c r="K277" s="8"/>
      <c r="L277" s="8"/>
      <c r="M277" s="8"/>
      <c r="N277" s="8"/>
    </row>
    <row r="278" spans="2:14" s="12" customFormat="1" ht="20.100000000000001" customHeight="1">
      <c r="B278" s="8"/>
      <c r="C278" s="8"/>
      <c r="D278" s="8"/>
      <c r="E278" s="8"/>
      <c r="F278" s="8"/>
      <c r="G278" s="8"/>
      <c r="H278" s="8"/>
      <c r="I278" s="8"/>
      <c r="J278" s="8"/>
      <c r="K278" s="8"/>
      <c r="L278" s="8"/>
      <c r="M278" s="8"/>
      <c r="N278" s="8"/>
    </row>
    <row r="279" spans="2:14" s="12" customFormat="1" ht="20.100000000000001" customHeight="1">
      <c r="B279" s="8"/>
      <c r="C279" s="8"/>
      <c r="D279" s="8"/>
      <c r="E279" s="8"/>
      <c r="F279" s="8"/>
      <c r="G279" s="8"/>
      <c r="H279" s="8"/>
      <c r="I279" s="8"/>
      <c r="J279" s="8"/>
      <c r="K279" s="8"/>
      <c r="L279" s="8"/>
      <c r="M279" s="8"/>
      <c r="N279" s="8"/>
    </row>
    <row r="280" spans="2:14" s="12" customFormat="1" ht="20.100000000000001" customHeight="1">
      <c r="B280" s="8"/>
      <c r="C280" s="8"/>
      <c r="D280" s="8"/>
      <c r="E280" s="8"/>
      <c r="F280" s="8"/>
      <c r="G280" s="8"/>
      <c r="H280" s="8"/>
      <c r="I280" s="8"/>
      <c r="J280" s="8"/>
      <c r="K280" s="8"/>
      <c r="L280" s="8"/>
      <c r="M280" s="8"/>
      <c r="N280" s="8"/>
    </row>
    <row r="281" spans="2:14" s="12" customFormat="1" ht="20.100000000000001" customHeight="1">
      <c r="B281" s="8"/>
      <c r="C281" s="8"/>
      <c r="D281" s="8"/>
      <c r="E281" s="8"/>
      <c r="F281" s="8"/>
      <c r="G281" s="8"/>
      <c r="H281" s="8"/>
      <c r="I281" s="8"/>
      <c r="J281" s="8"/>
      <c r="K281" s="8"/>
      <c r="L281" s="8"/>
      <c r="M281" s="8"/>
      <c r="N281" s="8"/>
    </row>
    <row r="282" spans="2:14" s="12" customFormat="1" ht="20.100000000000001" customHeight="1">
      <c r="B282" s="8"/>
      <c r="C282" s="8"/>
      <c r="D282" s="8"/>
      <c r="E282" s="8"/>
      <c r="F282" s="8"/>
      <c r="G282" s="8"/>
      <c r="H282" s="8"/>
      <c r="I282" s="8"/>
      <c r="J282" s="8"/>
      <c r="K282" s="8"/>
      <c r="L282" s="8"/>
      <c r="M282" s="8"/>
      <c r="N282" s="8"/>
    </row>
    <row r="283" spans="2:14" s="12" customFormat="1" ht="20.100000000000001" customHeight="1">
      <c r="B283" s="8"/>
      <c r="C283" s="8"/>
      <c r="D283" s="8"/>
      <c r="E283" s="8"/>
      <c r="F283" s="8"/>
      <c r="G283" s="8"/>
      <c r="H283" s="8"/>
      <c r="I283" s="8"/>
      <c r="J283" s="8"/>
      <c r="K283" s="8"/>
      <c r="L283" s="8"/>
      <c r="M283" s="8"/>
      <c r="N283" s="8"/>
    </row>
    <row r="284" spans="2:14" s="12" customFormat="1" ht="20.100000000000001" customHeight="1">
      <c r="B284" s="8"/>
      <c r="C284" s="8"/>
      <c r="D284" s="8"/>
      <c r="E284" s="8"/>
      <c r="F284" s="8"/>
      <c r="G284" s="8"/>
      <c r="H284" s="8"/>
      <c r="I284" s="8"/>
      <c r="J284" s="8"/>
      <c r="K284" s="8"/>
      <c r="L284" s="8"/>
      <c r="M284" s="8"/>
      <c r="N284" s="8"/>
    </row>
    <row r="285" spans="2:14" s="12" customFormat="1" ht="20.100000000000001" customHeight="1">
      <c r="B285" s="8"/>
      <c r="C285" s="8"/>
      <c r="D285" s="8"/>
      <c r="E285" s="8"/>
      <c r="F285" s="8"/>
      <c r="G285" s="8"/>
      <c r="H285" s="8"/>
      <c r="I285" s="8"/>
      <c r="J285" s="8"/>
      <c r="K285" s="8"/>
      <c r="L285" s="8"/>
      <c r="M285" s="8"/>
      <c r="N285" s="8"/>
    </row>
    <row r="286" spans="2:14" s="12" customFormat="1" ht="20.100000000000001" customHeight="1">
      <c r="B286" s="8"/>
      <c r="C286" s="8"/>
      <c r="D286" s="8"/>
      <c r="E286" s="8"/>
      <c r="F286" s="8"/>
      <c r="G286" s="8"/>
      <c r="H286" s="8"/>
      <c r="I286" s="8"/>
      <c r="J286" s="8"/>
      <c r="K286" s="8"/>
      <c r="L286" s="8"/>
      <c r="M286" s="8"/>
      <c r="N286" s="8"/>
    </row>
    <row r="287" spans="2:14" s="12" customFormat="1" ht="20.100000000000001" customHeight="1">
      <c r="B287" s="8"/>
      <c r="C287" s="8"/>
      <c r="D287" s="8"/>
      <c r="E287" s="8"/>
      <c r="F287" s="8"/>
      <c r="G287" s="8"/>
      <c r="H287" s="8"/>
      <c r="I287" s="8"/>
      <c r="J287" s="8"/>
      <c r="K287" s="8"/>
      <c r="L287" s="8"/>
      <c r="M287" s="8"/>
      <c r="N287" s="8"/>
    </row>
    <row r="288" spans="2:14" s="12" customFormat="1" ht="20.100000000000001" customHeight="1">
      <c r="B288" s="8"/>
      <c r="C288" s="8"/>
      <c r="D288" s="8"/>
      <c r="E288" s="8"/>
      <c r="F288" s="8"/>
      <c r="G288" s="8"/>
      <c r="H288" s="8"/>
      <c r="I288" s="8"/>
      <c r="J288" s="8"/>
      <c r="K288" s="8"/>
      <c r="L288" s="8"/>
      <c r="M288" s="8"/>
      <c r="N288" s="8"/>
    </row>
    <row r="289" spans="2:14" s="12" customFormat="1" ht="20.100000000000001" customHeight="1">
      <c r="B289" s="8"/>
      <c r="C289" s="8"/>
      <c r="D289" s="8"/>
      <c r="E289" s="8"/>
      <c r="F289" s="8"/>
      <c r="G289" s="8"/>
      <c r="H289" s="8"/>
      <c r="I289" s="8"/>
      <c r="J289" s="8"/>
      <c r="K289" s="8"/>
      <c r="L289" s="8"/>
      <c r="M289" s="8"/>
      <c r="N289" s="8"/>
    </row>
    <row r="290" spans="2:14" s="12" customFormat="1" ht="20.100000000000001" customHeight="1">
      <c r="B290" s="8"/>
      <c r="C290" s="8"/>
      <c r="D290" s="8"/>
      <c r="E290" s="8"/>
      <c r="F290" s="8"/>
      <c r="G290" s="8"/>
      <c r="H290" s="8"/>
      <c r="I290" s="8"/>
      <c r="J290" s="8"/>
      <c r="K290" s="8"/>
      <c r="L290" s="8"/>
      <c r="M290" s="8"/>
      <c r="N290" s="8"/>
    </row>
    <row r="291" spans="2:14" s="12" customFormat="1" ht="20.100000000000001" customHeight="1">
      <c r="B291" s="8"/>
      <c r="C291" s="8"/>
      <c r="D291" s="8"/>
      <c r="E291" s="8"/>
      <c r="F291" s="8"/>
      <c r="G291" s="8"/>
      <c r="H291" s="8"/>
      <c r="I291" s="8"/>
      <c r="J291" s="8"/>
      <c r="K291" s="8"/>
      <c r="L291" s="8"/>
      <c r="M291" s="8"/>
      <c r="N291" s="8"/>
    </row>
    <row r="292" spans="2:14" s="12" customFormat="1" ht="20.100000000000001" customHeight="1">
      <c r="B292" s="8"/>
      <c r="C292" s="8"/>
      <c r="D292" s="8"/>
      <c r="E292" s="8"/>
      <c r="F292" s="8"/>
      <c r="G292" s="8"/>
      <c r="H292" s="8"/>
      <c r="I292" s="8"/>
      <c r="J292" s="8"/>
      <c r="K292" s="8"/>
      <c r="L292" s="8"/>
      <c r="M292" s="8"/>
      <c r="N292" s="8"/>
    </row>
    <row r="293" spans="2:14" s="12" customFormat="1" ht="20.100000000000001" customHeight="1">
      <c r="B293" s="8"/>
      <c r="C293" s="8"/>
      <c r="D293" s="8"/>
      <c r="E293" s="8"/>
      <c r="F293" s="8"/>
      <c r="G293" s="8"/>
      <c r="H293" s="8"/>
      <c r="I293" s="8"/>
      <c r="J293" s="8"/>
      <c r="K293" s="8"/>
      <c r="L293" s="8"/>
      <c r="M293" s="8"/>
      <c r="N293" s="8"/>
    </row>
    <row r="294" spans="2:14" s="12" customFormat="1" ht="20.100000000000001" customHeight="1">
      <c r="B294" s="8"/>
      <c r="C294" s="8"/>
      <c r="D294" s="8"/>
      <c r="E294" s="8"/>
      <c r="F294" s="8"/>
      <c r="G294" s="8"/>
      <c r="H294" s="8"/>
      <c r="I294" s="8"/>
      <c r="J294" s="8"/>
      <c r="K294" s="8"/>
      <c r="L294" s="8"/>
      <c r="M294" s="8"/>
      <c r="N294" s="8"/>
    </row>
    <row r="295" spans="2:14" s="12" customFormat="1" ht="20.100000000000001" customHeight="1">
      <c r="B295" s="8"/>
      <c r="C295" s="8"/>
      <c r="D295" s="8"/>
      <c r="E295" s="8"/>
      <c r="F295" s="8"/>
      <c r="G295" s="8"/>
      <c r="H295" s="8"/>
      <c r="I295" s="8"/>
      <c r="J295" s="8"/>
      <c r="K295" s="8"/>
      <c r="L295" s="8"/>
      <c r="M295" s="8"/>
      <c r="N295" s="8"/>
    </row>
    <row r="296" spans="2:14" s="12" customFormat="1" ht="20.100000000000001" customHeight="1">
      <c r="B296" s="8"/>
      <c r="C296" s="8"/>
      <c r="D296" s="8"/>
      <c r="E296" s="8"/>
      <c r="F296" s="8"/>
      <c r="G296" s="8"/>
      <c r="H296" s="8"/>
      <c r="I296" s="8"/>
      <c r="J296" s="8"/>
      <c r="K296" s="8"/>
      <c r="L296" s="8"/>
      <c r="M296" s="8"/>
      <c r="N296" s="8"/>
    </row>
    <row r="297" spans="2:14" s="12" customFormat="1" ht="20.100000000000001" customHeight="1">
      <c r="B297" s="8"/>
      <c r="C297" s="8"/>
      <c r="D297" s="8"/>
      <c r="E297" s="8"/>
      <c r="F297" s="8"/>
      <c r="G297" s="8"/>
      <c r="H297" s="8"/>
      <c r="I297" s="8"/>
      <c r="J297" s="8"/>
      <c r="K297" s="8"/>
      <c r="L297" s="8"/>
      <c r="M297" s="8"/>
      <c r="N297" s="8"/>
    </row>
    <row r="298" spans="2:14" s="12" customFormat="1" ht="20.100000000000001" customHeight="1">
      <c r="B298" s="8"/>
      <c r="C298" s="8"/>
      <c r="D298" s="8"/>
      <c r="E298" s="8"/>
      <c r="F298" s="8"/>
      <c r="G298" s="8"/>
      <c r="H298" s="8"/>
      <c r="I298" s="8"/>
      <c r="J298" s="8"/>
      <c r="K298" s="8"/>
      <c r="L298" s="8"/>
      <c r="M298" s="8"/>
      <c r="N298" s="8"/>
    </row>
    <row r="299" spans="2:14" s="12" customFormat="1" ht="20.100000000000001" customHeight="1">
      <c r="B299" s="8"/>
      <c r="C299" s="8"/>
      <c r="D299" s="8"/>
      <c r="E299" s="8"/>
      <c r="F299" s="8"/>
      <c r="G299" s="8"/>
      <c r="H299" s="8"/>
      <c r="I299" s="8"/>
      <c r="J299" s="8"/>
      <c r="K299" s="8"/>
      <c r="L299" s="8"/>
      <c r="M299" s="8"/>
      <c r="N299" s="8"/>
    </row>
    <row r="300" spans="2:14" s="12" customFormat="1" ht="20.100000000000001" customHeight="1">
      <c r="B300" s="8"/>
      <c r="C300" s="8"/>
      <c r="D300" s="8"/>
      <c r="E300" s="8"/>
      <c r="F300" s="8"/>
      <c r="G300" s="8"/>
      <c r="H300" s="8"/>
      <c r="I300" s="8"/>
      <c r="J300" s="8"/>
      <c r="K300" s="8"/>
      <c r="L300" s="8"/>
      <c r="M300" s="8"/>
      <c r="N300" s="8"/>
    </row>
    <row r="301" spans="2:14" s="12" customFormat="1" ht="20.100000000000001" customHeight="1">
      <c r="B301" s="8"/>
      <c r="C301" s="8"/>
      <c r="D301" s="8"/>
      <c r="E301" s="8"/>
      <c r="F301" s="8"/>
      <c r="G301" s="8"/>
      <c r="H301" s="8"/>
      <c r="I301" s="8"/>
      <c r="J301" s="8"/>
      <c r="K301" s="8"/>
      <c r="L301" s="8"/>
      <c r="M301" s="8"/>
      <c r="N301" s="8"/>
    </row>
    <row r="302" spans="2:14" s="12" customFormat="1" ht="20.100000000000001" customHeight="1">
      <c r="B302" s="8"/>
      <c r="C302" s="8"/>
      <c r="D302" s="8"/>
      <c r="E302" s="8"/>
      <c r="F302" s="8"/>
      <c r="G302" s="8"/>
      <c r="H302" s="8"/>
      <c r="I302" s="8"/>
      <c r="J302" s="8"/>
      <c r="K302" s="8"/>
      <c r="L302" s="8"/>
      <c r="M302" s="8"/>
      <c r="N302" s="8"/>
    </row>
    <row r="303" spans="2:14" s="12" customFormat="1" ht="20.100000000000001" customHeight="1">
      <c r="B303" s="8"/>
      <c r="C303" s="8"/>
      <c r="D303" s="8"/>
      <c r="E303" s="8"/>
      <c r="F303" s="8"/>
      <c r="G303" s="8"/>
      <c r="H303" s="8"/>
      <c r="I303" s="8"/>
      <c r="J303" s="8"/>
      <c r="K303" s="8"/>
      <c r="L303" s="8"/>
      <c r="M303" s="8"/>
      <c r="N303" s="8"/>
    </row>
    <row r="304" spans="2:14" s="12" customFormat="1" ht="20.100000000000001" customHeight="1">
      <c r="B304" s="8"/>
      <c r="C304" s="8"/>
      <c r="D304" s="8"/>
      <c r="E304" s="8"/>
      <c r="F304" s="8"/>
      <c r="G304" s="8"/>
      <c r="H304" s="8"/>
      <c r="I304" s="8"/>
      <c r="J304" s="8"/>
      <c r="K304" s="8"/>
      <c r="L304" s="8"/>
      <c r="M304" s="8"/>
      <c r="N304" s="8"/>
    </row>
    <row r="305" spans="2:14" s="12" customFormat="1" ht="20.100000000000001" customHeight="1">
      <c r="B305" s="8"/>
      <c r="C305" s="8"/>
      <c r="D305" s="8"/>
      <c r="E305" s="8"/>
      <c r="F305" s="8"/>
      <c r="G305" s="8"/>
      <c r="H305" s="8"/>
      <c r="I305" s="8"/>
      <c r="J305" s="8"/>
      <c r="K305" s="8"/>
      <c r="L305" s="8"/>
      <c r="M305" s="8"/>
      <c r="N305" s="8"/>
    </row>
    <row r="306" spans="2:14" s="12" customFormat="1" ht="20.100000000000001" customHeight="1">
      <c r="B306" s="8"/>
      <c r="C306" s="8"/>
      <c r="D306" s="8"/>
      <c r="E306" s="8"/>
      <c r="F306" s="8"/>
      <c r="G306" s="8"/>
      <c r="H306" s="8"/>
      <c r="I306" s="8"/>
      <c r="J306" s="8"/>
      <c r="K306" s="8"/>
      <c r="L306" s="8"/>
      <c r="M306" s="8"/>
      <c r="N306" s="8"/>
    </row>
    <row r="307" spans="2:14" s="12" customFormat="1" ht="20.100000000000001" customHeight="1">
      <c r="B307" s="8"/>
      <c r="C307" s="8"/>
      <c r="D307" s="8"/>
      <c r="E307" s="8"/>
      <c r="F307" s="8"/>
      <c r="G307" s="8"/>
      <c r="H307" s="8"/>
      <c r="I307" s="8"/>
      <c r="J307" s="8"/>
      <c r="K307" s="8"/>
      <c r="L307" s="8"/>
      <c r="M307" s="8"/>
      <c r="N307" s="8"/>
    </row>
    <row r="308" spans="2:14" s="12" customFormat="1" ht="20.100000000000001" customHeight="1">
      <c r="B308" s="8"/>
      <c r="C308" s="8"/>
      <c r="D308" s="8"/>
      <c r="E308" s="8"/>
      <c r="F308" s="8"/>
      <c r="G308" s="8"/>
      <c r="H308" s="8"/>
      <c r="I308" s="8"/>
      <c r="J308" s="8"/>
      <c r="K308" s="8"/>
      <c r="L308" s="8"/>
      <c r="M308" s="8"/>
      <c r="N308" s="8"/>
    </row>
    <row r="309" spans="2:14" s="12" customFormat="1" ht="20.100000000000001" customHeight="1">
      <c r="B309" s="8"/>
      <c r="C309" s="8"/>
      <c r="D309" s="8"/>
      <c r="E309" s="8"/>
      <c r="F309" s="8"/>
      <c r="G309" s="8"/>
      <c r="H309" s="8"/>
      <c r="I309" s="8"/>
      <c r="J309" s="8"/>
      <c r="K309" s="8"/>
      <c r="L309" s="8"/>
      <c r="M309" s="8"/>
      <c r="N309" s="8"/>
    </row>
    <row r="310" spans="2:14" s="12" customFormat="1" ht="20.100000000000001" customHeight="1">
      <c r="B310" s="8"/>
      <c r="C310" s="8"/>
      <c r="D310" s="8"/>
      <c r="E310" s="8"/>
      <c r="F310" s="8"/>
      <c r="G310" s="8"/>
      <c r="H310" s="8"/>
      <c r="I310" s="8"/>
      <c r="J310" s="8"/>
      <c r="K310" s="8"/>
      <c r="L310" s="8"/>
      <c r="M310" s="8"/>
      <c r="N310" s="8"/>
    </row>
    <row r="311" spans="2:14" s="12" customFormat="1" ht="20.100000000000001" customHeight="1">
      <c r="B311" s="8"/>
      <c r="C311" s="8"/>
      <c r="D311" s="8"/>
      <c r="E311" s="8"/>
      <c r="F311" s="8"/>
      <c r="G311" s="8"/>
      <c r="H311" s="8"/>
      <c r="I311" s="8"/>
      <c r="J311" s="8"/>
      <c r="K311" s="8"/>
      <c r="L311" s="8"/>
      <c r="M311" s="8"/>
      <c r="N311" s="8"/>
    </row>
    <row r="312" spans="2:14" s="12" customFormat="1" ht="20.100000000000001" customHeight="1">
      <c r="B312" s="8"/>
      <c r="C312" s="8"/>
      <c r="D312" s="8"/>
      <c r="E312" s="8"/>
      <c r="F312" s="8"/>
      <c r="G312" s="8"/>
      <c r="H312" s="8"/>
      <c r="I312" s="8"/>
      <c r="J312" s="8"/>
      <c r="K312" s="8"/>
      <c r="L312" s="8"/>
      <c r="M312" s="8"/>
      <c r="N312" s="8"/>
    </row>
    <row r="313" spans="2:14" s="12" customFormat="1" ht="20.100000000000001" customHeight="1">
      <c r="B313" s="8"/>
      <c r="C313" s="8"/>
      <c r="D313" s="8"/>
      <c r="E313" s="8"/>
      <c r="F313" s="8"/>
      <c r="G313" s="8"/>
      <c r="H313" s="8"/>
      <c r="I313" s="8"/>
      <c r="J313" s="8"/>
      <c r="K313" s="8"/>
      <c r="L313" s="8"/>
      <c r="M313" s="8"/>
      <c r="N313" s="8"/>
    </row>
    <row r="314" spans="2:14" s="12" customFormat="1" ht="20.100000000000001" customHeight="1">
      <c r="B314" s="8"/>
      <c r="C314" s="8"/>
      <c r="D314" s="8"/>
      <c r="E314" s="8"/>
      <c r="F314" s="8"/>
      <c r="G314" s="8"/>
      <c r="H314" s="8"/>
      <c r="I314" s="8"/>
      <c r="J314" s="8"/>
      <c r="K314" s="8"/>
      <c r="L314" s="8"/>
      <c r="M314" s="8"/>
      <c r="N314" s="8"/>
    </row>
    <row r="315" spans="2:14" s="12" customFormat="1" ht="20.100000000000001" customHeight="1">
      <c r="B315" s="8"/>
      <c r="C315" s="8"/>
      <c r="D315" s="8"/>
      <c r="E315" s="8"/>
      <c r="F315" s="8"/>
      <c r="G315" s="8"/>
      <c r="H315" s="8"/>
      <c r="I315" s="8"/>
      <c r="J315" s="8"/>
      <c r="K315" s="8"/>
      <c r="L315" s="8"/>
      <c r="M315" s="8"/>
      <c r="N315" s="8"/>
    </row>
    <row r="316" spans="2:14" s="12" customFormat="1" ht="20.100000000000001" customHeight="1">
      <c r="B316" s="8"/>
      <c r="C316" s="8"/>
      <c r="D316" s="8"/>
      <c r="E316" s="8"/>
      <c r="F316" s="8"/>
      <c r="G316" s="8"/>
      <c r="H316" s="8"/>
      <c r="I316" s="8"/>
      <c r="J316" s="8"/>
      <c r="K316" s="8"/>
      <c r="L316" s="8"/>
      <c r="M316" s="8"/>
      <c r="N316" s="8"/>
    </row>
    <row r="317" spans="2:14" s="12" customFormat="1" ht="20.100000000000001" customHeight="1">
      <c r="B317" s="8"/>
      <c r="C317" s="8"/>
      <c r="D317" s="8"/>
      <c r="E317" s="8"/>
      <c r="F317" s="8"/>
      <c r="G317" s="8"/>
      <c r="H317" s="8"/>
      <c r="I317" s="8"/>
      <c r="J317" s="8"/>
      <c r="K317" s="8"/>
      <c r="L317" s="8"/>
      <c r="M317" s="8"/>
      <c r="N317" s="8"/>
    </row>
    <row r="318" spans="2:14" s="12" customFormat="1" ht="20.100000000000001" customHeight="1">
      <c r="B318" s="8"/>
      <c r="C318" s="8"/>
      <c r="D318" s="8"/>
      <c r="E318" s="8"/>
      <c r="F318" s="8"/>
      <c r="G318" s="8"/>
      <c r="H318" s="8"/>
      <c r="I318" s="8"/>
      <c r="J318" s="8"/>
      <c r="K318" s="8"/>
      <c r="L318" s="8"/>
      <c r="M318" s="8"/>
      <c r="N318" s="8"/>
    </row>
    <row r="319" spans="2:14" s="12" customFormat="1" ht="20.100000000000001" customHeight="1">
      <c r="B319" s="8"/>
      <c r="C319" s="8"/>
      <c r="D319" s="8"/>
      <c r="E319" s="8"/>
      <c r="F319" s="8"/>
      <c r="G319" s="8"/>
      <c r="H319" s="8"/>
      <c r="I319" s="8"/>
      <c r="J319" s="8"/>
      <c r="K319" s="8"/>
      <c r="L319" s="8"/>
      <c r="M319" s="8"/>
      <c r="N319" s="8"/>
    </row>
    <row r="320" spans="2:14" s="12" customFormat="1" ht="20.100000000000001" customHeight="1">
      <c r="B320" s="8"/>
      <c r="C320" s="8"/>
      <c r="D320" s="8"/>
      <c r="E320" s="8"/>
      <c r="F320" s="8"/>
      <c r="G320" s="8"/>
      <c r="H320" s="8"/>
      <c r="I320" s="8"/>
      <c r="J320" s="8"/>
      <c r="K320" s="8"/>
      <c r="L320" s="8"/>
      <c r="M320" s="8"/>
      <c r="N320" s="8"/>
    </row>
    <row r="321" spans="2:14" s="12" customFormat="1" ht="20.100000000000001" customHeight="1">
      <c r="B321" s="8"/>
      <c r="C321" s="8"/>
      <c r="D321" s="8"/>
      <c r="E321" s="8"/>
      <c r="F321" s="8"/>
      <c r="G321" s="8"/>
      <c r="H321" s="8"/>
      <c r="I321" s="8"/>
      <c r="J321" s="8"/>
      <c r="K321" s="8"/>
      <c r="L321" s="8"/>
      <c r="M321" s="8"/>
      <c r="N321" s="8"/>
    </row>
    <row r="322" spans="2:14" s="12" customFormat="1" ht="20.100000000000001" customHeight="1">
      <c r="B322" s="8"/>
      <c r="C322" s="8"/>
      <c r="D322" s="8"/>
      <c r="E322" s="8"/>
      <c r="F322" s="8"/>
      <c r="G322" s="8"/>
      <c r="H322" s="8"/>
      <c r="I322" s="8"/>
      <c r="J322" s="8"/>
      <c r="K322" s="8"/>
      <c r="L322" s="8"/>
      <c r="M322" s="8"/>
      <c r="N322" s="8"/>
    </row>
    <row r="323" spans="2:14" s="12" customFormat="1" ht="20.100000000000001" customHeight="1">
      <c r="B323" s="8"/>
      <c r="C323" s="8"/>
      <c r="D323" s="8"/>
      <c r="E323" s="8"/>
      <c r="F323" s="8"/>
      <c r="G323" s="8"/>
      <c r="H323" s="8"/>
      <c r="I323" s="8"/>
      <c r="J323" s="8"/>
      <c r="K323" s="8"/>
      <c r="L323" s="8"/>
      <c r="M323" s="8"/>
      <c r="N323" s="8"/>
    </row>
    <row r="324" spans="2:14" s="12" customFormat="1" ht="20.100000000000001" customHeight="1">
      <c r="B324" s="8"/>
      <c r="C324" s="8"/>
      <c r="D324" s="8"/>
      <c r="E324" s="8"/>
      <c r="F324" s="8"/>
      <c r="G324" s="8"/>
      <c r="H324" s="8"/>
      <c r="I324" s="8"/>
      <c r="J324" s="8"/>
      <c r="K324" s="8"/>
      <c r="L324" s="8"/>
      <c r="M324" s="8"/>
      <c r="N324" s="8"/>
    </row>
    <row r="325" spans="2:14" s="12" customFormat="1" ht="20.100000000000001" customHeight="1">
      <c r="B325" s="8"/>
      <c r="C325" s="8"/>
      <c r="D325" s="8"/>
      <c r="E325" s="8"/>
      <c r="F325" s="8"/>
      <c r="G325" s="8"/>
      <c r="H325" s="8"/>
      <c r="I325" s="8"/>
      <c r="J325" s="8"/>
      <c r="K325" s="8"/>
      <c r="L325" s="8"/>
      <c r="M325" s="8"/>
      <c r="N325" s="8"/>
    </row>
    <row r="326" spans="2:14" s="12" customFormat="1" ht="20.100000000000001" customHeight="1">
      <c r="B326" s="8"/>
      <c r="C326" s="8"/>
      <c r="D326" s="8"/>
      <c r="E326" s="8"/>
      <c r="F326" s="8"/>
      <c r="G326" s="8"/>
      <c r="H326" s="8"/>
      <c r="I326" s="8"/>
      <c r="J326" s="8"/>
      <c r="K326" s="8"/>
      <c r="L326" s="8"/>
      <c r="M326" s="8"/>
      <c r="N326" s="8"/>
    </row>
    <row r="327" spans="2:14" s="12" customFormat="1" ht="20.100000000000001" customHeight="1">
      <c r="B327" s="8"/>
      <c r="C327" s="8"/>
      <c r="D327" s="8"/>
      <c r="E327" s="8"/>
      <c r="F327" s="8"/>
      <c r="G327" s="8"/>
      <c r="H327" s="8"/>
      <c r="I327" s="8"/>
      <c r="J327" s="8"/>
      <c r="K327" s="8"/>
      <c r="L327" s="8"/>
      <c r="M327" s="8"/>
      <c r="N327" s="8"/>
    </row>
    <row r="328" spans="2:14" s="12" customFormat="1" ht="20.100000000000001" customHeight="1">
      <c r="B328" s="8"/>
      <c r="C328" s="8"/>
      <c r="D328" s="8"/>
      <c r="E328" s="8"/>
      <c r="F328" s="8"/>
      <c r="G328" s="8"/>
      <c r="H328" s="8"/>
      <c r="I328" s="8"/>
      <c r="J328" s="8"/>
      <c r="K328" s="8"/>
      <c r="L328" s="8"/>
      <c r="M328" s="8"/>
      <c r="N328" s="8"/>
    </row>
    <row r="329" spans="2:14" s="12" customFormat="1" ht="20.100000000000001" customHeight="1">
      <c r="B329" s="8"/>
      <c r="C329" s="8"/>
      <c r="D329" s="8"/>
      <c r="E329" s="8"/>
      <c r="F329" s="8"/>
      <c r="G329" s="8"/>
      <c r="H329" s="8"/>
      <c r="I329" s="8"/>
      <c r="J329" s="8"/>
      <c r="K329" s="8"/>
      <c r="L329" s="8"/>
      <c r="M329" s="8"/>
      <c r="N329" s="8"/>
    </row>
    <row r="330" spans="2:14" s="12" customFormat="1" ht="20.100000000000001" customHeight="1">
      <c r="B330" s="8"/>
      <c r="C330" s="8"/>
      <c r="D330" s="8"/>
      <c r="E330" s="8"/>
      <c r="F330" s="8"/>
      <c r="G330" s="8"/>
      <c r="H330" s="8"/>
      <c r="I330" s="8"/>
      <c r="J330" s="8"/>
      <c r="K330" s="8"/>
      <c r="L330" s="8"/>
      <c r="M330" s="8"/>
      <c r="N330" s="8"/>
    </row>
    <row r="331" spans="2:14" s="12" customFormat="1" ht="20.100000000000001" customHeight="1">
      <c r="B331" s="8"/>
      <c r="C331" s="8"/>
      <c r="D331" s="8"/>
      <c r="E331" s="8"/>
      <c r="F331" s="8"/>
      <c r="G331" s="8"/>
      <c r="H331" s="8"/>
      <c r="I331" s="8"/>
      <c r="J331" s="8"/>
      <c r="K331" s="8"/>
      <c r="L331" s="8"/>
      <c r="M331" s="8"/>
      <c r="N331" s="8"/>
    </row>
    <row r="332" spans="2:14" s="12" customFormat="1" ht="20.100000000000001" customHeight="1">
      <c r="B332" s="8"/>
      <c r="C332" s="8"/>
      <c r="D332" s="8"/>
      <c r="E332" s="8"/>
      <c r="F332" s="8"/>
      <c r="G332" s="8"/>
      <c r="H332" s="8"/>
      <c r="I332" s="8"/>
      <c r="J332" s="8"/>
      <c r="K332" s="8"/>
      <c r="L332" s="8"/>
      <c r="M332" s="8"/>
      <c r="N332" s="8"/>
    </row>
    <row r="333" spans="2:14" s="12" customFormat="1" ht="20.100000000000001" customHeight="1">
      <c r="B333" s="8"/>
      <c r="C333" s="8"/>
      <c r="D333" s="8"/>
      <c r="E333" s="8"/>
      <c r="F333" s="8"/>
      <c r="G333" s="8"/>
      <c r="H333" s="8"/>
      <c r="I333" s="8"/>
      <c r="J333" s="8"/>
      <c r="K333" s="8"/>
      <c r="L333" s="8"/>
      <c r="M333" s="8"/>
      <c r="N333" s="8"/>
    </row>
    <row r="334" spans="2:14" s="12" customFormat="1" ht="20.100000000000001" customHeight="1">
      <c r="B334" s="8"/>
      <c r="C334" s="8"/>
      <c r="D334" s="8"/>
      <c r="E334" s="8"/>
      <c r="F334" s="8"/>
      <c r="G334" s="8"/>
      <c r="H334" s="8"/>
      <c r="I334" s="8"/>
      <c r="J334" s="8"/>
      <c r="K334" s="8"/>
      <c r="L334" s="8"/>
      <c r="M334" s="8"/>
      <c r="N334" s="8"/>
    </row>
    <row r="335" spans="2:14" s="12" customFormat="1" ht="20.100000000000001" customHeight="1">
      <c r="B335" s="8"/>
      <c r="C335" s="8"/>
      <c r="D335" s="8"/>
      <c r="E335" s="8"/>
      <c r="F335" s="8"/>
      <c r="G335" s="8"/>
      <c r="H335" s="8"/>
      <c r="I335" s="8"/>
      <c r="J335" s="8"/>
      <c r="K335" s="8"/>
      <c r="L335" s="8"/>
      <c r="M335" s="8"/>
      <c r="N335" s="8"/>
    </row>
    <row r="336" spans="2:14" s="12" customFormat="1" ht="20.100000000000001" customHeight="1">
      <c r="B336" s="8"/>
      <c r="C336" s="8"/>
      <c r="D336" s="8"/>
      <c r="E336" s="8"/>
      <c r="F336" s="8"/>
      <c r="G336" s="8"/>
      <c r="H336" s="8"/>
      <c r="I336" s="8"/>
      <c r="J336" s="8"/>
      <c r="K336" s="8"/>
      <c r="L336" s="8"/>
      <c r="M336" s="8"/>
      <c r="N336" s="8"/>
    </row>
    <row r="337" spans="2:14" s="12" customFormat="1" ht="20.100000000000001" customHeight="1">
      <c r="B337" s="8"/>
      <c r="C337" s="8"/>
      <c r="D337" s="8"/>
      <c r="E337" s="8"/>
      <c r="F337" s="8"/>
      <c r="G337" s="8"/>
      <c r="H337" s="8"/>
      <c r="I337" s="8"/>
      <c r="J337" s="8"/>
      <c r="K337" s="8"/>
      <c r="L337" s="8"/>
      <c r="M337" s="8"/>
      <c r="N337" s="8"/>
    </row>
    <row r="338" spans="2:14" s="12" customFormat="1" ht="20.100000000000001" customHeight="1">
      <c r="B338" s="8"/>
      <c r="C338" s="8"/>
      <c r="D338" s="8"/>
      <c r="E338" s="8"/>
      <c r="F338" s="8"/>
      <c r="G338" s="8"/>
      <c r="H338" s="8"/>
      <c r="I338" s="8"/>
      <c r="J338" s="8"/>
      <c r="K338" s="8"/>
      <c r="L338" s="8"/>
      <c r="M338" s="8"/>
      <c r="N338" s="8"/>
    </row>
    <row r="339" spans="2:14" s="12" customFormat="1" ht="20.100000000000001" customHeight="1">
      <c r="B339" s="8"/>
      <c r="C339" s="8"/>
      <c r="D339" s="8"/>
      <c r="E339" s="8"/>
      <c r="F339" s="8"/>
      <c r="G339" s="8"/>
      <c r="H339" s="8"/>
      <c r="I339" s="8"/>
      <c r="J339" s="8"/>
      <c r="K339" s="8"/>
      <c r="L339" s="8"/>
      <c r="M339" s="8"/>
      <c r="N339" s="8"/>
    </row>
    <row r="340" spans="2:14" s="12" customFormat="1" ht="20.100000000000001" customHeight="1">
      <c r="B340" s="8"/>
      <c r="C340" s="8"/>
      <c r="D340" s="8"/>
      <c r="E340" s="8"/>
      <c r="F340" s="8"/>
      <c r="G340" s="8"/>
      <c r="H340" s="8"/>
      <c r="I340" s="8"/>
      <c r="J340" s="8"/>
      <c r="K340" s="8"/>
      <c r="L340" s="8"/>
      <c r="M340" s="8"/>
      <c r="N340" s="8"/>
    </row>
    <row r="341" spans="2:14" s="12" customFormat="1" ht="20.100000000000001" customHeight="1">
      <c r="B341" s="8"/>
      <c r="C341" s="8"/>
      <c r="D341" s="8"/>
      <c r="E341" s="8"/>
      <c r="F341" s="8"/>
      <c r="G341" s="8"/>
      <c r="H341" s="8"/>
      <c r="I341" s="8"/>
      <c r="J341" s="8"/>
      <c r="K341" s="8"/>
      <c r="L341" s="8"/>
      <c r="M341" s="8"/>
      <c r="N341" s="8"/>
    </row>
    <row r="342" spans="2:14" s="12" customFormat="1" ht="20.100000000000001" customHeight="1">
      <c r="B342" s="8"/>
      <c r="C342" s="8"/>
      <c r="D342" s="8"/>
      <c r="E342" s="8"/>
      <c r="F342" s="8"/>
      <c r="G342" s="8"/>
      <c r="H342" s="8"/>
      <c r="I342" s="8"/>
      <c r="J342" s="8"/>
      <c r="K342" s="8"/>
      <c r="L342" s="8"/>
      <c r="M342" s="8"/>
      <c r="N342" s="8"/>
    </row>
    <row r="343" spans="2:14" s="12" customFormat="1" ht="20.100000000000001" customHeight="1">
      <c r="B343" s="8"/>
      <c r="C343" s="8"/>
      <c r="D343" s="8"/>
      <c r="E343" s="8"/>
      <c r="F343" s="8"/>
      <c r="G343" s="8"/>
      <c r="H343" s="8"/>
      <c r="I343" s="8"/>
      <c r="J343" s="8"/>
      <c r="K343" s="8"/>
      <c r="L343" s="8"/>
      <c r="M343" s="8"/>
      <c r="N343" s="8"/>
    </row>
    <row r="344" spans="2:14" s="12" customFormat="1" ht="20.100000000000001" customHeight="1">
      <c r="B344" s="8"/>
      <c r="C344" s="8"/>
      <c r="D344" s="8"/>
      <c r="E344" s="8"/>
      <c r="F344" s="8"/>
      <c r="G344" s="8"/>
      <c r="H344" s="8"/>
      <c r="I344" s="8"/>
      <c r="J344" s="8"/>
      <c r="K344" s="8"/>
      <c r="L344" s="8"/>
      <c r="M344" s="8"/>
      <c r="N344" s="8"/>
    </row>
    <row r="345" spans="2:14" s="12" customFormat="1" ht="20.100000000000001" customHeight="1">
      <c r="B345" s="8"/>
      <c r="C345" s="8"/>
      <c r="D345" s="8"/>
      <c r="E345" s="8"/>
      <c r="F345" s="8"/>
      <c r="G345" s="8"/>
      <c r="H345" s="8"/>
      <c r="I345" s="8"/>
      <c r="J345" s="8"/>
      <c r="K345" s="8"/>
      <c r="L345" s="8"/>
      <c r="M345" s="8"/>
      <c r="N345" s="8"/>
    </row>
    <row r="346" spans="2:14" s="12" customFormat="1" ht="20.100000000000001" customHeight="1">
      <c r="B346" s="8"/>
      <c r="C346" s="8"/>
      <c r="D346" s="8"/>
      <c r="E346" s="8"/>
      <c r="F346" s="8"/>
      <c r="G346" s="8"/>
      <c r="H346" s="8"/>
      <c r="I346" s="8"/>
      <c r="J346" s="8"/>
      <c r="K346" s="8"/>
      <c r="L346" s="8"/>
      <c r="M346" s="8"/>
      <c r="N346" s="8"/>
    </row>
    <row r="347" spans="2:14" s="12" customFormat="1" ht="20.100000000000001" customHeight="1">
      <c r="B347" s="8"/>
      <c r="C347" s="8"/>
      <c r="D347" s="8"/>
      <c r="E347" s="8"/>
      <c r="F347" s="8"/>
      <c r="G347" s="8"/>
      <c r="H347" s="8"/>
      <c r="I347" s="8"/>
      <c r="J347" s="8"/>
      <c r="K347" s="8"/>
      <c r="L347" s="8"/>
      <c r="M347" s="8"/>
      <c r="N347" s="8"/>
    </row>
    <row r="348" spans="2:14" s="12" customFormat="1" ht="20.100000000000001" customHeight="1">
      <c r="B348" s="8"/>
      <c r="C348" s="8"/>
      <c r="D348" s="8"/>
      <c r="E348" s="8"/>
      <c r="F348" s="8"/>
      <c r="G348" s="8"/>
      <c r="H348" s="8"/>
      <c r="I348" s="8"/>
      <c r="J348" s="8"/>
      <c r="K348" s="8"/>
      <c r="L348" s="8"/>
      <c r="M348" s="8"/>
      <c r="N348" s="8"/>
    </row>
    <row r="349" spans="2:14" s="12" customFormat="1" ht="20.100000000000001" customHeight="1">
      <c r="B349" s="8"/>
      <c r="C349" s="8"/>
      <c r="D349" s="8"/>
      <c r="E349" s="8"/>
      <c r="F349" s="8"/>
      <c r="G349" s="8"/>
      <c r="H349" s="8"/>
      <c r="I349" s="8"/>
      <c r="J349" s="8"/>
      <c r="K349" s="8"/>
      <c r="L349" s="8"/>
      <c r="M349" s="8"/>
      <c r="N349" s="8"/>
    </row>
    <row r="350" spans="2:14" s="12" customFormat="1" ht="20.100000000000001" customHeight="1">
      <c r="B350" s="8"/>
      <c r="C350" s="8"/>
      <c r="D350" s="8"/>
      <c r="E350" s="8"/>
      <c r="F350" s="8"/>
      <c r="G350" s="8"/>
      <c r="H350" s="8"/>
      <c r="I350" s="8"/>
      <c r="J350" s="8"/>
      <c r="K350" s="8"/>
      <c r="L350" s="8"/>
      <c r="M350" s="8"/>
      <c r="N350" s="8"/>
    </row>
    <row r="351" spans="2:14" s="12" customFormat="1" ht="20.100000000000001" customHeight="1">
      <c r="B351" s="8"/>
      <c r="C351" s="8"/>
      <c r="D351" s="8"/>
      <c r="E351" s="8"/>
      <c r="F351" s="8"/>
      <c r="G351" s="8"/>
      <c r="H351" s="8"/>
      <c r="I351" s="8"/>
      <c r="J351" s="8"/>
      <c r="K351" s="8"/>
      <c r="L351" s="8"/>
      <c r="M351" s="8"/>
      <c r="N351" s="8"/>
    </row>
    <row r="352" spans="2:14" s="12" customFormat="1" ht="20.100000000000001" customHeight="1">
      <c r="B352" s="8"/>
      <c r="C352" s="8"/>
      <c r="D352" s="8"/>
      <c r="E352" s="8"/>
      <c r="F352" s="8"/>
      <c r="G352" s="8"/>
      <c r="H352" s="8"/>
      <c r="I352" s="8"/>
      <c r="J352" s="8"/>
      <c r="K352" s="8"/>
      <c r="L352" s="8"/>
      <c r="M352" s="8"/>
      <c r="N352" s="8"/>
    </row>
    <row r="353" spans="2:14" s="12" customFormat="1" ht="20.100000000000001" customHeight="1">
      <c r="B353" s="8"/>
      <c r="C353" s="8"/>
      <c r="D353" s="8"/>
      <c r="E353" s="8"/>
      <c r="F353" s="8"/>
      <c r="G353" s="8"/>
      <c r="H353" s="8"/>
      <c r="I353" s="8"/>
      <c r="J353" s="8"/>
      <c r="K353" s="8"/>
      <c r="L353" s="8"/>
      <c r="M353" s="8"/>
      <c r="N353" s="8"/>
    </row>
    <row r="354" spans="2:14" s="12" customFormat="1" ht="20.100000000000001" customHeight="1">
      <c r="B354" s="8"/>
      <c r="C354" s="8"/>
      <c r="D354" s="8"/>
      <c r="E354" s="8"/>
      <c r="F354" s="8"/>
      <c r="G354" s="8"/>
      <c r="H354" s="8"/>
      <c r="I354" s="8"/>
      <c r="J354" s="8"/>
      <c r="K354" s="8"/>
      <c r="L354" s="8"/>
      <c r="M354" s="8"/>
      <c r="N354" s="8"/>
    </row>
    <row r="355" spans="2:14" s="12" customFormat="1" ht="20.100000000000001" customHeight="1">
      <c r="B355" s="8"/>
      <c r="C355" s="8"/>
      <c r="D355" s="8"/>
      <c r="E355" s="8"/>
      <c r="F355" s="8"/>
      <c r="G355" s="8"/>
      <c r="H355" s="8"/>
      <c r="I355" s="8"/>
      <c r="J355" s="8"/>
      <c r="K355" s="8"/>
      <c r="L355" s="8"/>
      <c r="M355" s="8"/>
      <c r="N355" s="8"/>
    </row>
    <row r="356" spans="2:14" s="12" customFormat="1" ht="20.100000000000001" customHeight="1">
      <c r="B356" s="8"/>
      <c r="C356" s="8"/>
      <c r="D356" s="8"/>
      <c r="E356" s="8"/>
      <c r="F356" s="8"/>
      <c r="G356" s="8"/>
      <c r="H356" s="8"/>
      <c r="I356" s="8"/>
      <c r="J356" s="8"/>
      <c r="K356" s="8"/>
      <c r="L356" s="8"/>
      <c r="M356" s="8"/>
      <c r="N356" s="8"/>
    </row>
    <row r="357" spans="2:14" s="12" customFormat="1" ht="20.100000000000001" customHeight="1">
      <c r="B357" s="8"/>
      <c r="C357" s="8"/>
      <c r="D357" s="8"/>
      <c r="E357" s="8"/>
      <c r="F357" s="8"/>
      <c r="G357" s="8"/>
      <c r="H357" s="8"/>
      <c r="I357" s="8"/>
      <c r="J357" s="8"/>
      <c r="K357" s="8"/>
      <c r="L357" s="8"/>
      <c r="M357" s="8"/>
      <c r="N357" s="8"/>
    </row>
    <row r="358" spans="2:14" s="12" customFormat="1" ht="20.100000000000001" customHeight="1">
      <c r="B358" s="8"/>
      <c r="C358" s="8"/>
      <c r="D358" s="8"/>
      <c r="E358" s="8"/>
      <c r="F358" s="8"/>
      <c r="G358" s="8"/>
      <c r="H358" s="8"/>
      <c r="I358" s="8"/>
      <c r="J358" s="8"/>
      <c r="K358" s="8"/>
      <c r="L358" s="8"/>
      <c r="M358" s="8"/>
      <c r="N358" s="8"/>
    </row>
    <row r="359" spans="2:14" s="12" customFormat="1" ht="20.100000000000001" customHeight="1">
      <c r="B359" s="8"/>
      <c r="C359" s="8"/>
      <c r="D359" s="8"/>
      <c r="E359" s="8"/>
      <c r="F359" s="8"/>
      <c r="G359" s="8"/>
      <c r="H359" s="8"/>
      <c r="I359" s="8"/>
      <c r="J359" s="8"/>
      <c r="K359" s="8"/>
      <c r="L359" s="8"/>
      <c r="M359" s="8"/>
      <c r="N359" s="8"/>
    </row>
    <row r="360" spans="2:14" s="12" customFormat="1" ht="20.100000000000001" customHeight="1">
      <c r="B360" s="8"/>
      <c r="C360" s="8"/>
      <c r="D360" s="8"/>
      <c r="E360" s="8"/>
      <c r="F360" s="8"/>
      <c r="G360" s="8"/>
      <c r="H360" s="8"/>
      <c r="I360" s="8"/>
      <c r="J360" s="8"/>
      <c r="K360" s="8"/>
      <c r="L360" s="8"/>
      <c r="M360" s="8"/>
      <c r="N360" s="8"/>
    </row>
    <row r="361" spans="2:14" s="12" customFormat="1" ht="20.100000000000001" customHeight="1">
      <c r="B361" s="8"/>
      <c r="C361" s="8"/>
      <c r="D361" s="8"/>
      <c r="E361" s="8"/>
      <c r="F361" s="8"/>
      <c r="G361" s="8"/>
      <c r="H361" s="8"/>
      <c r="I361" s="8"/>
      <c r="J361" s="8"/>
      <c r="K361" s="8"/>
      <c r="L361" s="8"/>
      <c r="M361" s="8"/>
      <c r="N361" s="8"/>
    </row>
    <row r="362" spans="2:14" s="12" customFormat="1" ht="20.100000000000001" customHeight="1">
      <c r="B362" s="8"/>
      <c r="C362" s="8"/>
      <c r="D362" s="8"/>
      <c r="E362" s="8"/>
      <c r="F362" s="8"/>
      <c r="G362" s="8"/>
      <c r="H362" s="8"/>
      <c r="I362" s="8"/>
      <c r="J362" s="8"/>
      <c r="K362" s="8"/>
      <c r="L362" s="8"/>
      <c r="M362" s="8"/>
      <c r="N362" s="8"/>
    </row>
    <row r="363" spans="2:14" s="12" customFormat="1" ht="20.100000000000001" customHeight="1">
      <c r="B363" s="8"/>
      <c r="C363" s="8"/>
      <c r="D363" s="8"/>
      <c r="E363" s="8"/>
      <c r="F363" s="8"/>
      <c r="G363" s="8"/>
      <c r="H363" s="8"/>
      <c r="I363" s="8"/>
      <c r="J363" s="8"/>
      <c r="K363" s="8"/>
      <c r="L363" s="8"/>
      <c r="M363" s="8"/>
      <c r="N363" s="8"/>
    </row>
    <row r="364" spans="2:14" s="12" customFormat="1" ht="20.100000000000001" customHeight="1">
      <c r="B364" s="8"/>
      <c r="C364" s="8"/>
      <c r="D364" s="8"/>
      <c r="E364" s="8"/>
      <c r="F364" s="8"/>
      <c r="G364" s="8"/>
      <c r="H364" s="8"/>
      <c r="I364" s="8"/>
      <c r="J364" s="8"/>
      <c r="K364" s="8"/>
      <c r="L364" s="8"/>
      <c r="M364" s="8"/>
      <c r="N364" s="8"/>
    </row>
    <row r="365" spans="2:14" s="12" customFormat="1" ht="20.100000000000001" customHeight="1">
      <c r="B365" s="8"/>
      <c r="C365" s="8"/>
      <c r="D365" s="8"/>
      <c r="E365" s="8"/>
      <c r="F365" s="8"/>
      <c r="G365" s="8"/>
      <c r="H365" s="8"/>
      <c r="I365" s="8"/>
      <c r="J365" s="8"/>
      <c r="K365" s="8"/>
      <c r="L365" s="8"/>
      <c r="M365" s="8"/>
      <c r="N365" s="8"/>
    </row>
    <row r="366" spans="2:14" s="12" customFormat="1" ht="20.100000000000001" customHeight="1">
      <c r="B366" s="8"/>
      <c r="C366" s="8"/>
      <c r="D366" s="8"/>
      <c r="E366" s="8"/>
      <c r="F366" s="8"/>
      <c r="G366" s="8"/>
      <c r="H366" s="8"/>
      <c r="I366" s="8"/>
      <c r="J366" s="8"/>
      <c r="K366" s="8"/>
      <c r="L366" s="8"/>
      <c r="M366" s="8"/>
      <c r="N366" s="8"/>
    </row>
    <row r="367" spans="2:14" s="12" customFormat="1" ht="20.100000000000001" customHeight="1">
      <c r="B367" s="8"/>
      <c r="C367" s="8"/>
      <c r="D367" s="8"/>
      <c r="E367" s="8"/>
      <c r="F367" s="8"/>
      <c r="G367" s="8"/>
      <c r="H367" s="8"/>
      <c r="I367" s="8"/>
      <c r="J367" s="8"/>
      <c r="K367" s="8"/>
      <c r="L367" s="8"/>
      <c r="M367" s="8"/>
      <c r="N367" s="8"/>
    </row>
    <row r="368" spans="2:14" s="12" customFormat="1" ht="20.100000000000001" customHeight="1">
      <c r="B368" s="8"/>
      <c r="C368" s="8"/>
      <c r="D368" s="8"/>
      <c r="E368" s="8"/>
      <c r="F368" s="8"/>
      <c r="G368" s="8"/>
      <c r="H368" s="8"/>
      <c r="I368" s="8"/>
      <c r="J368" s="8"/>
      <c r="K368" s="8"/>
      <c r="L368" s="8"/>
      <c r="M368" s="8"/>
      <c r="N368" s="8"/>
    </row>
    <row r="369" spans="2:14" s="12" customFormat="1" ht="20.100000000000001" customHeight="1">
      <c r="B369" s="8"/>
      <c r="C369" s="8"/>
      <c r="D369" s="8"/>
      <c r="E369" s="8"/>
      <c r="F369" s="8"/>
      <c r="G369" s="8"/>
      <c r="H369" s="8"/>
      <c r="I369" s="8"/>
      <c r="J369" s="8"/>
      <c r="K369" s="8"/>
      <c r="L369" s="8"/>
      <c r="M369" s="8"/>
      <c r="N369" s="8"/>
    </row>
    <row r="370" spans="2:14" s="12" customFormat="1" ht="20.100000000000001" customHeight="1">
      <c r="B370" s="8"/>
      <c r="C370" s="8"/>
      <c r="D370" s="8"/>
      <c r="E370" s="8"/>
      <c r="F370" s="8"/>
      <c r="G370" s="8"/>
      <c r="H370" s="8"/>
      <c r="I370" s="8"/>
      <c r="J370" s="8"/>
      <c r="K370" s="8"/>
      <c r="L370" s="8"/>
      <c r="M370" s="8"/>
      <c r="N370" s="8"/>
    </row>
    <row r="371" spans="2:14" s="12" customFormat="1" ht="20.100000000000001" customHeight="1">
      <c r="B371" s="8"/>
      <c r="C371" s="8"/>
      <c r="D371" s="8"/>
      <c r="E371" s="8"/>
      <c r="F371" s="8"/>
      <c r="G371" s="8"/>
      <c r="H371" s="8"/>
      <c r="I371" s="8"/>
      <c r="J371" s="8"/>
      <c r="K371" s="8"/>
      <c r="L371" s="8"/>
      <c r="M371" s="8"/>
      <c r="N371" s="8"/>
    </row>
    <row r="372" spans="2:14" s="12" customFormat="1" ht="20.100000000000001" customHeight="1">
      <c r="B372" s="8"/>
      <c r="C372" s="8"/>
      <c r="D372" s="8"/>
      <c r="E372" s="8"/>
      <c r="F372" s="8"/>
      <c r="G372" s="8"/>
      <c r="H372" s="8"/>
      <c r="I372" s="8"/>
      <c r="J372" s="8"/>
      <c r="K372" s="8"/>
      <c r="L372" s="8"/>
      <c r="M372" s="8"/>
      <c r="N372" s="8"/>
    </row>
    <row r="373" spans="2:14" s="12" customFormat="1" ht="20.100000000000001" customHeight="1">
      <c r="B373" s="8"/>
      <c r="C373" s="8"/>
      <c r="D373" s="8"/>
      <c r="E373" s="8"/>
      <c r="F373" s="8"/>
      <c r="G373" s="8"/>
      <c r="H373" s="8"/>
      <c r="I373" s="8"/>
      <c r="J373" s="8"/>
      <c r="K373" s="8"/>
      <c r="L373" s="8"/>
      <c r="M373" s="8"/>
      <c r="N373" s="8"/>
    </row>
    <row r="374" spans="2:14" s="12" customFormat="1" ht="20.100000000000001" customHeight="1">
      <c r="B374" s="8"/>
      <c r="C374" s="8"/>
      <c r="D374" s="8"/>
      <c r="E374" s="8"/>
      <c r="F374" s="8"/>
      <c r="G374" s="8"/>
      <c r="H374" s="8"/>
      <c r="I374" s="8"/>
      <c r="J374" s="8"/>
      <c r="K374" s="8"/>
      <c r="L374" s="8"/>
      <c r="M374" s="8"/>
      <c r="N374" s="8"/>
    </row>
    <row r="375" spans="2:14" s="12" customFormat="1" ht="20.100000000000001" customHeight="1">
      <c r="B375" s="8"/>
      <c r="C375" s="8"/>
      <c r="D375" s="8"/>
      <c r="E375" s="8"/>
      <c r="F375" s="8"/>
      <c r="G375" s="8"/>
      <c r="H375" s="8"/>
      <c r="I375" s="8"/>
      <c r="J375" s="8"/>
      <c r="K375" s="8"/>
      <c r="L375" s="8"/>
      <c r="M375" s="8"/>
      <c r="N375" s="8"/>
    </row>
    <row r="376" spans="2:14" s="12" customFormat="1" ht="20.100000000000001" customHeight="1">
      <c r="B376" s="8"/>
      <c r="C376" s="8"/>
      <c r="D376" s="8"/>
      <c r="E376" s="8"/>
      <c r="F376" s="8"/>
      <c r="G376" s="8"/>
      <c r="H376" s="8"/>
      <c r="I376" s="8"/>
      <c r="J376" s="8"/>
      <c r="K376" s="8"/>
      <c r="L376" s="8"/>
      <c r="M376" s="8"/>
      <c r="N376" s="8"/>
    </row>
    <row r="377" spans="2:14" s="12" customFormat="1" ht="20.100000000000001" customHeight="1">
      <c r="B377" s="8"/>
      <c r="C377" s="8"/>
      <c r="D377" s="8"/>
      <c r="E377" s="8"/>
      <c r="F377" s="8"/>
      <c r="G377" s="8"/>
      <c r="H377" s="8"/>
      <c r="I377" s="8"/>
      <c r="J377" s="8"/>
      <c r="K377" s="8"/>
      <c r="L377" s="8"/>
      <c r="M377" s="8"/>
      <c r="N377" s="8"/>
    </row>
    <row r="378" spans="2:14" s="12" customFormat="1" ht="20.100000000000001" customHeight="1">
      <c r="B378" s="8"/>
      <c r="C378" s="8"/>
      <c r="D378" s="8"/>
      <c r="E378" s="8"/>
      <c r="F378" s="8"/>
      <c r="G378" s="8"/>
      <c r="H378" s="8"/>
      <c r="I378" s="8"/>
      <c r="J378" s="8"/>
      <c r="K378" s="8"/>
      <c r="L378" s="8"/>
      <c r="M378" s="8"/>
      <c r="N378" s="8"/>
    </row>
    <row r="379" spans="2:14" s="12" customFormat="1" ht="20.100000000000001" customHeight="1">
      <c r="B379" s="8"/>
      <c r="C379" s="8"/>
      <c r="D379" s="8"/>
      <c r="E379" s="8"/>
      <c r="F379" s="8"/>
      <c r="G379" s="8"/>
      <c r="H379" s="8"/>
      <c r="I379" s="8"/>
      <c r="J379" s="8"/>
      <c r="K379" s="8"/>
      <c r="L379" s="8"/>
      <c r="M379" s="8"/>
      <c r="N379" s="8"/>
    </row>
    <row r="380" spans="2:14" s="12" customFormat="1" ht="20.100000000000001" customHeight="1">
      <c r="B380" s="8"/>
      <c r="C380" s="8"/>
      <c r="D380" s="8"/>
      <c r="E380" s="8"/>
      <c r="F380" s="8"/>
      <c r="G380" s="8"/>
      <c r="H380" s="8"/>
      <c r="I380" s="8"/>
      <c r="J380" s="8"/>
      <c r="K380" s="8"/>
      <c r="L380" s="8"/>
      <c r="M380" s="8"/>
      <c r="N380" s="8"/>
    </row>
    <row r="381" spans="2:14" s="12" customFormat="1" ht="20.100000000000001" customHeight="1">
      <c r="B381" s="8"/>
      <c r="C381" s="8"/>
      <c r="D381" s="8"/>
      <c r="E381" s="8"/>
      <c r="F381" s="8"/>
      <c r="G381" s="8"/>
      <c r="H381" s="8"/>
      <c r="I381" s="8"/>
      <c r="J381" s="8"/>
      <c r="K381" s="8"/>
      <c r="L381" s="8"/>
      <c r="M381" s="8"/>
      <c r="N381" s="8"/>
    </row>
    <row r="382" spans="2:14" s="12" customFormat="1" ht="20.100000000000001" customHeight="1">
      <c r="B382" s="8"/>
      <c r="C382" s="8"/>
      <c r="D382" s="8"/>
      <c r="E382" s="8"/>
      <c r="F382" s="8"/>
      <c r="G382" s="8"/>
      <c r="H382" s="8"/>
      <c r="I382" s="8"/>
      <c r="J382" s="8"/>
      <c r="K382" s="8"/>
      <c r="L382" s="8"/>
      <c r="M382" s="8"/>
      <c r="N382" s="8"/>
    </row>
    <row r="383" spans="2:14" s="12" customFormat="1" ht="20.100000000000001" customHeight="1">
      <c r="B383" s="8"/>
      <c r="C383" s="8"/>
      <c r="D383" s="8"/>
      <c r="E383" s="8"/>
      <c r="F383" s="8"/>
      <c r="G383" s="8"/>
      <c r="H383" s="8"/>
      <c r="I383" s="8"/>
      <c r="J383" s="8"/>
      <c r="K383" s="8"/>
      <c r="L383" s="8"/>
      <c r="M383" s="8"/>
      <c r="N383" s="8"/>
    </row>
    <row r="384" spans="2:14" s="12" customFormat="1" ht="20.100000000000001" customHeight="1">
      <c r="B384" s="8"/>
      <c r="C384" s="8"/>
      <c r="D384" s="8"/>
      <c r="E384" s="8"/>
      <c r="F384" s="8"/>
      <c r="G384" s="8"/>
      <c r="H384" s="8"/>
      <c r="I384" s="8"/>
      <c r="J384" s="8"/>
      <c r="K384" s="8"/>
      <c r="L384" s="8"/>
      <c r="M384" s="8"/>
      <c r="N384" s="8"/>
    </row>
    <row r="385" spans="2:14" s="12" customFormat="1" ht="20.100000000000001" customHeight="1">
      <c r="B385" s="8"/>
      <c r="C385" s="8"/>
      <c r="D385" s="8"/>
      <c r="E385" s="8"/>
      <c r="F385" s="8"/>
      <c r="G385" s="8"/>
      <c r="H385" s="8"/>
      <c r="I385" s="8"/>
      <c r="J385" s="8"/>
      <c r="K385" s="8"/>
      <c r="L385" s="8"/>
      <c r="M385" s="8"/>
      <c r="N385" s="8"/>
    </row>
    <row r="386" spans="2:14" s="12" customFormat="1" ht="20.100000000000001" customHeight="1">
      <c r="B386" s="8"/>
      <c r="C386" s="8"/>
      <c r="D386" s="8"/>
      <c r="E386" s="8"/>
      <c r="F386" s="8"/>
      <c r="G386" s="8"/>
      <c r="H386" s="8"/>
      <c r="I386" s="8"/>
      <c r="J386" s="8"/>
      <c r="K386" s="8"/>
      <c r="L386" s="8"/>
      <c r="M386" s="8"/>
      <c r="N386" s="8"/>
    </row>
    <row r="387" spans="2:14" s="12" customFormat="1" ht="20.100000000000001" customHeight="1">
      <c r="B387" s="8"/>
      <c r="C387" s="8"/>
      <c r="D387" s="8"/>
      <c r="E387" s="8"/>
      <c r="F387" s="8"/>
      <c r="G387" s="8"/>
      <c r="H387" s="8"/>
      <c r="I387" s="8"/>
      <c r="J387" s="8"/>
      <c r="K387" s="8"/>
      <c r="L387" s="8"/>
      <c r="M387" s="8"/>
      <c r="N387" s="8"/>
    </row>
    <row r="388" spans="2:14" s="12" customFormat="1" ht="20.100000000000001" customHeight="1">
      <c r="B388" s="8"/>
      <c r="C388" s="8"/>
      <c r="D388" s="8"/>
      <c r="E388" s="8"/>
      <c r="F388" s="8"/>
      <c r="G388" s="8"/>
      <c r="H388" s="8"/>
      <c r="I388" s="8"/>
      <c r="J388" s="8"/>
      <c r="K388" s="8"/>
      <c r="L388" s="8"/>
      <c r="M388" s="8"/>
      <c r="N388" s="8"/>
    </row>
    <row r="389" spans="2:14" s="12" customFormat="1" ht="20.100000000000001" customHeight="1">
      <c r="B389" s="8"/>
      <c r="C389" s="8"/>
      <c r="D389" s="8"/>
      <c r="E389" s="8"/>
      <c r="F389" s="8"/>
      <c r="G389" s="8"/>
      <c r="H389" s="8"/>
      <c r="I389" s="8"/>
      <c r="J389" s="8"/>
      <c r="K389" s="8"/>
      <c r="L389" s="8"/>
      <c r="M389" s="8"/>
      <c r="N389" s="8"/>
    </row>
    <row r="390" spans="2:14" s="12" customFormat="1" ht="20.100000000000001" customHeight="1">
      <c r="B390" s="8"/>
      <c r="C390" s="8"/>
      <c r="D390" s="8"/>
      <c r="E390" s="8"/>
      <c r="F390" s="8"/>
      <c r="G390" s="8"/>
      <c r="H390" s="8"/>
      <c r="I390" s="8"/>
      <c r="J390" s="8"/>
      <c r="K390" s="8"/>
      <c r="L390" s="8"/>
      <c r="M390" s="8"/>
      <c r="N390" s="8"/>
    </row>
    <row r="391" spans="2:14" s="12" customFormat="1" ht="20.100000000000001" customHeight="1">
      <c r="B391" s="8"/>
      <c r="C391" s="8"/>
      <c r="D391" s="8"/>
      <c r="E391" s="8"/>
      <c r="F391" s="8"/>
      <c r="G391" s="8"/>
      <c r="H391" s="8"/>
      <c r="I391" s="8"/>
      <c r="J391" s="8"/>
      <c r="K391" s="8"/>
      <c r="L391" s="8"/>
      <c r="M391" s="8"/>
      <c r="N391" s="8"/>
    </row>
    <row r="392" spans="2:14" s="12" customFormat="1" ht="20.100000000000001" customHeight="1">
      <c r="B392" s="8"/>
      <c r="C392" s="8"/>
      <c r="D392" s="8"/>
      <c r="E392" s="8"/>
      <c r="F392" s="8"/>
      <c r="G392" s="8"/>
      <c r="H392" s="8"/>
      <c r="I392" s="8"/>
      <c r="J392" s="8"/>
      <c r="K392" s="8"/>
      <c r="L392" s="8"/>
      <c r="M392" s="8"/>
      <c r="N392" s="8"/>
    </row>
    <row r="393" spans="2:14" s="12" customFormat="1" ht="20.100000000000001" customHeight="1">
      <c r="B393" s="8"/>
      <c r="C393" s="8"/>
      <c r="D393" s="8"/>
      <c r="E393" s="8"/>
      <c r="F393" s="8"/>
      <c r="G393" s="8"/>
      <c r="H393" s="8"/>
      <c r="I393" s="8"/>
      <c r="J393" s="8"/>
      <c r="K393" s="8"/>
      <c r="L393" s="8"/>
      <c r="M393" s="8"/>
      <c r="N393" s="8"/>
    </row>
    <row r="394" spans="2:14" s="12" customFormat="1" ht="20.100000000000001" customHeight="1">
      <c r="B394" s="8"/>
      <c r="C394" s="8"/>
      <c r="D394" s="8"/>
      <c r="E394" s="8"/>
      <c r="F394" s="8"/>
      <c r="G394" s="8"/>
      <c r="H394" s="8"/>
      <c r="I394" s="8"/>
      <c r="J394" s="8"/>
      <c r="K394" s="8"/>
      <c r="L394" s="8"/>
      <c r="M394" s="8"/>
      <c r="N394" s="8"/>
    </row>
    <row r="395" spans="2:14" s="12" customFormat="1" ht="20.100000000000001" customHeight="1">
      <c r="B395" s="8"/>
      <c r="C395" s="8"/>
      <c r="D395" s="8"/>
      <c r="E395" s="8"/>
      <c r="F395" s="8"/>
      <c r="G395" s="8"/>
      <c r="H395" s="8"/>
      <c r="I395" s="8"/>
      <c r="J395" s="8"/>
      <c r="K395" s="8"/>
      <c r="L395" s="8"/>
      <c r="M395" s="8"/>
      <c r="N395" s="8"/>
    </row>
    <row r="396" spans="2:14" s="12" customFormat="1" ht="20.100000000000001" customHeight="1">
      <c r="B396" s="8"/>
      <c r="C396" s="8"/>
      <c r="D396" s="8"/>
      <c r="E396" s="8"/>
      <c r="F396" s="8"/>
      <c r="G396" s="8"/>
      <c r="H396" s="8"/>
      <c r="I396" s="8"/>
      <c r="J396" s="8"/>
      <c r="K396" s="8"/>
      <c r="L396" s="8"/>
      <c r="M396" s="8"/>
      <c r="N396" s="8"/>
    </row>
    <row r="397" spans="2:14" s="12" customFormat="1" ht="20.100000000000001" customHeight="1">
      <c r="B397" s="8"/>
      <c r="C397" s="8"/>
      <c r="D397" s="8"/>
      <c r="E397" s="8"/>
      <c r="F397" s="8"/>
      <c r="G397" s="8"/>
      <c r="H397" s="8"/>
      <c r="I397" s="8"/>
      <c r="J397" s="8"/>
      <c r="K397" s="8"/>
      <c r="L397" s="8"/>
      <c r="M397" s="8"/>
      <c r="N397" s="8"/>
    </row>
    <row r="398" spans="2:14" s="12" customFormat="1" ht="20.100000000000001" customHeight="1">
      <c r="B398" s="8"/>
      <c r="C398" s="8"/>
      <c r="D398" s="8"/>
      <c r="E398" s="8"/>
      <c r="F398" s="8"/>
      <c r="G398" s="8"/>
      <c r="H398" s="8"/>
      <c r="I398" s="8"/>
      <c r="J398" s="8"/>
      <c r="K398" s="8"/>
      <c r="L398" s="8"/>
      <c r="M398" s="8"/>
      <c r="N398" s="8"/>
    </row>
    <row r="399" spans="2:14" s="12" customFormat="1" ht="20.100000000000001" customHeight="1">
      <c r="B399" s="8"/>
      <c r="C399" s="8"/>
      <c r="D399" s="8"/>
      <c r="E399" s="8"/>
      <c r="F399" s="8"/>
      <c r="G399" s="8"/>
      <c r="H399" s="8"/>
      <c r="I399" s="8"/>
      <c r="J399" s="8"/>
      <c r="K399" s="8"/>
      <c r="L399" s="8"/>
      <c r="M399" s="8"/>
      <c r="N399" s="8"/>
    </row>
    <row r="400" spans="2:14" s="12" customFormat="1" ht="20.100000000000001" customHeight="1">
      <c r="B400" s="8"/>
      <c r="C400" s="8"/>
      <c r="D400" s="8"/>
      <c r="E400" s="8"/>
      <c r="F400" s="8"/>
      <c r="G400" s="8"/>
      <c r="H400" s="8"/>
      <c r="I400" s="8"/>
      <c r="J400" s="8"/>
      <c r="K400" s="8"/>
      <c r="L400" s="8"/>
      <c r="M400" s="8"/>
      <c r="N400" s="8"/>
    </row>
    <row r="401" spans="2:14" s="12" customFormat="1" ht="20.100000000000001" customHeight="1">
      <c r="B401" s="8"/>
      <c r="C401" s="8"/>
      <c r="D401" s="8"/>
      <c r="E401" s="8"/>
      <c r="F401" s="8"/>
      <c r="G401" s="8"/>
      <c r="H401" s="8"/>
      <c r="I401" s="8"/>
      <c r="J401" s="8"/>
      <c r="K401" s="8"/>
      <c r="L401" s="8"/>
      <c r="M401" s="8"/>
      <c r="N401" s="8"/>
    </row>
    <row r="402" spans="2:14" s="12" customFormat="1" ht="20.100000000000001" customHeight="1">
      <c r="B402" s="8"/>
      <c r="C402" s="8"/>
      <c r="D402" s="8"/>
      <c r="E402" s="8"/>
      <c r="F402" s="8"/>
      <c r="G402" s="8"/>
      <c r="H402" s="8"/>
      <c r="I402" s="8"/>
      <c r="J402" s="8"/>
      <c r="K402" s="8"/>
      <c r="L402" s="8"/>
      <c r="M402" s="8"/>
      <c r="N402" s="8"/>
    </row>
    <row r="403" spans="2:14" s="12" customFormat="1" ht="20.100000000000001" customHeight="1">
      <c r="B403" s="8"/>
      <c r="C403" s="8"/>
      <c r="D403" s="8"/>
      <c r="E403" s="8"/>
      <c r="F403" s="8"/>
      <c r="G403" s="8"/>
      <c r="H403" s="8"/>
      <c r="I403" s="8"/>
      <c r="J403" s="8"/>
      <c r="K403" s="8"/>
      <c r="L403" s="8"/>
      <c r="M403" s="8"/>
      <c r="N403" s="8"/>
    </row>
    <row r="404" spans="2:14" s="12" customFormat="1" ht="20.100000000000001" customHeight="1">
      <c r="B404" s="8"/>
      <c r="C404" s="8"/>
      <c r="D404" s="8"/>
      <c r="E404" s="8"/>
      <c r="F404" s="8"/>
      <c r="G404" s="8"/>
      <c r="H404" s="8"/>
      <c r="I404" s="8"/>
      <c r="J404" s="8"/>
      <c r="K404" s="8"/>
      <c r="L404" s="8"/>
      <c r="M404" s="8"/>
      <c r="N404" s="8"/>
    </row>
    <row r="405" spans="2:14" s="12" customFormat="1" ht="20.100000000000001" customHeight="1">
      <c r="B405" s="8"/>
      <c r="C405" s="8"/>
      <c r="D405" s="8"/>
      <c r="E405" s="8"/>
      <c r="F405" s="8"/>
      <c r="G405" s="8"/>
      <c r="H405" s="8"/>
      <c r="I405" s="8"/>
      <c r="J405" s="8"/>
      <c r="K405" s="8"/>
      <c r="L405" s="8"/>
      <c r="M405" s="8"/>
      <c r="N405" s="8"/>
    </row>
    <row r="406" spans="2:14" s="12" customFormat="1" ht="20.100000000000001" customHeight="1">
      <c r="B406" s="8"/>
      <c r="C406" s="8"/>
      <c r="D406" s="8"/>
      <c r="E406" s="8"/>
      <c r="F406" s="8"/>
      <c r="G406" s="8"/>
      <c r="H406" s="8"/>
      <c r="I406" s="8"/>
      <c r="J406" s="8"/>
      <c r="K406" s="8"/>
      <c r="L406" s="8"/>
      <c r="M406" s="8"/>
      <c r="N406" s="8"/>
    </row>
    <row r="407" spans="2:14" s="12" customFormat="1" ht="20.100000000000001" customHeight="1">
      <c r="B407" s="8"/>
      <c r="C407" s="8"/>
      <c r="D407" s="8"/>
      <c r="E407" s="8"/>
      <c r="F407" s="8"/>
      <c r="G407" s="8"/>
      <c r="H407" s="8"/>
      <c r="I407" s="8"/>
      <c r="J407" s="8"/>
      <c r="K407" s="8"/>
      <c r="L407" s="8"/>
      <c r="M407" s="8"/>
      <c r="N407" s="8"/>
    </row>
    <row r="408" spans="2:14" s="12" customFormat="1" ht="20.100000000000001" customHeight="1">
      <c r="B408" s="8"/>
      <c r="C408" s="8"/>
      <c r="D408" s="8"/>
      <c r="E408" s="8"/>
      <c r="F408" s="8"/>
      <c r="G408" s="8"/>
      <c r="H408" s="8"/>
      <c r="I408" s="8"/>
      <c r="J408" s="8"/>
      <c r="K408" s="8"/>
      <c r="L408" s="8"/>
      <c r="M408" s="8"/>
      <c r="N408" s="8"/>
    </row>
    <row r="409" spans="2:14" s="12" customFormat="1" ht="20.100000000000001" customHeight="1">
      <c r="B409" s="8"/>
      <c r="C409" s="8"/>
      <c r="D409" s="8"/>
      <c r="E409" s="8"/>
      <c r="F409" s="8"/>
      <c r="G409" s="8"/>
      <c r="H409" s="8"/>
      <c r="I409" s="8"/>
      <c r="J409" s="8"/>
      <c r="K409" s="8"/>
      <c r="L409" s="8"/>
      <c r="M409" s="8"/>
      <c r="N409" s="8"/>
    </row>
    <row r="410" spans="2:14" s="12" customFormat="1" ht="20.100000000000001" customHeight="1">
      <c r="B410" s="8"/>
      <c r="C410" s="8"/>
      <c r="D410" s="8"/>
      <c r="E410" s="8"/>
      <c r="F410" s="8"/>
      <c r="G410" s="8"/>
      <c r="H410" s="8"/>
      <c r="I410" s="8"/>
      <c r="J410" s="8"/>
      <c r="K410" s="8"/>
      <c r="L410" s="8"/>
      <c r="M410" s="8"/>
      <c r="N410" s="8"/>
    </row>
    <row r="411" spans="2:14" s="12" customFormat="1" ht="20.100000000000001" customHeight="1">
      <c r="B411" s="8"/>
      <c r="C411" s="8"/>
      <c r="D411" s="8"/>
      <c r="E411" s="8"/>
      <c r="F411" s="8"/>
      <c r="G411" s="8"/>
      <c r="H411" s="8"/>
      <c r="I411" s="8"/>
      <c r="J411" s="8"/>
      <c r="K411" s="8"/>
      <c r="L411" s="8"/>
      <c r="M411" s="8"/>
      <c r="N411" s="8"/>
    </row>
    <row r="412" spans="2:14" s="12" customFormat="1" ht="20.100000000000001" customHeight="1">
      <c r="B412" s="8"/>
      <c r="C412" s="8"/>
      <c r="D412" s="8"/>
      <c r="E412" s="8"/>
      <c r="F412" s="8"/>
      <c r="G412" s="8"/>
      <c r="H412" s="8"/>
      <c r="I412" s="8"/>
      <c r="J412" s="8"/>
      <c r="K412" s="8"/>
      <c r="L412" s="8"/>
      <c r="M412" s="8"/>
      <c r="N412" s="8"/>
    </row>
    <row r="413" spans="2:14" s="12" customFormat="1" ht="20.100000000000001" customHeight="1">
      <c r="B413" s="8"/>
      <c r="C413" s="8"/>
      <c r="D413" s="8"/>
      <c r="E413" s="8"/>
      <c r="F413" s="8"/>
      <c r="G413" s="8"/>
      <c r="H413" s="8"/>
      <c r="I413" s="8"/>
      <c r="J413" s="8"/>
      <c r="K413" s="8"/>
      <c r="L413" s="8"/>
      <c r="M413" s="8"/>
      <c r="N413" s="8"/>
    </row>
    <row r="414" spans="2:14" s="12" customFormat="1" ht="20.100000000000001" customHeight="1">
      <c r="B414" s="8"/>
      <c r="C414" s="8"/>
      <c r="D414" s="8"/>
      <c r="E414" s="8"/>
      <c r="F414" s="8"/>
      <c r="G414" s="8"/>
      <c r="H414" s="8"/>
      <c r="I414" s="8"/>
      <c r="J414" s="8"/>
      <c r="K414" s="8"/>
      <c r="L414" s="8"/>
      <c r="M414" s="8"/>
      <c r="N414" s="8"/>
    </row>
    <row r="415" spans="2:14" s="12" customFormat="1" ht="20.100000000000001" customHeight="1">
      <c r="B415" s="8"/>
      <c r="C415" s="8"/>
      <c r="D415" s="8"/>
      <c r="E415" s="8"/>
      <c r="F415" s="8"/>
      <c r="G415" s="8"/>
      <c r="H415" s="8"/>
      <c r="I415" s="8"/>
      <c r="J415" s="8"/>
      <c r="K415" s="8"/>
      <c r="L415" s="8"/>
      <c r="M415" s="8"/>
      <c r="N415" s="8"/>
    </row>
    <row r="416" spans="2:14" s="12" customFormat="1" ht="20.100000000000001" customHeight="1">
      <c r="B416" s="8"/>
      <c r="C416" s="8"/>
      <c r="D416" s="8"/>
      <c r="E416" s="8"/>
      <c r="F416" s="8"/>
      <c r="G416" s="8"/>
      <c r="H416" s="8"/>
      <c r="I416" s="8"/>
      <c r="J416" s="8"/>
      <c r="K416" s="8"/>
      <c r="L416" s="8"/>
      <c r="M416" s="8"/>
      <c r="N416" s="8"/>
    </row>
    <row r="417" spans="2:14" s="12" customFormat="1" ht="20.100000000000001" customHeight="1">
      <c r="B417" s="8"/>
      <c r="C417" s="8"/>
      <c r="D417" s="8"/>
      <c r="E417" s="8"/>
      <c r="F417" s="8"/>
      <c r="G417" s="8"/>
      <c r="H417" s="8"/>
      <c r="I417" s="8"/>
      <c r="J417" s="8"/>
      <c r="K417" s="8"/>
      <c r="L417" s="8"/>
      <c r="M417" s="8"/>
      <c r="N417" s="8"/>
    </row>
    <row r="418" spans="2:14" s="12" customFormat="1" ht="20.100000000000001" customHeight="1">
      <c r="B418" s="8"/>
      <c r="C418" s="8"/>
      <c r="D418" s="8"/>
      <c r="E418" s="8"/>
      <c r="F418" s="8"/>
      <c r="G418" s="8"/>
      <c r="H418" s="8"/>
      <c r="I418" s="8"/>
      <c r="J418" s="8"/>
      <c r="K418" s="8"/>
      <c r="L418" s="8"/>
      <c r="M418" s="8"/>
      <c r="N418" s="8"/>
    </row>
    <row r="419" spans="2:14" s="12" customFormat="1" ht="20.100000000000001" customHeight="1">
      <c r="B419" s="8"/>
      <c r="C419" s="8"/>
      <c r="D419" s="8"/>
      <c r="E419" s="8"/>
      <c r="F419" s="8"/>
      <c r="G419" s="8"/>
      <c r="H419" s="8"/>
      <c r="I419" s="8"/>
      <c r="J419" s="8"/>
      <c r="K419" s="8"/>
      <c r="L419" s="8"/>
      <c r="M419" s="8"/>
      <c r="N419" s="8"/>
    </row>
    <row r="420" spans="2:14" s="12" customFormat="1" ht="20.100000000000001" customHeight="1">
      <c r="B420" s="8"/>
      <c r="C420" s="8"/>
      <c r="D420" s="8"/>
      <c r="E420" s="8"/>
      <c r="F420" s="8"/>
      <c r="G420" s="8"/>
      <c r="H420" s="8"/>
      <c r="I420" s="8"/>
      <c r="J420" s="8"/>
      <c r="K420" s="8"/>
      <c r="L420" s="8"/>
      <c r="M420" s="8"/>
      <c r="N420" s="8"/>
    </row>
    <row r="421" spans="2:14" s="12" customFormat="1" ht="20.100000000000001" customHeight="1">
      <c r="B421" s="8"/>
      <c r="C421" s="8"/>
      <c r="D421" s="8"/>
      <c r="E421" s="8"/>
      <c r="F421" s="8"/>
      <c r="G421" s="8"/>
      <c r="H421" s="8"/>
      <c r="I421" s="8"/>
      <c r="J421" s="8"/>
      <c r="K421" s="8"/>
      <c r="L421" s="8"/>
      <c r="M421" s="8"/>
      <c r="N421" s="8"/>
    </row>
    <row r="422" spans="2:14" s="12" customFormat="1" ht="20.100000000000001" customHeight="1">
      <c r="B422" s="8"/>
      <c r="C422" s="8"/>
      <c r="D422" s="8"/>
      <c r="E422" s="8"/>
      <c r="F422" s="8"/>
      <c r="G422" s="8"/>
      <c r="H422" s="8"/>
      <c r="I422" s="8"/>
      <c r="J422" s="8"/>
      <c r="K422" s="8"/>
      <c r="L422" s="8"/>
      <c r="M422" s="8"/>
      <c r="N422" s="8"/>
    </row>
    <row r="423" spans="2:14" s="12" customFormat="1" ht="20.100000000000001" customHeight="1">
      <c r="B423" s="8"/>
      <c r="C423" s="8"/>
      <c r="D423" s="8"/>
      <c r="E423" s="8"/>
      <c r="F423" s="8"/>
      <c r="G423" s="8"/>
      <c r="H423" s="8"/>
      <c r="I423" s="8"/>
      <c r="J423" s="8"/>
      <c r="K423" s="8"/>
      <c r="L423" s="8"/>
      <c r="M423" s="8"/>
      <c r="N423" s="8"/>
    </row>
    <row r="424" spans="2:14" s="12" customFormat="1" ht="20.100000000000001" customHeight="1">
      <c r="B424" s="8"/>
      <c r="C424" s="8"/>
      <c r="D424" s="8"/>
      <c r="E424" s="8"/>
      <c r="F424" s="8"/>
      <c r="G424" s="8"/>
      <c r="H424" s="8"/>
      <c r="I424" s="8"/>
      <c r="J424" s="8"/>
      <c r="K424" s="8"/>
      <c r="L424" s="8"/>
      <c r="M424" s="8"/>
      <c r="N424" s="8"/>
    </row>
    <row r="425" spans="2:14" s="12" customFormat="1" ht="20.100000000000001" customHeight="1">
      <c r="B425" s="8"/>
      <c r="C425" s="8"/>
      <c r="D425" s="8"/>
      <c r="E425" s="8"/>
      <c r="F425" s="8"/>
      <c r="G425" s="8"/>
      <c r="H425" s="8"/>
      <c r="I425" s="8"/>
      <c r="J425" s="8"/>
      <c r="K425" s="8"/>
      <c r="L425" s="8"/>
      <c r="M425" s="8"/>
      <c r="N425" s="8"/>
    </row>
    <row r="426" spans="2:14" s="12" customFormat="1" ht="20.100000000000001" customHeight="1">
      <c r="B426" s="8"/>
      <c r="C426" s="8"/>
      <c r="D426" s="8"/>
      <c r="E426" s="8"/>
      <c r="F426" s="8"/>
      <c r="G426" s="8"/>
      <c r="H426" s="8"/>
      <c r="I426" s="8"/>
      <c r="J426" s="8"/>
      <c r="K426" s="8"/>
      <c r="L426" s="8"/>
      <c r="M426" s="8"/>
      <c r="N426" s="8"/>
    </row>
    <row r="427" spans="2:14" s="12" customFormat="1" ht="20.100000000000001" customHeight="1">
      <c r="B427" s="8"/>
      <c r="C427" s="8"/>
      <c r="D427" s="8"/>
      <c r="E427" s="8"/>
      <c r="F427" s="8"/>
      <c r="G427" s="8"/>
      <c r="H427" s="8"/>
      <c r="I427" s="8"/>
      <c r="J427" s="8"/>
      <c r="K427" s="8"/>
      <c r="L427" s="8"/>
      <c r="M427" s="8"/>
      <c r="N427" s="8"/>
    </row>
    <row r="428" spans="2:14" s="12" customFormat="1" ht="20.100000000000001" customHeight="1">
      <c r="B428" s="8"/>
      <c r="C428" s="8"/>
      <c r="D428" s="8"/>
      <c r="E428" s="8"/>
      <c r="F428" s="8"/>
      <c r="G428" s="8"/>
      <c r="H428" s="8"/>
      <c r="I428" s="8"/>
      <c r="J428" s="8"/>
      <c r="K428" s="8"/>
      <c r="L428" s="8"/>
      <c r="M428" s="8"/>
      <c r="N428" s="8"/>
    </row>
    <row r="429" spans="2:14" s="12" customFormat="1" ht="20.100000000000001" customHeight="1">
      <c r="B429" s="8"/>
      <c r="C429" s="8"/>
      <c r="D429" s="8"/>
      <c r="E429" s="8"/>
      <c r="F429" s="8"/>
      <c r="G429" s="8"/>
      <c r="H429" s="8"/>
      <c r="I429" s="8"/>
      <c r="J429" s="8"/>
      <c r="K429" s="8"/>
      <c r="L429" s="8"/>
      <c r="M429" s="8"/>
      <c r="N429" s="8"/>
    </row>
    <row r="430" spans="2:14" s="12" customFormat="1" ht="20.100000000000001" customHeight="1">
      <c r="B430" s="8"/>
      <c r="C430" s="8"/>
      <c r="D430" s="8"/>
      <c r="E430" s="8"/>
      <c r="F430" s="8"/>
      <c r="G430" s="8"/>
      <c r="H430" s="8"/>
      <c r="I430" s="8"/>
      <c r="J430" s="8"/>
      <c r="K430" s="8"/>
      <c r="L430" s="8"/>
      <c r="M430" s="8"/>
      <c r="N430" s="8"/>
    </row>
    <row r="431" spans="2:14" s="12" customFormat="1" ht="20.100000000000001" customHeight="1">
      <c r="B431" s="8"/>
      <c r="C431" s="8"/>
      <c r="D431" s="8"/>
      <c r="E431" s="8"/>
      <c r="F431" s="8"/>
      <c r="G431" s="8"/>
      <c r="H431" s="8"/>
      <c r="I431" s="8"/>
      <c r="J431" s="8"/>
      <c r="K431" s="8"/>
      <c r="L431" s="8"/>
      <c r="M431" s="8"/>
      <c r="N431" s="8"/>
    </row>
    <row r="432" spans="2:14" s="12" customFormat="1" ht="20.100000000000001" customHeight="1">
      <c r="B432" s="8"/>
      <c r="C432" s="8"/>
      <c r="D432" s="8"/>
      <c r="E432" s="8"/>
      <c r="F432" s="8"/>
      <c r="G432" s="8"/>
      <c r="H432" s="8"/>
      <c r="I432" s="8"/>
      <c r="J432" s="8"/>
      <c r="K432" s="8"/>
      <c r="L432" s="8"/>
      <c r="M432" s="8"/>
      <c r="N432" s="8"/>
    </row>
    <row r="433" spans="2:14" s="12" customFormat="1" ht="20.100000000000001" customHeight="1">
      <c r="B433" s="8"/>
      <c r="C433" s="8"/>
      <c r="D433" s="8"/>
      <c r="E433" s="8"/>
      <c r="F433" s="8"/>
      <c r="G433" s="8"/>
      <c r="H433" s="8"/>
      <c r="I433" s="8"/>
      <c r="J433" s="8"/>
      <c r="K433" s="8"/>
      <c r="L433" s="8"/>
      <c r="M433" s="8"/>
      <c r="N433" s="8"/>
    </row>
    <row r="434" spans="2:14" s="12" customFormat="1" ht="20.100000000000001" customHeight="1">
      <c r="B434" s="8"/>
      <c r="C434" s="8"/>
      <c r="D434" s="8"/>
      <c r="E434" s="8"/>
      <c r="F434" s="8"/>
      <c r="G434" s="8"/>
      <c r="H434" s="8"/>
      <c r="I434" s="8"/>
      <c r="J434" s="8"/>
      <c r="K434" s="8"/>
      <c r="L434" s="8"/>
      <c r="M434" s="8"/>
      <c r="N434" s="8"/>
    </row>
    <row r="435" spans="2:14" s="12" customFormat="1" ht="20.100000000000001" customHeight="1">
      <c r="B435" s="8"/>
      <c r="C435" s="8"/>
      <c r="D435" s="8"/>
      <c r="E435" s="8"/>
      <c r="F435" s="8"/>
      <c r="G435" s="8"/>
      <c r="H435" s="8"/>
      <c r="I435" s="8"/>
      <c r="J435" s="8"/>
      <c r="K435" s="8"/>
      <c r="L435" s="8"/>
      <c r="M435" s="8"/>
      <c r="N435" s="8"/>
    </row>
    <row r="436" spans="2:14" s="12" customFormat="1" ht="20.100000000000001" customHeight="1">
      <c r="B436" s="8"/>
      <c r="C436" s="8"/>
      <c r="D436" s="8"/>
      <c r="E436" s="8"/>
      <c r="F436" s="8"/>
      <c r="G436" s="8"/>
      <c r="H436" s="8"/>
      <c r="I436" s="8"/>
      <c r="J436" s="8"/>
      <c r="K436" s="8"/>
      <c r="L436" s="8"/>
      <c r="M436" s="8"/>
      <c r="N436" s="8"/>
    </row>
    <row r="437" spans="2:14" s="12" customFormat="1" ht="20.100000000000001" customHeight="1">
      <c r="B437" s="8"/>
      <c r="C437" s="8"/>
      <c r="D437" s="8"/>
      <c r="E437" s="8"/>
      <c r="F437" s="8"/>
      <c r="G437" s="8"/>
      <c r="H437" s="8"/>
      <c r="I437" s="8"/>
      <c r="J437" s="8"/>
      <c r="K437" s="8"/>
      <c r="L437" s="8"/>
      <c r="M437" s="8"/>
      <c r="N437" s="8"/>
    </row>
    <row r="438" spans="2:14" s="12" customFormat="1" ht="20.100000000000001" customHeight="1">
      <c r="B438" s="8"/>
      <c r="C438" s="8"/>
      <c r="D438" s="8"/>
      <c r="E438" s="8"/>
      <c r="F438" s="8"/>
      <c r="G438" s="8"/>
      <c r="H438" s="8"/>
      <c r="I438" s="8"/>
      <c r="J438" s="8"/>
      <c r="K438" s="8"/>
      <c r="L438" s="8"/>
      <c r="M438" s="8"/>
      <c r="N438" s="8"/>
    </row>
    <row r="439" spans="2:14" s="12" customFormat="1" ht="20.100000000000001" customHeight="1">
      <c r="B439" s="8"/>
      <c r="C439" s="8"/>
      <c r="D439" s="8"/>
      <c r="E439" s="8"/>
      <c r="F439" s="8"/>
      <c r="G439" s="8"/>
      <c r="H439" s="8"/>
      <c r="I439" s="8"/>
      <c r="J439" s="8"/>
      <c r="K439" s="8"/>
      <c r="L439" s="8"/>
      <c r="M439" s="8"/>
      <c r="N439" s="8"/>
    </row>
    <row r="440" spans="2:14" s="12" customFormat="1" ht="20.100000000000001" customHeight="1">
      <c r="B440" s="8"/>
      <c r="C440" s="8"/>
      <c r="D440" s="8"/>
      <c r="E440" s="8"/>
      <c r="F440" s="8"/>
      <c r="G440" s="8"/>
      <c r="H440" s="8"/>
      <c r="I440" s="8"/>
      <c r="J440" s="8"/>
      <c r="K440" s="8"/>
      <c r="L440" s="8"/>
      <c r="M440" s="8"/>
      <c r="N440" s="8"/>
    </row>
    <row r="441" spans="2:14" s="12" customFormat="1" ht="20.100000000000001" customHeight="1">
      <c r="B441" s="8"/>
      <c r="C441" s="8"/>
      <c r="D441" s="8"/>
      <c r="E441" s="8"/>
      <c r="F441" s="8"/>
      <c r="G441" s="8"/>
      <c r="H441" s="8"/>
      <c r="I441" s="8"/>
      <c r="J441" s="8"/>
      <c r="K441" s="8"/>
      <c r="L441" s="8"/>
      <c r="M441" s="8"/>
      <c r="N441" s="8"/>
    </row>
    <row r="442" spans="2:14" s="12" customFormat="1" ht="20.100000000000001" customHeight="1">
      <c r="B442" s="8"/>
      <c r="C442" s="8"/>
      <c r="D442" s="8"/>
      <c r="E442" s="8"/>
      <c r="F442" s="8"/>
      <c r="G442" s="8"/>
      <c r="H442" s="8"/>
      <c r="I442" s="8"/>
      <c r="J442" s="8"/>
      <c r="K442" s="8"/>
      <c r="L442" s="8"/>
      <c r="M442" s="8"/>
      <c r="N442" s="8"/>
    </row>
    <row r="443" spans="2:14" s="12" customFormat="1" ht="20.100000000000001" customHeight="1">
      <c r="B443" s="8"/>
      <c r="C443" s="8"/>
      <c r="D443" s="8"/>
      <c r="E443" s="8"/>
      <c r="F443" s="8"/>
      <c r="G443" s="8"/>
      <c r="H443" s="8"/>
      <c r="I443" s="8"/>
      <c r="J443" s="8"/>
      <c r="K443" s="8"/>
      <c r="L443" s="8"/>
      <c r="M443" s="8"/>
      <c r="N443" s="8"/>
    </row>
    <row r="444" spans="2:14" s="12" customFormat="1" ht="20.100000000000001" customHeight="1">
      <c r="B444" s="8"/>
      <c r="C444" s="8"/>
      <c r="D444" s="8"/>
      <c r="E444" s="8"/>
      <c r="F444" s="8"/>
      <c r="G444" s="8"/>
      <c r="H444" s="8"/>
      <c r="I444" s="8"/>
      <c r="J444" s="8"/>
      <c r="K444" s="8"/>
      <c r="L444" s="8"/>
      <c r="M444" s="8"/>
      <c r="N444" s="8"/>
    </row>
    <row r="445" spans="2:14" s="12" customFormat="1" ht="20.100000000000001" customHeight="1">
      <c r="B445" s="8"/>
      <c r="C445" s="8"/>
      <c r="D445" s="8"/>
      <c r="E445" s="8"/>
      <c r="F445" s="8"/>
      <c r="G445" s="8"/>
      <c r="H445" s="8"/>
      <c r="I445" s="8"/>
      <c r="J445" s="8"/>
      <c r="K445" s="8"/>
      <c r="L445" s="8"/>
      <c r="M445" s="8"/>
      <c r="N445" s="8"/>
    </row>
    <row r="446" spans="2:14" s="12" customFormat="1" ht="20.100000000000001" customHeight="1">
      <c r="B446" s="8"/>
      <c r="C446" s="8"/>
      <c r="D446" s="8"/>
      <c r="E446" s="8"/>
      <c r="F446" s="8"/>
      <c r="G446" s="8"/>
      <c r="H446" s="8"/>
      <c r="I446" s="8"/>
      <c r="J446" s="8"/>
      <c r="K446" s="8"/>
      <c r="L446" s="8"/>
      <c r="M446" s="8"/>
      <c r="N446" s="8"/>
    </row>
    <row r="447" spans="2:14" s="12" customFormat="1" ht="20.100000000000001" customHeight="1">
      <c r="B447" s="8"/>
      <c r="C447" s="8"/>
      <c r="D447" s="8"/>
      <c r="E447" s="8"/>
      <c r="F447" s="8"/>
      <c r="G447" s="8"/>
      <c r="H447" s="8"/>
      <c r="I447" s="8"/>
      <c r="J447" s="8"/>
      <c r="K447" s="8"/>
      <c r="L447" s="8"/>
      <c r="M447" s="8"/>
      <c r="N447" s="8"/>
    </row>
    <row r="448" spans="2:14" s="12" customFormat="1" ht="20.100000000000001" customHeight="1">
      <c r="B448" s="8"/>
      <c r="C448" s="8"/>
      <c r="D448" s="8"/>
      <c r="E448" s="8"/>
      <c r="F448" s="8"/>
      <c r="G448" s="8"/>
      <c r="H448" s="8"/>
      <c r="I448" s="8"/>
      <c r="J448" s="8"/>
      <c r="K448" s="8"/>
      <c r="L448" s="8"/>
      <c r="M448" s="8"/>
      <c r="N448" s="8"/>
    </row>
    <row r="449" spans="2:14" s="12" customFormat="1" ht="20.100000000000001" customHeight="1">
      <c r="B449" s="8"/>
      <c r="C449" s="8"/>
      <c r="D449" s="8"/>
      <c r="E449" s="8"/>
      <c r="F449" s="8"/>
      <c r="G449" s="8"/>
      <c r="H449" s="8"/>
      <c r="I449" s="8"/>
      <c r="J449" s="8"/>
      <c r="K449" s="8"/>
      <c r="L449" s="8"/>
      <c r="M449" s="8"/>
      <c r="N449" s="8"/>
    </row>
    <row r="450" spans="2:14" s="12" customFormat="1" ht="20.100000000000001" customHeight="1">
      <c r="B450" s="8"/>
      <c r="C450" s="8"/>
      <c r="D450" s="8"/>
      <c r="E450" s="8"/>
      <c r="F450" s="8"/>
      <c r="G450" s="8"/>
      <c r="H450" s="8"/>
      <c r="I450" s="8"/>
      <c r="J450" s="8"/>
      <c r="K450" s="8"/>
      <c r="L450" s="8"/>
      <c r="M450" s="8"/>
      <c r="N450" s="8"/>
    </row>
    <row r="451" spans="2:14" s="12" customFormat="1" ht="20.100000000000001" customHeight="1">
      <c r="B451" s="8"/>
      <c r="C451" s="8"/>
      <c r="D451" s="8"/>
      <c r="E451" s="8"/>
      <c r="F451" s="8"/>
      <c r="G451" s="8"/>
      <c r="H451" s="8"/>
      <c r="I451" s="8"/>
      <c r="J451" s="8"/>
      <c r="K451" s="8"/>
      <c r="L451" s="8"/>
      <c r="M451" s="8"/>
      <c r="N451" s="8"/>
    </row>
    <row r="452" spans="2:14" s="12" customFormat="1" ht="20.100000000000001" customHeight="1">
      <c r="B452" s="8"/>
      <c r="C452" s="8"/>
      <c r="D452" s="8"/>
      <c r="E452" s="8"/>
      <c r="F452" s="8"/>
      <c r="G452" s="8"/>
      <c r="H452" s="8"/>
      <c r="I452" s="8"/>
      <c r="J452" s="8"/>
      <c r="K452" s="8"/>
      <c r="L452" s="8"/>
      <c r="M452" s="8"/>
      <c r="N452" s="8"/>
    </row>
    <row r="453" spans="2:14" s="12" customFormat="1" ht="20.100000000000001" customHeight="1">
      <c r="B453" s="8"/>
      <c r="C453" s="8"/>
      <c r="D453" s="8"/>
      <c r="E453" s="8"/>
      <c r="F453" s="8"/>
      <c r="G453" s="8"/>
      <c r="H453" s="8"/>
      <c r="I453" s="8"/>
      <c r="J453" s="8"/>
      <c r="K453" s="8"/>
      <c r="L453" s="8"/>
      <c r="M453" s="8"/>
      <c r="N453" s="8"/>
    </row>
    <row r="454" spans="2:14" s="12" customFormat="1" ht="20.100000000000001" customHeight="1">
      <c r="B454" s="8"/>
      <c r="C454" s="8"/>
      <c r="D454" s="8"/>
      <c r="E454" s="8"/>
      <c r="F454" s="8"/>
      <c r="G454" s="8"/>
      <c r="H454" s="8"/>
      <c r="I454" s="8"/>
      <c r="J454" s="8"/>
      <c r="K454" s="8"/>
      <c r="L454" s="8"/>
      <c r="M454" s="8"/>
      <c r="N454" s="8"/>
    </row>
    <row r="455" spans="2:14" s="12" customFormat="1" ht="20.100000000000001" customHeight="1">
      <c r="B455" s="8"/>
      <c r="C455" s="8"/>
      <c r="D455" s="8"/>
      <c r="E455" s="8"/>
      <c r="F455" s="8"/>
      <c r="G455" s="8"/>
      <c r="H455" s="8"/>
      <c r="I455" s="8"/>
      <c r="J455" s="8"/>
      <c r="K455" s="8"/>
      <c r="L455" s="8"/>
      <c r="M455" s="8"/>
      <c r="N455" s="8"/>
    </row>
    <row r="456" spans="2:14" s="12" customFormat="1" ht="20.100000000000001" customHeight="1">
      <c r="B456" s="8"/>
      <c r="C456" s="8"/>
      <c r="D456" s="8"/>
      <c r="E456" s="8"/>
      <c r="F456" s="8"/>
      <c r="G456" s="8"/>
      <c r="H456" s="8"/>
      <c r="I456" s="8"/>
      <c r="J456" s="8"/>
      <c r="K456" s="8"/>
      <c r="L456" s="8"/>
      <c r="M456" s="8"/>
      <c r="N456" s="8"/>
    </row>
    <row r="457" spans="2:14" s="12" customFormat="1" ht="20.100000000000001" customHeight="1">
      <c r="B457" s="8"/>
      <c r="C457" s="8"/>
      <c r="D457" s="8"/>
      <c r="E457" s="8"/>
      <c r="F457" s="8"/>
      <c r="G457" s="8"/>
      <c r="H457" s="8"/>
      <c r="I457" s="8"/>
      <c r="J457" s="8"/>
      <c r="K457" s="8"/>
      <c r="L457" s="8"/>
      <c r="M457" s="8"/>
      <c r="N457" s="8"/>
    </row>
    <row r="458" spans="2:14" s="12" customFormat="1" ht="20.100000000000001" customHeight="1">
      <c r="B458" s="8"/>
      <c r="C458" s="8"/>
      <c r="D458" s="8"/>
      <c r="E458" s="8"/>
      <c r="F458" s="8"/>
      <c r="G458" s="8"/>
      <c r="H458" s="8"/>
      <c r="I458" s="8"/>
      <c r="J458" s="8"/>
      <c r="K458" s="8"/>
      <c r="L458" s="8"/>
      <c r="M458" s="8"/>
      <c r="N458" s="8"/>
    </row>
    <row r="459" spans="2:14" s="12" customFormat="1" ht="20.100000000000001" customHeight="1">
      <c r="B459" s="8"/>
      <c r="C459" s="8"/>
      <c r="D459" s="8"/>
      <c r="E459" s="8"/>
      <c r="F459" s="8"/>
      <c r="G459" s="8"/>
      <c r="H459" s="8"/>
      <c r="I459" s="8"/>
      <c r="J459" s="8"/>
      <c r="K459" s="8"/>
      <c r="L459" s="8"/>
      <c r="M459" s="8"/>
      <c r="N459" s="8"/>
    </row>
    <row r="460" spans="2:14" s="12" customFormat="1" ht="20.100000000000001" customHeight="1">
      <c r="B460" s="8"/>
      <c r="C460" s="8"/>
      <c r="D460" s="8"/>
      <c r="E460" s="8"/>
      <c r="F460" s="8"/>
      <c r="G460" s="8"/>
      <c r="H460" s="8"/>
      <c r="I460" s="8"/>
      <c r="J460" s="8"/>
      <c r="K460" s="8"/>
      <c r="L460" s="8"/>
      <c r="M460" s="8"/>
      <c r="N460" s="8"/>
    </row>
    <row r="461" spans="2:14" s="12" customFormat="1" ht="20.100000000000001" customHeight="1">
      <c r="B461" s="8"/>
      <c r="C461" s="8"/>
      <c r="D461" s="8"/>
      <c r="E461" s="8"/>
      <c r="F461" s="8"/>
      <c r="G461" s="8"/>
      <c r="H461" s="8"/>
      <c r="I461" s="8"/>
      <c r="J461" s="8"/>
      <c r="K461" s="8"/>
      <c r="L461" s="8"/>
      <c r="M461" s="8"/>
      <c r="N461" s="8"/>
    </row>
    <row r="462" spans="2:14" s="12" customFormat="1" ht="20.100000000000001" customHeight="1">
      <c r="B462" s="8"/>
      <c r="C462" s="8"/>
      <c r="D462" s="8"/>
      <c r="E462" s="8"/>
      <c r="F462" s="8"/>
      <c r="G462" s="8"/>
      <c r="H462" s="8"/>
      <c r="I462" s="8"/>
      <c r="J462" s="8"/>
      <c r="K462" s="8"/>
      <c r="L462" s="8"/>
      <c r="M462" s="8"/>
      <c r="N462" s="8"/>
    </row>
    <row r="463" spans="2:14" s="12" customFormat="1" ht="20.100000000000001" customHeight="1">
      <c r="B463" s="8"/>
      <c r="C463" s="8"/>
      <c r="D463" s="8"/>
      <c r="E463" s="8"/>
      <c r="F463" s="8"/>
      <c r="G463" s="8"/>
      <c r="H463" s="8"/>
      <c r="I463" s="8"/>
      <c r="J463" s="8"/>
      <c r="K463" s="8"/>
      <c r="L463" s="8"/>
      <c r="M463" s="8"/>
      <c r="N463" s="8"/>
    </row>
    <row r="464" spans="2:14" s="12" customFormat="1" ht="20.100000000000001" customHeight="1">
      <c r="B464" s="8"/>
      <c r="C464" s="8"/>
      <c r="D464" s="8"/>
      <c r="E464" s="8"/>
      <c r="F464" s="8"/>
      <c r="G464" s="8"/>
      <c r="H464" s="8"/>
      <c r="I464" s="8"/>
      <c r="J464" s="8"/>
      <c r="K464" s="8"/>
      <c r="L464" s="8"/>
      <c r="M464" s="8"/>
      <c r="N464" s="8"/>
    </row>
    <row r="465" spans="2:14" s="12" customFormat="1" ht="20.100000000000001" customHeight="1">
      <c r="B465" s="8"/>
      <c r="C465" s="8"/>
      <c r="D465" s="8"/>
      <c r="E465" s="8"/>
      <c r="F465" s="8"/>
      <c r="G465" s="8"/>
      <c r="H465" s="8"/>
      <c r="I465" s="8"/>
      <c r="J465" s="8"/>
      <c r="K465" s="8"/>
      <c r="L465" s="8"/>
      <c r="M465" s="8"/>
      <c r="N465" s="8"/>
    </row>
    <row r="466" spans="2:14" s="12" customFormat="1" ht="20.100000000000001" customHeight="1">
      <c r="B466" s="8"/>
      <c r="C466" s="8"/>
      <c r="D466" s="8"/>
      <c r="E466" s="8"/>
      <c r="F466" s="8"/>
      <c r="G466" s="8"/>
      <c r="H466" s="8"/>
      <c r="I466" s="8"/>
      <c r="J466" s="8"/>
      <c r="K466" s="8"/>
      <c r="L466" s="8"/>
      <c r="M466" s="8"/>
      <c r="N466" s="8"/>
    </row>
    <row r="467" spans="2:14" s="12" customFormat="1" ht="20.100000000000001" customHeight="1">
      <c r="B467" s="8"/>
      <c r="C467" s="8"/>
      <c r="D467" s="8"/>
      <c r="E467" s="8"/>
      <c r="F467" s="8"/>
      <c r="G467" s="8"/>
      <c r="H467" s="8"/>
      <c r="I467" s="8"/>
      <c r="J467" s="8"/>
      <c r="K467" s="8"/>
      <c r="L467" s="8"/>
      <c r="M467" s="8"/>
      <c r="N467" s="8"/>
    </row>
    <row r="468" spans="2:14" s="12" customFormat="1" ht="20.100000000000001" customHeight="1">
      <c r="B468" s="8"/>
      <c r="C468" s="8"/>
      <c r="D468" s="8"/>
      <c r="E468" s="8"/>
      <c r="F468" s="8"/>
      <c r="G468" s="8"/>
      <c r="H468" s="8"/>
      <c r="I468" s="8"/>
      <c r="J468" s="8"/>
      <c r="K468" s="8"/>
      <c r="L468" s="8"/>
      <c r="M468" s="8"/>
      <c r="N468" s="8"/>
    </row>
    <row r="469" spans="2:14" s="12" customFormat="1" ht="20.100000000000001" customHeight="1">
      <c r="B469" s="8"/>
      <c r="C469" s="8"/>
      <c r="D469" s="8"/>
      <c r="E469" s="8"/>
      <c r="F469" s="8"/>
      <c r="G469" s="8"/>
      <c r="H469" s="8"/>
      <c r="I469" s="8"/>
      <c r="J469" s="8"/>
      <c r="K469" s="8"/>
      <c r="L469" s="8"/>
      <c r="M469" s="8"/>
      <c r="N469" s="8"/>
    </row>
    <row r="470" spans="2:14" s="12" customFormat="1" ht="20.100000000000001" customHeight="1">
      <c r="B470" s="8"/>
      <c r="C470" s="8"/>
      <c r="D470" s="8"/>
      <c r="E470" s="8"/>
      <c r="F470" s="8"/>
      <c r="G470" s="8"/>
      <c r="H470" s="8"/>
      <c r="I470" s="8"/>
      <c r="J470" s="8"/>
      <c r="K470" s="8"/>
      <c r="L470" s="8"/>
      <c r="M470" s="8"/>
      <c r="N470" s="8"/>
    </row>
    <row r="471" spans="2:14" s="12" customFormat="1" ht="20.100000000000001" customHeight="1">
      <c r="B471" s="8"/>
      <c r="C471" s="8"/>
      <c r="D471" s="8"/>
      <c r="E471" s="8"/>
      <c r="F471" s="8"/>
      <c r="G471" s="8"/>
      <c r="H471" s="8"/>
      <c r="I471" s="8"/>
      <c r="J471" s="8"/>
      <c r="K471" s="8"/>
      <c r="L471" s="8"/>
      <c r="M471" s="8"/>
      <c r="N471" s="8"/>
    </row>
    <row r="472" spans="2:14" s="12" customFormat="1" ht="20.100000000000001" customHeight="1">
      <c r="B472" s="8"/>
      <c r="C472" s="8"/>
      <c r="D472" s="8"/>
      <c r="E472" s="8"/>
      <c r="F472" s="8"/>
      <c r="G472" s="8"/>
      <c r="H472" s="8"/>
      <c r="I472" s="8"/>
      <c r="J472" s="8"/>
      <c r="K472" s="8"/>
      <c r="L472" s="8"/>
      <c r="M472" s="8"/>
      <c r="N472" s="8"/>
    </row>
    <row r="473" spans="2:14" s="12" customFormat="1" ht="20.100000000000001" customHeight="1">
      <c r="B473" s="8"/>
      <c r="C473" s="8"/>
      <c r="D473" s="8"/>
      <c r="E473" s="8"/>
      <c r="F473" s="8"/>
      <c r="G473" s="8"/>
      <c r="H473" s="8"/>
      <c r="I473" s="8"/>
      <c r="J473" s="8"/>
      <c r="K473" s="8"/>
      <c r="L473" s="8"/>
      <c r="M473" s="8"/>
      <c r="N473" s="8"/>
    </row>
    <row r="474" spans="2:14" s="12" customFormat="1" ht="20.100000000000001" customHeight="1">
      <c r="B474" s="8"/>
      <c r="C474" s="8"/>
      <c r="D474" s="8"/>
      <c r="E474" s="8"/>
      <c r="F474" s="8"/>
      <c r="G474" s="8"/>
      <c r="H474" s="8"/>
      <c r="I474" s="8"/>
      <c r="J474" s="8"/>
      <c r="K474" s="8"/>
      <c r="L474" s="8"/>
      <c r="M474" s="8"/>
      <c r="N474" s="8"/>
    </row>
    <row r="475" spans="2:14" s="12" customFormat="1" ht="20.100000000000001" customHeight="1">
      <c r="B475" s="8"/>
      <c r="C475" s="8"/>
      <c r="D475" s="8"/>
      <c r="E475" s="8"/>
      <c r="F475" s="8"/>
      <c r="G475" s="8"/>
      <c r="H475" s="8"/>
      <c r="I475" s="8"/>
      <c r="J475" s="8"/>
      <c r="K475" s="8"/>
      <c r="L475" s="8"/>
      <c r="M475" s="8"/>
      <c r="N475" s="8"/>
    </row>
    <row r="476" spans="2:14" s="12" customFormat="1" ht="20.100000000000001" customHeight="1">
      <c r="B476" s="8"/>
      <c r="C476" s="8"/>
      <c r="D476" s="8"/>
      <c r="E476" s="8"/>
      <c r="F476" s="8"/>
      <c r="G476" s="8"/>
      <c r="H476" s="8"/>
      <c r="I476" s="8"/>
      <c r="J476" s="8"/>
      <c r="K476" s="8"/>
      <c r="L476" s="8"/>
      <c r="M476" s="8"/>
      <c r="N476" s="8"/>
    </row>
    <row r="477" spans="2:14" s="12" customFormat="1" ht="20.100000000000001" customHeight="1">
      <c r="B477" s="8"/>
      <c r="C477" s="8"/>
      <c r="D477" s="8"/>
      <c r="E477" s="8"/>
      <c r="F477" s="8"/>
      <c r="G477" s="8"/>
      <c r="H477" s="8"/>
      <c r="I477" s="8"/>
      <c r="J477" s="8"/>
      <c r="K477" s="8"/>
      <c r="L477" s="8"/>
      <c r="M477" s="8"/>
      <c r="N477" s="8"/>
    </row>
    <row r="478" spans="2:14" s="12" customFormat="1" ht="20.100000000000001" customHeight="1">
      <c r="B478" s="8"/>
      <c r="C478" s="8"/>
      <c r="D478" s="8"/>
      <c r="E478" s="8"/>
      <c r="F478" s="8"/>
      <c r="G478" s="8"/>
      <c r="H478" s="8"/>
      <c r="I478" s="8"/>
      <c r="J478" s="8"/>
      <c r="K478" s="8"/>
      <c r="L478" s="8"/>
      <c r="M478" s="8"/>
      <c r="N478" s="8"/>
    </row>
    <row r="479" spans="2:14" s="12" customFormat="1" ht="20.100000000000001" customHeight="1">
      <c r="B479" s="8"/>
      <c r="C479" s="8"/>
      <c r="D479" s="8"/>
      <c r="E479" s="8"/>
      <c r="F479" s="8"/>
      <c r="G479" s="8"/>
      <c r="H479" s="8"/>
      <c r="I479" s="8"/>
      <c r="J479" s="8"/>
      <c r="K479" s="8"/>
      <c r="L479" s="8"/>
      <c r="M479" s="8"/>
      <c r="N479" s="8"/>
    </row>
    <row r="480" spans="2:14" s="12" customFormat="1" ht="20.100000000000001" customHeight="1">
      <c r="B480" s="8"/>
      <c r="C480" s="8"/>
      <c r="D480" s="8"/>
      <c r="E480" s="8"/>
      <c r="F480" s="8"/>
      <c r="G480" s="8"/>
      <c r="H480" s="8"/>
      <c r="I480" s="8"/>
      <c r="J480" s="8"/>
      <c r="K480" s="8"/>
      <c r="L480" s="8"/>
      <c r="M480" s="8"/>
      <c r="N480" s="8"/>
    </row>
    <row r="481" spans="2:14" s="12" customFormat="1" ht="20.100000000000001" customHeight="1">
      <c r="B481" s="8"/>
      <c r="C481" s="8"/>
      <c r="D481" s="8"/>
      <c r="E481" s="8"/>
      <c r="F481" s="8"/>
      <c r="G481" s="8"/>
      <c r="H481" s="8"/>
      <c r="I481" s="8"/>
      <c r="J481" s="8"/>
      <c r="K481" s="8"/>
      <c r="L481" s="8"/>
      <c r="M481" s="8"/>
      <c r="N481" s="8"/>
    </row>
    <row r="482" spans="2:14" s="12" customFormat="1" ht="20.100000000000001" customHeight="1">
      <c r="B482" s="8"/>
      <c r="C482" s="8"/>
      <c r="D482" s="8"/>
      <c r="E482" s="8"/>
      <c r="F482" s="8"/>
      <c r="G482" s="8"/>
      <c r="H482" s="8"/>
      <c r="I482" s="8"/>
      <c r="J482" s="8"/>
      <c r="K482" s="8"/>
      <c r="L482" s="8"/>
      <c r="M482" s="8"/>
      <c r="N482" s="8"/>
    </row>
    <row r="483" spans="2:14" s="12" customFormat="1" ht="20.100000000000001" customHeight="1">
      <c r="B483" s="8"/>
      <c r="C483" s="8"/>
      <c r="D483" s="8"/>
      <c r="E483" s="8"/>
      <c r="F483" s="8"/>
      <c r="G483" s="8"/>
      <c r="H483" s="8"/>
      <c r="I483" s="8"/>
      <c r="J483" s="8"/>
      <c r="K483" s="8"/>
      <c r="L483" s="8"/>
      <c r="M483" s="8"/>
      <c r="N483" s="8"/>
    </row>
    <row r="484" spans="2:14" s="12" customFormat="1" ht="20.100000000000001" customHeight="1">
      <c r="B484" s="8"/>
      <c r="C484" s="8"/>
      <c r="D484" s="8"/>
      <c r="E484" s="8"/>
      <c r="F484" s="8"/>
      <c r="G484" s="8"/>
      <c r="H484" s="8"/>
      <c r="I484" s="8"/>
      <c r="J484" s="8"/>
      <c r="K484" s="8"/>
      <c r="L484" s="8"/>
      <c r="M484" s="8"/>
      <c r="N484" s="8"/>
    </row>
    <row r="485" spans="2:14" s="12" customFormat="1" ht="20.100000000000001" customHeight="1">
      <c r="B485" s="8"/>
      <c r="C485" s="8"/>
      <c r="D485" s="8"/>
      <c r="E485" s="8"/>
      <c r="F485" s="8"/>
      <c r="G485" s="8"/>
      <c r="H485" s="8"/>
      <c r="I485" s="8"/>
      <c r="J485" s="8"/>
      <c r="K485" s="8"/>
      <c r="L485" s="8"/>
      <c r="M485" s="8"/>
      <c r="N485" s="8"/>
    </row>
    <row r="486" spans="2:14" s="12" customFormat="1" ht="20.100000000000001" customHeight="1">
      <c r="B486" s="8"/>
      <c r="C486" s="8"/>
      <c r="D486" s="8"/>
      <c r="E486" s="8"/>
      <c r="F486" s="8"/>
      <c r="G486" s="8"/>
      <c r="H486" s="8"/>
      <c r="I486" s="8"/>
      <c r="J486" s="8"/>
      <c r="K486" s="8"/>
      <c r="L486" s="8"/>
      <c r="M486" s="8"/>
      <c r="N486" s="8"/>
    </row>
    <row r="487" spans="2:14" s="12" customFormat="1" ht="20.100000000000001" customHeight="1">
      <c r="B487" s="8"/>
      <c r="C487" s="8"/>
      <c r="D487" s="8"/>
      <c r="E487" s="8"/>
      <c r="F487" s="8"/>
      <c r="G487" s="8"/>
      <c r="H487" s="8"/>
      <c r="I487" s="8"/>
      <c r="J487" s="8"/>
      <c r="K487" s="8"/>
      <c r="L487" s="8"/>
      <c r="M487" s="8"/>
      <c r="N487" s="8"/>
    </row>
    <row r="488" spans="2:14" s="12" customFormat="1" ht="20.100000000000001" customHeight="1">
      <c r="B488" s="8"/>
      <c r="C488" s="8"/>
      <c r="D488" s="8"/>
      <c r="E488" s="8"/>
      <c r="F488" s="8"/>
      <c r="G488" s="8"/>
      <c r="H488" s="8"/>
      <c r="I488" s="8"/>
      <c r="J488" s="8"/>
      <c r="K488" s="8"/>
      <c r="L488" s="8"/>
      <c r="M488" s="8"/>
      <c r="N488" s="8"/>
    </row>
    <row r="489" spans="2:14" s="12" customFormat="1" ht="20.100000000000001" customHeight="1">
      <c r="B489" s="8"/>
      <c r="C489" s="8"/>
      <c r="D489" s="8"/>
      <c r="E489" s="8"/>
      <c r="F489" s="8"/>
      <c r="G489" s="8"/>
      <c r="H489" s="8"/>
      <c r="I489" s="8"/>
      <c r="J489" s="8"/>
      <c r="K489" s="8"/>
      <c r="L489" s="8"/>
      <c r="M489" s="8"/>
      <c r="N489" s="8"/>
    </row>
    <row r="490" spans="2:14" s="12" customFormat="1" ht="20.100000000000001" customHeight="1">
      <c r="B490" s="8"/>
      <c r="C490" s="8"/>
      <c r="D490" s="8"/>
      <c r="E490" s="8"/>
      <c r="F490" s="8"/>
      <c r="G490" s="8"/>
      <c r="H490" s="8"/>
      <c r="I490" s="8"/>
      <c r="J490" s="8"/>
      <c r="K490" s="8"/>
      <c r="L490" s="8"/>
      <c r="M490" s="8"/>
      <c r="N490" s="8"/>
    </row>
    <row r="491" spans="2:14" s="12" customFormat="1" ht="20.100000000000001" customHeight="1">
      <c r="B491" s="8"/>
      <c r="C491" s="8"/>
      <c r="D491" s="8"/>
      <c r="E491" s="8"/>
      <c r="F491" s="8"/>
      <c r="G491" s="8"/>
      <c r="H491" s="8"/>
      <c r="I491" s="8"/>
      <c r="J491" s="8"/>
      <c r="K491" s="8"/>
      <c r="L491" s="8"/>
      <c r="M491" s="8"/>
      <c r="N491" s="8"/>
    </row>
    <row r="492" spans="2:14" s="12" customFormat="1" ht="20.100000000000001" customHeight="1">
      <c r="B492" s="8"/>
      <c r="C492" s="8"/>
      <c r="D492" s="8"/>
      <c r="E492" s="8"/>
      <c r="F492" s="8"/>
      <c r="G492" s="8"/>
      <c r="H492" s="8"/>
      <c r="I492" s="8"/>
      <c r="J492" s="8"/>
      <c r="K492" s="8"/>
      <c r="L492" s="8"/>
      <c r="M492" s="8"/>
      <c r="N492" s="8"/>
    </row>
    <row r="493" spans="2:14" s="12" customFormat="1" ht="20.100000000000001" customHeight="1">
      <c r="B493" s="8"/>
      <c r="C493" s="8"/>
      <c r="D493" s="8"/>
      <c r="E493" s="8"/>
      <c r="F493" s="8"/>
      <c r="G493" s="8"/>
      <c r="H493" s="8"/>
      <c r="I493" s="8"/>
      <c r="J493" s="8"/>
      <c r="K493" s="8"/>
      <c r="L493" s="8"/>
      <c r="M493" s="8"/>
      <c r="N493" s="8"/>
    </row>
    <row r="494" spans="2:14" s="12" customFormat="1" ht="20.100000000000001" customHeight="1">
      <c r="B494" s="8"/>
      <c r="C494" s="8"/>
      <c r="D494" s="8"/>
      <c r="E494" s="8"/>
      <c r="F494" s="8"/>
      <c r="G494" s="8"/>
      <c r="H494" s="8"/>
      <c r="I494" s="8"/>
      <c r="J494" s="8"/>
      <c r="K494" s="8"/>
      <c r="L494" s="8"/>
      <c r="M494" s="8"/>
      <c r="N494" s="8"/>
    </row>
    <row r="495" spans="2:14" s="12" customFormat="1" ht="20.100000000000001" customHeight="1">
      <c r="B495" s="8"/>
      <c r="C495" s="8"/>
      <c r="D495" s="8"/>
      <c r="E495" s="8"/>
      <c r="F495" s="8"/>
      <c r="G495" s="8"/>
      <c r="H495" s="8"/>
      <c r="I495" s="8"/>
      <c r="J495" s="8"/>
      <c r="K495" s="8"/>
      <c r="L495" s="8"/>
      <c r="M495" s="8"/>
      <c r="N495" s="8"/>
    </row>
    <row r="496" spans="2:14" s="12" customFormat="1" ht="20.100000000000001" customHeight="1">
      <c r="B496" s="8"/>
      <c r="C496" s="8"/>
      <c r="D496" s="8"/>
      <c r="E496" s="8"/>
      <c r="F496" s="8"/>
      <c r="G496" s="8"/>
      <c r="H496" s="8"/>
      <c r="I496" s="8"/>
      <c r="J496" s="8"/>
      <c r="K496" s="8"/>
      <c r="L496" s="8"/>
      <c r="M496" s="8"/>
      <c r="N496" s="8"/>
    </row>
    <row r="497" spans="2:14" s="12" customFormat="1" ht="20.100000000000001" customHeight="1">
      <c r="B497" s="8"/>
      <c r="C497" s="8"/>
      <c r="D497" s="8"/>
      <c r="E497" s="8"/>
      <c r="F497" s="8"/>
      <c r="G497" s="8"/>
      <c r="H497" s="8"/>
      <c r="I497" s="8"/>
      <c r="J497" s="8"/>
      <c r="K497" s="8"/>
      <c r="L497" s="8"/>
      <c r="M497" s="8"/>
      <c r="N497" s="8"/>
    </row>
    <row r="498" spans="2:14" s="12" customFormat="1" ht="20.100000000000001" customHeight="1">
      <c r="B498" s="8"/>
      <c r="C498" s="8"/>
      <c r="D498" s="8"/>
      <c r="E498" s="8"/>
      <c r="F498" s="8"/>
      <c r="G498" s="8"/>
      <c r="H498" s="8"/>
      <c r="I498" s="8"/>
      <c r="J498" s="8"/>
      <c r="K498" s="8"/>
      <c r="L498" s="8"/>
      <c r="M498" s="8"/>
      <c r="N498" s="8"/>
    </row>
    <row r="499" spans="2:14" s="12" customFormat="1" ht="20.100000000000001" customHeight="1">
      <c r="B499" s="8"/>
      <c r="C499" s="8"/>
      <c r="D499" s="8"/>
      <c r="E499" s="8"/>
      <c r="F499" s="8"/>
      <c r="G499" s="8"/>
      <c r="H499" s="8"/>
      <c r="I499" s="8"/>
      <c r="J499" s="8"/>
      <c r="K499" s="8"/>
      <c r="L499" s="8"/>
      <c r="M499" s="8"/>
      <c r="N499" s="8"/>
    </row>
    <row r="500" spans="2:14" s="12" customFormat="1" ht="20.100000000000001" customHeight="1">
      <c r="B500" s="8"/>
      <c r="C500" s="8"/>
      <c r="D500" s="8"/>
      <c r="E500" s="8"/>
      <c r="F500" s="8"/>
      <c r="G500" s="8"/>
      <c r="H500" s="8"/>
      <c r="I500" s="8"/>
      <c r="J500" s="8"/>
      <c r="K500" s="8"/>
      <c r="L500" s="8"/>
      <c r="M500" s="8"/>
      <c r="N500" s="8"/>
    </row>
    <row r="501" spans="2:14" s="12" customFormat="1" ht="20.100000000000001" customHeight="1">
      <c r="B501" s="8"/>
      <c r="C501" s="8"/>
      <c r="D501" s="8"/>
      <c r="E501" s="8"/>
      <c r="F501" s="8"/>
      <c r="G501" s="8"/>
      <c r="H501" s="8"/>
      <c r="I501" s="8"/>
      <c r="J501" s="8"/>
      <c r="K501" s="8"/>
      <c r="L501" s="8"/>
      <c r="M501" s="8"/>
      <c r="N501" s="8"/>
    </row>
    <row r="502" spans="2:14" s="12" customFormat="1" ht="20.100000000000001" customHeight="1">
      <c r="B502" s="8"/>
      <c r="C502" s="8"/>
      <c r="D502" s="8"/>
      <c r="E502" s="8"/>
      <c r="F502" s="8"/>
      <c r="G502" s="8"/>
      <c r="H502" s="8"/>
      <c r="I502" s="8"/>
      <c r="J502" s="8"/>
      <c r="K502" s="8"/>
      <c r="L502" s="8"/>
      <c r="M502" s="8"/>
      <c r="N502" s="8"/>
    </row>
    <row r="503" spans="2:14" s="12" customFormat="1" ht="20.100000000000001" customHeight="1">
      <c r="B503" s="8"/>
      <c r="C503" s="8"/>
      <c r="D503" s="8"/>
      <c r="E503" s="8"/>
      <c r="F503" s="8"/>
      <c r="G503" s="8"/>
      <c r="H503" s="8"/>
      <c r="I503" s="8"/>
      <c r="J503" s="8"/>
      <c r="K503" s="8"/>
      <c r="L503" s="8"/>
      <c r="M503" s="8"/>
      <c r="N503" s="8"/>
    </row>
    <row r="504" spans="2:14" s="12" customFormat="1" ht="20.100000000000001" customHeight="1">
      <c r="B504" s="8"/>
      <c r="C504" s="8"/>
      <c r="D504" s="8"/>
      <c r="E504" s="8"/>
      <c r="F504" s="8"/>
      <c r="G504" s="8"/>
      <c r="H504" s="8"/>
      <c r="I504" s="8"/>
      <c r="J504" s="8"/>
      <c r="K504" s="8"/>
      <c r="L504" s="8"/>
      <c r="M504" s="8"/>
      <c r="N504" s="8"/>
    </row>
    <row r="505" spans="2:14" s="12" customFormat="1" ht="20.100000000000001" customHeight="1">
      <c r="B505" s="8"/>
      <c r="C505" s="8"/>
      <c r="D505" s="8"/>
      <c r="E505" s="8"/>
      <c r="F505" s="8"/>
      <c r="G505" s="8"/>
      <c r="H505" s="8"/>
      <c r="I505" s="8"/>
      <c r="J505" s="8"/>
      <c r="K505" s="8"/>
      <c r="L505" s="8"/>
      <c r="M505" s="8"/>
      <c r="N505" s="8"/>
    </row>
    <row r="506" spans="2:14" s="12" customFormat="1" ht="20.100000000000001" customHeight="1">
      <c r="B506" s="8"/>
      <c r="C506" s="8"/>
      <c r="D506" s="8"/>
      <c r="E506" s="8"/>
      <c r="F506" s="8"/>
      <c r="G506" s="8"/>
      <c r="H506" s="8"/>
      <c r="I506" s="8"/>
      <c r="J506" s="8"/>
      <c r="K506" s="8"/>
      <c r="L506" s="8"/>
      <c r="M506" s="8"/>
      <c r="N506" s="8"/>
    </row>
    <row r="507" spans="2:14" s="12" customFormat="1" ht="20.100000000000001" customHeight="1">
      <c r="B507" s="8"/>
      <c r="C507" s="8"/>
      <c r="D507" s="8"/>
      <c r="E507" s="8"/>
      <c r="F507" s="8"/>
      <c r="G507" s="8"/>
      <c r="H507" s="8"/>
      <c r="I507" s="8"/>
      <c r="J507" s="8"/>
      <c r="K507" s="8"/>
      <c r="L507" s="8"/>
      <c r="M507" s="8"/>
      <c r="N507" s="8"/>
    </row>
    <row r="508" spans="2:14" s="12" customFormat="1" ht="20.100000000000001" customHeight="1">
      <c r="B508" s="8"/>
      <c r="C508" s="8"/>
      <c r="D508" s="8"/>
      <c r="E508" s="8"/>
      <c r="F508" s="8"/>
      <c r="G508" s="8"/>
      <c r="H508" s="8"/>
      <c r="I508" s="8"/>
      <c r="J508" s="8"/>
      <c r="K508" s="8"/>
      <c r="L508" s="8"/>
      <c r="M508" s="8"/>
      <c r="N508" s="8"/>
    </row>
    <row r="509" spans="2:14" s="12" customFormat="1" ht="20.100000000000001" customHeight="1">
      <c r="B509" s="8"/>
      <c r="C509" s="8"/>
      <c r="D509" s="8"/>
      <c r="E509" s="8"/>
      <c r="F509" s="8"/>
      <c r="G509" s="8"/>
      <c r="H509" s="8"/>
      <c r="I509" s="8"/>
      <c r="J509" s="8"/>
      <c r="K509" s="8"/>
      <c r="L509" s="8"/>
      <c r="M509" s="8"/>
      <c r="N509" s="8"/>
    </row>
    <row r="510" spans="2:14" s="12" customFormat="1" ht="20.100000000000001" customHeight="1">
      <c r="B510" s="8"/>
      <c r="C510" s="8"/>
      <c r="D510" s="8"/>
      <c r="E510" s="8"/>
      <c r="F510" s="8"/>
      <c r="G510" s="8"/>
      <c r="H510" s="8"/>
      <c r="I510" s="8"/>
      <c r="J510" s="8"/>
      <c r="K510" s="8"/>
      <c r="L510" s="8"/>
      <c r="M510" s="8"/>
      <c r="N510" s="8"/>
    </row>
    <row r="511" spans="2:14" s="12" customFormat="1" ht="20.100000000000001" customHeight="1">
      <c r="B511" s="8"/>
      <c r="C511" s="8"/>
      <c r="D511" s="8"/>
      <c r="E511" s="8"/>
      <c r="F511" s="8"/>
      <c r="G511" s="8"/>
      <c r="H511" s="8"/>
      <c r="I511" s="8"/>
      <c r="J511" s="8"/>
      <c r="K511" s="8"/>
      <c r="L511" s="8"/>
      <c r="M511" s="8"/>
      <c r="N511" s="8"/>
    </row>
    <row r="512" spans="2:14" s="12" customFormat="1" ht="20.100000000000001" customHeight="1">
      <c r="B512" s="8"/>
      <c r="C512" s="8"/>
      <c r="D512" s="8"/>
      <c r="E512" s="8"/>
      <c r="F512" s="8"/>
      <c r="G512" s="8"/>
      <c r="H512" s="8"/>
      <c r="I512" s="8"/>
      <c r="J512" s="8"/>
      <c r="K512" s="8"/>
      <c r="L512" s="8"/>
      <c r="M512" s="8"/>
      <c r="N512" s="8"/>
    </row>
    <row r="513" spans="2:14" s="12" customFormat="1" ht="20.100000000000001" customHeight="1">
      <c r="B513" s="8"/>
      <c r="C513" s="8"/>
      <c r="D513" s="8"/>
      <c r="E513" s="8"/>
      <c r="F513" s="8"/>
      <c r="G513" s="8"/>
      <c r="H513" s="8"/>
      <c r="I513" s="8"/>
      <c r="J513" s="8"/>
      <c r="K513" s="8"/>
      <c r="L513" s="8"/>
      <c r="M513" s="8"/>
      <c r="N513" s="8"/>
    </row>
    <row r="514" spans="2:14" s="12" customFormat="1" ht="20.100000000000001" customHeight="1">
      <c r="B514" s="8"/>
      <c r="C514" s="8"/>
      <c r="D514" s="8"/>
      <c r="E514" s="8"/>
      <c r="F514" s="8"/>
      <c r="G514" s="8"/>
      <c r="H514" s="8"/>
      <c r="I514" s="8"/>
      <c r="J514" s="8"/>
      <c r="K514" s="8"/>
      <c r="L514" s="8"/>
      <c r="M514" s="8"/>
      <c r="N514" s="8"/>
    </row>
    <row r="515" spans="2:14" s="12" customFormat="1" ht="20.100000000000001" customHeight="1">
      <c r="B515" s="8"/>
      <c r="C515" s="8"/>
      <c r="D515" s="8"/>
      <c r="E515" s="8"/>
      <c r="F515" s="8"/>
      <c r="G515" s="8"/>
      <c r="H515" s="8"/>
      <c r="I515" s="8"/>
      <c r="J515" s="8"/>
      <c r="K515" s="8"/>
      <c r="L515" s="8"/>
      <c r="M515" s="8"/>
      <c r="N515" s="8"/>
    </row>
    <row r="516" spans="2:14" s="12" customFormat="1" ht="20.100000000000001" customHeight="1">
      <c r="B516" s="8"/>
      <c r="C516" s="8"/>
      <c r="D516" s="8"/>
      <c r="E516" s="8"/>
      <c r="F516" s="8"/>
      <c r="G516" s="8"/>
      <c r="H516" s="8"/>
      <c r="I516" s="8"/>
      <c r="J516" s="8"/>
      <c r="K516" s="8"/>
      <c r="L516" s="8"/>
      <c r="M516" s="8"/>
      <c r="N516" s="8"/>
    </row>
    <row r="517" spans="2:14" s="12" customFormat="1" ht="20.100000000000001" customHeight="1">
      <c r="B517" s="8"/>
      <c r="C517" s="8"/>
      <c r="D517" s="8"/>
      <c r="E517" s="8"/>
      <c r="F517" s="8"/>
      <c r="G517" s="8"/>
      <c r="H517" s="8"/>
      <c r="I517" s="8"/>
      <c r="J517" s="8"/>
      <c r="K517" s="8"/>
      <c r="L517" s="8"/>
      <c r="M517" s="8"/>
      <c r="N517" s="8"/>
    </row>
    <row r="518" spans="2:14" s="12" customFormat="1" ht="20.100000000000001" customHeight="1">
      <c r="B518" s="8"/>
      <c r="C518" s="8"/>
      <c r="D518" s="8"/>
      <c r="E518" s="8"/>
      <c r="F518" s="8"/>
      <c r="G518" s="8"/>
      <c r="H518" s="8"/>
      <c r="I518" s="8"/>
      <c r="J518" s="8"/>
      <c r="K518" s="8"/>
      <c r="L518" s="8"/>
      <c r="M518" s="8"/>
      <c r="N518" s="8"/>
    </row>
    <row r="519" spans="2:14" s="12" customFormat="1" ht="20.100000000000001" customHeight="1">
      <c r="B519" s="8"/>
      <c r="C519" s="8"/>
      <c r="D519" s="8"/>
      <c r="E519" s="8"/>
      <c r="F519" s="8"/>
      <c r="G519" s="8"/>
      <c r="H519" s="8"/>
      <c r="I519" s="8"/>
      <c r="J519" s="8"/>
      <c r="K519" s="8"/>
      <c r="L519" s="8"/>
      <c r="M519" s="8"/>
      <c r="N519" s="8"/>
    </row>
    <row r="520" spans="2:14" s="12" customFormat="1" ht="20.100000000000001" customHeight="1">
      <c r="B520" s="8"/>
      <c r="C520" s="8"/>
      <c r="D520" s="8"/>
      <c r="E520" s="8"/>
      <c r="F520" s="8"/>
      <c r="G520" s="8"/>
      <c r="H520" s="8"/>
      <c r="I520" s="8"/>
      <c r="J520" s="8"/>
      <c r="K520" s="8"/>
      <c r="L520" s="8"/>
      <c r="M520" s="8"/>
      <c r="N520" s="8"/>
    </row>
    <row r="521" spans="2:14" s="12" customFormat="1" ht="20.100000000000001" customHeight="1">
      <c r="B521" s="8"/>
      <c r="C521" s="8"/>
      <c r="D521" s="8"/>
      <c r="E521" s="8"/>
      <c r="F521" s="8"/>
      <c r="G521" s="8"/>
      <c r="H521" s="8"/>
      <c r="I521" s="8"/>
      <c r="J521" s="8"/>
      <c r="K521" s="8"/>
      <c r="L521" s="8"/>
      <c r="M521" s="8"/>
      <c r="N521" s="8"/>
    </row>
    <row r="522" spans="2:14" s="12" customFormat="1" ht="20.100000000000001" customHeight="1">
      <c r="B522" s="8"/>
      <c r="C522" s="8"/>
      <c r="D522" s="8"/>
      <c r="E522" s="8"/>
      <c r="F522" s="8"/>
      <c r="G522" s="8"/>
      <c r="H522" s="8"/>
      <c r="I522" s="8"/>
      <c r="J522" s="8"/>
      <c r="K522" s="8"/>
      <c r="L522" s="8"/>
      <c r="M522" s="8"/>
      <c r="N522" s="8"/>
    </row>
    <row r="523" spans="2:14" s="12" customFormat="1" ht="20.100000000000001" customHeight="1">
      <c r="B523" s="8"/>
      <c r="C523" s="8"/>
      <c r="D523" s="8"/>
      <c r="E523" s="8"/>
      <c r="F523" s="8"/>
      <c r="G523" s="8"/>
      <c r="H523" s="8"/>
      <c r="I523" s="8"/>
      <c r="J523" s="8"/>
      <c r="K523" s="8"/>
      <c r="L523" s="8"/>
      <c r="M523" s="8"/>
      <c r="N523" s="8"/>
    </row>
    <row r="524" spans="2:14" s="12" customFormat="1" ht="20.100000000000001" customHeight="1">
      <c r="B524" s="8"/>
      <c r="C524" s="8"/>
      <c r="D524" s="8"/>
      <c r="E524" s="8"/>
      <c r="F524" s="8"/>
      <c r="G524" s="8"/>
      <c r="H524" s="8"/>
      <c r="I524" s="8"/>
      <c r="J524" s="8"/>
      <c r="K524" s="8"/>
      <c r="L524" s="8"/>
      <c r="M524" s="8"/>
      <c r="N524" s="8"/>
    </row>
    <row r="525" spans="2:14" s="12" customFormat="1" ht="20.100000000000001" customHeight="1">
      <c r="B525" s="8"/>
      <c r="C525" s="8"/>
      <c r="D525" s="8"/>
      <c r="E525" s="8"/>
      <c r="F525" s="8"/>
      <c r="G525" s="8"/>
      <c r="H525" s="8"/>
      <c r="I525" s="8"/>
      <c r="J525" s="8"/>
      <c r="K525" s="8"/>
      <c r="L525" s="8"/>
      <c r="M525" s="8"/>
      <c r="N525" s="8"/>
    </row>
    <row r="526" spans="2:14" s="12" customFormat="1" ht="20.100000000000001" customHeight="1">
      <c r="B526" s="8"/>
      <c r="C526" s="8"/>
      <c r="D526" s="8"/>
      <c r="E526" s="8"/>
      <c r="F526" s="8"/>
      <c r="G526" s="8"/>
      <c r="H526" s="8"/>
      <c r="I526" s="8"/>
      <c r="J526" s="8"/>
      <c r="K526" s="8"/>
      <c r="L526" s="8"/>
      <c r="M526" s="8"/>
      <c r="N526" s="8"/>
    </row>
    <row r="527" spans="2:14" s="12" customFormat="1" ht="20.100000000000001" customHeight="1">
      <c r="B527" s="8"/>
      <c r="C527" s="8"/>
      <c r="D527" s="8"/>
      <c r="E527" s="8"/>
      <c r="F527" s="8"/>
      <c r="G527" s="8"/>
      <c r="H527" s="8"/>
      <c r="I527" s="8"/>
      <c r="J527" s="8"/>
      <c r="K527" s="8"/>
      <c r="L527" s="8"/>
      <c r="M527" s="8"/>
      <c r="N527" s="8"/>
    </row>
    <row r="528" spans="2:14" s="12" customFormat="1" ht="20.100000000000001" customHeight="1">
      <c r="B528" s="8"/>
      <c r="C528" s="8"/>
      <c r="D528" s="8"/>
      <c r="E528" s="8"/>
      <c r="F528" s="8"/>
      <c r="G528" s="8"/>
      <c r="H528" s="8"/>
      <c r="I528" s="8"/>
      <c r="J528" s="8"/>
      <c r="K528" s="8"/>
      <c r="L528" s="8"/>
      <c r="M528" s="8"/>
      <c r="N528" s="8"/>
    </row>
    <row r="529" spans="2:14" s="12" customFormat="1" ht="20.100000000000001" customHeight="1">
      <c r="B529" s="8"/>
      <c r="C529" s="8"/>
      <c r="D529" s="8"/>
      <c r="E529" s="8"/>
      <c r="F529" s="8"/>
      <c r="G529" s="8"/>
      <c r="H529" s="8"/>
      <c r="I529" s="8"/>
      <c r="J529" s="8"/>
      <c r="K529" s="8"/>
      <c r="L529" s="8"/>
      <c r="M529" s="8"/>
      <c r="N529" s="8"/>
    </row>
    <row r="530" spans="2:14" s="12" customFormat="1" ht="20.100000000000001" customHeight="1">
      <c r="B530" s="8"/>
      <c r="C530" s="8"/>
      <c r="D530" s="8"/>
      <c r="E530" s="8"/>
      <c r="F530" s="8"/>
      <c r="G530" s="8"/>
      <c r="H530" s="8"/>
      <c r="I530" s="8"/>
      <c r="J530" s="8"/>
      <c r="K530" s="8"/>
      <c r="L530" s="8"/>
      <c r="M530" s="8"/>
      <c r="N530" s="8"/>
    </row>
    <row r="531" spans="2:14" s="12" customFormat="1" ht="20.100000000000001" customHeight="1">
      <c r="B531" s="8"/>
      <c r="C531" s="8"/>
      <c r="D531" s="8"/>
      <c r="E531" s="8"/>
      <c r="F531" s="8"/>
      <c r="G531" s="8"/>
      <c r="H531" s="8"/>
      <c r="I531" s="8"/>
      <c r="J531" s="8"/>
      <c r="K531" s="8"/>
      <c r="L531" s="8"/>
      <c r="M531" s="8"/>
      <c r="N531" s="8"/>
    </row>
    <row r="532" spans="2:14" s="12" customFormat="1" ht="20.100000000000001" customHeight="1">
      <c r="B532" s="8"/>
      <c r="C532" s="8"/>
      <c r="D532" s="8"/>
      <c r="E532" s="8"/>
      <c r="F532" s="8"/>
      <c r="G532" s="8"/>
      <c r="H532" s="8"/>
      <c r="I532" s="8"/>
      <c r="J532" s="8"/>
      <c r="K532" s="8"/>
      <c r="L532" s="8"/>
      <c r="M532" s="8"/>
      <c r="N532" s="8"/>
    </row>
    <row r="533" spans="2:14" s="12" customFormat="1" ht="20.100000000000001" customHeight="1">
      <c r="B533" s="8"/>
      <c r="C533" s="8"/>
      <c r="D533" s="8"/>
      <c r="E533" s="8"/>
      <c r="F533" s="8"/>
      <c r="G533" s="8"/>
      <c r="H533" s="8"/>
      <c r="I533" s="8"/>
      <c r="J533" s="8"/>
      <c r="K533" s="8"/>
      <c r="L533" s="8"/>
      <c r="M533" s="8"/>
      <c r="N533" s="8"/>
    </row>
    <row r="534" spans="2:14" s="12" customFormat="1" ht="20.100000000000001" customHeight="1">
      <c r="B534" s="8"/>
      <c r="C534" s="8"/>
      <c r="D534" s="8"/>
      <c r="E534" s="8"/>
      <c r="F534" s="8"/>
      <c r="G534" s="8"/>
      <c r="H534" s="8"/>
      <c r="I534" s="8"/>
      <c r="J534" s="8"/>
      <c r="K534" s="8"/>
      <c r="L534" s="8"/>
      <c r="M534" s="8"/>
      <c r="N534" s="8"/>
    </row>
    <row r="535" spans="2:14" s="12" customFormat="1" ht="20.100000000000001" customHeight="1">
      <c r="B535" s="8"/>
      <c r="C535" s="8"/>
      <c r="D535" s="8"/>
      <c r="E535" s="8"/>
      <c r="F535" s="8"/>
      <c r="G535" s="8"/>
      <c r="H535" s="8"/>
      <c r="I535" s="8"/>
      <c r="J535" s="8"/>
      <c r="K535" s="8"/>
      <c r="L535" s="8"/>
      <c r="M535" s="8"/>
      <c r="N535" s="8"/>
    </row>
    <row r="536" spans="2:14" s="12" customFormat="1" ht="20.100000000000001" customHeight="1">
      <c r="B536" s="8"/>
      <c r="C536" s="8"/>
      <c r="D536" s="8"/>
      <c r="E536" s="8"/>
      <c r="F536" s="8"/>
      <c r="G536" s="8"/>
      <c r="H536" s="8"/>
      <c r="I536" s="8"/>
      <c r="J536" s="8"/>
      <c r="K536" s="8"/>
      <c r="L536" s="8"/>
      <c r="M536" s="8"/>
      <c r="N536" s="8"/>
    </row>
    <row r="537" spans="2:14" s="12" customFormat="1" ht="20.100000000000001" customHeight="1">
      <c r="B537" s="8"/>
      <c r="C537" s="8"/>
      <c r="D537" s="8"/>
      <c r="E537" s="8"/>
      <c r="F537" s="8"/>
      <c r="G537" s="8"/>
      <c r="H537" s="8"/>
      <c r="I537" s="8"/>
      <c r="J537" s="8"/>
      <c r="K537" s="8"/>
      <c r="L537" s="8"/>
      <c r="M537" s="8"/>
      <c r="N537" s="8"/>
    </row>
    <row r="538" spans="2:14" s="12" customFormat="1" ht="20.100000000000001" customHeight="1">
      <c r="B538" s="8"/>
      <c r="C538" s="8"/>
      <c r="D538" s="8"/>
      <c r="E538" s="8"/>
      <c r="F538" s="8"/>
      <c r="G538" s="8"/>
      <c r="H538" s="8"/>
      <c r="I538" s="8"/>
      <c r="J538" s="8"/>
      <c r="K538" s="8"/>
      <c r="L538" s="8"/>
      <c r="M538" s="8"/>
      <c r="N538" s="8"/>
    </row>
    <row r="539" spans="2:14" s="12" customFormat="1" ht="20.100000000000001" customHeight="1">
      <c r="B539" s="8"/>
      <c r="C539" s="8"/>
      <c r="D539" s="8"/>
      <c r="E539" s="8"/>
      <c r="F539" s="8"/>
      <c r="G539" s="8"/>
      <c r="H539" s="8"/>
      <c r="I539" s="8"/>
      <c r="J539" s="8"/>
      <c r="K539" s="8"/>
      <c r="L539" s="8"/>
      <c r="M539" s="8"/>
      <c r="N539" s="8"/>
    </row>
    <row r="540" spans="2:14" s="12" customFormat="1" ht="20.100000000000001" customHeight="1">
      <c r="B540" s="8"/>
      <c r="C540" s="8"/>
      <c r="D540" s="8"/>
      <c r="E540" s="8"/>
      <c r="F540" s="8"/>
      <c r="G540" s="8"/>
      <c r="H540" s="8"/>
      <c r="I540" s="8"/>
      <c r="J540" s="8"/>
      <c r="K540" s="8"/>
      <c r="L540" s="8"/>
      <c r="M540" s="8"/>
      <c r="N540" s="8"/>
    </row>
    <row r="541" spans="2:14" s="12" customFormat="1" ht="20.100000000000001" customHeight="1">
      <c r="B541" s="8"/>
      <c r="C541" s="8"/>
      <c r="D541" s="8"/>
      <c r="E541" s="8"/>
      <c r="F541" s="8"/>
      <c r="G541" s="8"/>
      <c r="H541" s="8"/>
      <c r="I541" s="8"/>
      <c r="J541" s="8"/>
      <c r="K541" s="8"/>
      <c r="L541" s="8"/>
      <c r="M541" s="8"/>
      <c r="N541" s="8"/>
    </row>
    <row r="542" spans="2:14" s="12" customFormat="1" ht="20.100000000000001" customHeight="1">
      <c r="B542" s="8"/>
      <c r="C542" s="8"/>
      <c r="D542" s="8"/>
      <c r="E542" s="8"/>
      <c r="F542" s="8"/>
      <c r="G542" s="8"/>
      <c r="H542" s="8"/>
      <c r="I542" s="8"/>
      <c r="J542" s="8"/>
      <c r="K542" s="8"/>
      <c r="L542" s="8"/>
      <c r="M542" s="8"/>
      <c r="N542" s="8"/>
    </row>
    <row r="543" spans="2:14" s="12" customFormat="1" ht="20.100000000000001" customHeight="1">
      <c r="B543" s="8"/>
      <c r="C543" s="8"/>
      <c r="D543" s="8"/>
      <c r="E543" s="8"/>
      <c r="F543" s="8"/>
      <c r="G543" s="8"/>
      <c r="H543" s="8"/>
      <c r="I543" s="8"/>
      <c r="J543" s="8"/>
      <c r="K543" s="8"/>
      <c r="L543" s="8"/>
      <c r="M543" s="8"/>
      <c r="N543" s="8"/>
    </row>
    <row r="544" spans="2:14" s="12" customFormat="1" ht="20.100000000000001" customHeight="1">
      <c r="B544" s="8"/>
      <c r="C544" s="8"/>
      <c r="D544" s="8"/>
      <c r="E544" s="8"/>
      <c r="F544" s="8"/>
      <c r="G544" s="8"/>
      <c r="H544" s="8"/>
      <c r="I544" s="8"/>
      <c r="J544" s="8"/>
      <c r="K544" s="8"/>
      <c r="L544" s="8"/>
      <c r="M544" s="8"/>
      <c r="N544" s="8"/>
    </row>
    <row r="545" spans="2:14" s="12" customFormat="1" ht="20.100000000000001" customHeight="1">
      <c r="B545" s="8"/>
      <c r="C545" s="8"/>
      <c r="D545" s="8"/>
      <c r="E545" s="8"/>
      <c r="F545" s="8"/>
      <c r="G545" s="8"/>
      <c r="H545" s="8"/>
      <c r="I545" s="8"/>
      <c r="J545" s="8"/>
      <c r="K545" s="8"/>
      <c r="L545" s="8"/>
      <c r="M545" s="8"/>
      <c r="N545" s="8"/>
    </row>
    <row r="546" spans="2:14" s="12" customFormat="1" ht="20.100000000000001" customHeight="1">
      <c r="B546" s="8"/>
      <c r="C546" s="8"/>
      <c r="D546" s="8"/>
      <c r="E546" s="8"/>
      <c r="F546" s="8"/>
      <c r="G546" s="8"/>
      <c r="H546" s="8"/>
      <c r="I546" s="8"/>
      <c r="J546" s="8"/>
      <c r="K546" s="8"/>
      <c r="L546" s="8"/>
      <c r="M546" s="8"/>
      <c r="N546" s="8"/>
    </row>
    <row r="547" spans="2:14" s="12" customFormat="1" ht="20.100000000000001" customHeight="1">
      <c r="B547" s="8"/>
      <c r="C547" s="8"/>
      <c r="D547" s="8"/>
      <c r="E547" s="8"/>
      <c r="F547" s="8"/>
      <c r="G547" s="8"/>
      <c r="H547" s="8"/>
      <c r="I547" s="8"/>
      <c r="J547" s="8"/>
      <c r="K547" s="8"/>
      <c r="L547" s="8"/>
      <c r="M547" s="8"/>
      <c r="N547" s="8"/>
    </row>
    <row r="548" spans="2:14" s="12" customFormat="1" ht="20.100000000000001" customHeight="1">
      <c r="B548" s="8"/>
      <c r="C548" s="8"/>
      <c r="D548" s="8"/>
      <c r="E548" s="8"/>
      <c r="F548" s="8"/>
      <c r="G548" s="8"/>
      <c r="H548" s="8"/>
      <c r="I548" s="8"/>
      <c r="J548" s="8"/>
      <c r="K548" s="8"/>
      <c r="L548" s="8"/>
      <c r="M548" s="8"/>
      <c r="N548" s="8"/>
    </row>
    <row r="549" spans="2:14" s="12" customFormat="1" ht="20.100000000000001" customHeight="1">
      <c r="B549" s="8"/>
      <c r="C549" s="8"/>
      <c r="D549" s="8"/>
      <c r="E549" s="8"/>
      <c r="F549" s="8"/>
      <c r="G549" s="8"/>
      <c r="H549" s="8"/>
      <c r="I549" s="8"/>
      <c r="J549" s="8"/>
      <c r="K549" s="8"/>
      <c r="L549" s="8"/>
      <c r="M549" s="8"/>
      <c r="N549" s="8"/>
    </row>
    <row r="550" spans="2:14" s="12" customFormat="1" ht="20.100000000000001" customHeight="1">
      <c r="B550" s="8"/>
      <c r="C550" s="8"/>
      <c r="D550" s="8"/>
      <c r="E550" s="8"/>
      <c r="F550" s="8"/>
      <c r="G550" s="8"/>
      <c r="H550" s="8"/>
      <c r="I550" s="8"/>
      <c r="J550" s="8"/>
      <c r="K550" s="8"/>
      <c r="L550" s="8"/>
      <c r="M550" s="8"/>
      <c r="N550" s="8"/>
    </row>
    <row r="551" spans="2:14" s="12" customFormat="1" ht="20.100000000000001" customHeight="1">
      <c r="B551" s="8"/>
      <c r="C551" s="8"/>
      <c r="D551" s="8"/>
      <c r="E551" s="8"/>
      <c r="F551" s="8"/>
      <c r="G551" s="8"/>
      <c r="H551" s="8"/>
      <c r="I551" s="8"/>
      <c r="J551" s="8"/>
      <c r="K551" s="8"/>
      <c r="L551" s="8"/>
      <c r="M551" s="8"/>
      <c r="N551" s="8"/>
    </row>
    <row r="552" spans="2:14" s="12" customFormat="1" ht="20.100000000000001" customHeight="1">
      <c r="B552" s="8"/>
      <c r="C552" s="8"/>
      <c r="D552" s="8"/>
      <c r="E552" s="8"/>
      <c r="F552" s="8"/>
      <c r="G552" s="8"/>
      <c r="H552" s="8"/>
      <c r="I552" s="8"/>
      <c r="J552" s="8"/>
      <c r="K552" s="8"/>
      <c r="L552" s="8"/>
      <c r="M552" s="8"/>
      <c r="N552" s="8"/>
    </row>
    <row r="553" spans="2:14" s="12" customFormat="1" ht="20.100000000000001" customHeight="1">
      <c r="B553" s="8"/>
      <c r="C553" s="8"/>
      <c r="D553" s="8"/>
      <c r="E553" s="8"/>
      <c r="F553" s="8"/>
      <c r="G553" s="8"/>
      <c r="H553" s="8"/>
      <c r="I553" s="8"/>
      <c r="J553" s="8"/>
      <c r="K553" s="8"/>
      <c r="L553" s="8"/>
      <c r="M553" s="8"/>
      <c r="N553" s="8"/>
    </row>
    <row r="554" spans="2:14" s="12" customFormat="1" ht="20.100000000000001" customHeight="1">
      <c r="B554" s="8"/>
      <c r="C554" s="8"/>
      <c r="D554" s="8"/>
      <c r="E554" s="8"/>
      <c r="F554" s="8"/>
      <c r="G554" s="8"/>
      <c r="H554" s="8"/>
      <c r="I554" s="8"/>
      <c r="J554" s="8"/>
      <c r="K554" s="8"/>
      <c r="L554" s="8"/>
      <c r="M554" s="8"/>
      <c r="N554" s="8"/>
    </row>
    <row r="555" spans="2:14" s="12" customFormat="1" ht="20.100000000000001" customHeight="1">
      <c r="B555" s="8"/>
      <c r="C555" s="8"/>
      <c r="D555" s="8"/>
      <c r="E555" s="8"/>
      <c r="F555" s="8"/>
      <c r="G555" s="8"/>
      <c r="H555" s="8"/>
      <c r="I555" s="8"/>
      <c r="J555" s="8"/>
      <c r="K555" s="8"/>
      <c r="L555" s="8"/>
      <c r="M555" s="8"/>
      <c r="N555" s="8"/>
    </row>
    <row r="556" spans="2:14" s="12" customFormat="1" ht="20.100000000000001" customHeight="1">
      <c r="B556" s="8"/>
      <c r="C556" s="8"/>
      <c r="D556" s="8"/>
      <c r="E556" s="8"/>
      <c r="F556" s="8"/>
      <c r="G556" s="8"/>
      <c r="H556" s="8"/>
      <c r="I556" s="8"/>
      <c r="J556" s="8"/>
      <c r="K556" s="8"/>
      <c r="L556" s="8"/>
      <c r="M556" s="8"/>
      <c r="N556" s="8"/>
    </row>
    <row r="557" spans="2:14" s="12" customFormat="1" ht="20.100000000000001" customHeight="1">
      <c r="B557" s="8"/>
      <c r="C557" s="8"/>
      <c r="D557" s="8"/>
      <c r="E557" s="8"/>
      <c r="F557" s="8"/>
      <c r="G557" s="8"/>
      <c r="H557" s="8"/>
      <c r="I557" s="8"/>
      <c r="J557" s="8"/>
      <c r="K557" s="8"/>
      <c r="L557" s="8"/>
      <c r="M557" s="8"/>
      <c r="N557" s="8"/>
    </row>
    <row r="558" spans="2:14" s="12" customFormat="1" ht="20.100000000000001" customHeight="1">
      <c r="B558" s="8"/>
      <c r="C558" s="8"/>
      <c r="D558" s="8"/>
      <c r="E558" s="8"/>
      <c r="F558" s="8"/>
      <c r="G558" s="8"/>
      <c r="H558" s="8"/>
      <c r="I558" s="8"/>
      <c r="J558" s="8"/>
      <c r="K558" s="8"/>
      <c r="L558" s="8"/>
      <c r="M558" s="8"/>
      <c r="N558" s="8"/>
    </row>
    <row r="559" spans="2:14" s="12" customFormat="1" ht="20.100000000000001" customHeight="1">
      <c r="B559" s="8"/>
      <c r="C559" s="8"/>
      <c r="D559" s="8"/>
      <c r="E559" s="8"/>
      <c r="F559" s="8"/>
      <c r="G559" s="8"/>
      <c r="H559" s="8"/>
      <c r="I559" s="8"/>
      <c r="J559" s="8"/>
      <c r="K559" s="8"/>
      <c r="L559" s="8"/>
      <c r="M559" s="8"/>
      <c r="N559" s="8"/>
    </row>
    <row r="560" spans="2:14" s="12" customFormat="1" ht="20.100000000000001" customHeight="1">
      <c r="B560" s="8"/>
      <c r="C560" s="8"/>
      <c r="D560" s="8"/>
      <c r="E560" s="8"/>
      <c r="F560" s="8"/>
      <c r="G560" s="8"/>
      <c r="H560" s="8"/>
      <c r="I560" s="8"/>
      <c r="J560" s="8"/>
      <c r="K560" s="8"/>
      <c r="L560" s="8"/>
      <c r="M560" s="8"/>
      <c r="N560" s="8"/>
    </row>
    <row r="561" spans="2:14" s="12" customFormat="1" ht="20.100000000000001" customHeight="1">
      <c r="B561" s="8"/>
      <c r="C561" s="8"/>
      <c r="D561" s="8"/>
      <c r="E561" s="8"/>
      <c r="F561" s="8"/>
      <c r="G561" s="8"/>
      <c r="H561" s="8"/>
      <c r="I561" s="8"/>
      <c r="J561" s="8"/>
      <c r="K561" s="8"/>
      <c r="L561" s="8"/>
      <c r="M561" s="8"/>
      <c r="N561" s="8"/>
    </row>
    <row r="562" spans="2:14" s="12" customFormat="1" ht="20.100000000000001" customHeight="1">
      <c r="B562" s="8"/>
      <c r="C562" s="8"/>
      <c r="D562" s="8"/>
      <c r="E562" s="8"/>
      <c r="F562" s="8"/>
      <c r="G562" s="8"/>
      <c r="H562" s="8"/>
      <c r="I562" s="8"/>
      <c r="J562" s="8"/>
      <c r="K562" s="8"/>
      <c r="L562" s="8"/>
      <c r="M562" s="8"/>
      <c r="N562" s="8"/>
    </row>
    <row r="563" spans="2:14" s="12" customFormat="1" ht="20.100000000000001" customHeight="1">
      <c r="B563" s="8"/>
      <c r="C563" s="8"/>
      <c r="D563" s="8"/>
      <c r="E563" s="8"/>
      <c r="F563" s="8"/>
      <c r="G563" s="8"/>
      <c r="H563" s="8"/>
      <c r="I563" s="8"/>
      <c r="J563" s="8"/>
      <c r="K563" s="8"/>
      <c r="L563" s="8"/>
      <c r="M563" s="8"/>
      <c r="N563" s="8"/>
    </row>
    <row r="564" spans="2:14" s="12" customFormat="1" ht="20.100000000000001" customHeight="1">
      <c r="B564" s="8"/>
      <c r="C564" s="8"/>
      <c r="D564" s="8"/>
      <c r="E564" s="8"/>
      <c r="F564" s="8"/>
      <c r="G564" s="8"/>
      <c r="H564" s="8"/>
      <c r="I564" s="8"/>
      <c r="J564" s="8"/>
      <c r="K564" s="8"/>
      <c r="L564" s="8"/>
      <c r="M564" s="8"/>
      <c r="N564" s="8"/>
    </row>
    <row r="565" spans="2:14" s="12" customFormat="1" ht="20.100000000000001" customHeight="1">
      <c r="B565" s="8"/>
      <c r="C565" s="8"/>
      <c r="D565" s="8"/>
      <c r="E565" s="8"/>
      <c r="F565" s="8"/>
      <c r="G565" s="8"/>
      <c r="H565" s="8"/>
      <c r="I565" s="8"/>
      <c r="J565" s="8"/>
      <c r="K565" s="8"/>
      <c r="L565" s="8"/>
      <c r="M565" s="8"/>
      <c r="N565" s="8"/>
    </row>
    <row r="566" spans="2:14" s="12" customFormat="1" ht="20.100000000000001" customHeight="1">
      <c r="B566" s="8"/>
      <c r="C566" s="8"/>
      <c r="D566" s="8"/>
      <c r="E566" s="8"/>
      <c r="F566" s="8"/>
      <c r="G566" s="8"/>
      <c r="H566" s="8"/>
      <c r="I566" s="8"/>
      <c r="J566" s="8"/>
      <c r="K566" s="8"/>
      <c r="L566" s="8"/>
      <c r="M566" s="8"/>
      <c r="N566" s="8"/>
    </row>
    <row r="567" spans="2:14" s="12" customFormat="1" ht="20.100000000000001" customHeight="1">
      <c r="B567" s="8"/>
      <c r="C567" s="8"/>
      <c r="D567" s="8"/>
      <c r="E567" s="8"/>
      <c r="F567" s="8"/>
      <c r="G567" s="8"/>
      <c r="H567" s="8"/>
      <c r="I567" s="8"/>
      <c r="J567" s="8"/>
      <c r="K567" s="8"/>
      <c r="L567" s="8"/>
      <c r="M567" s="8"/>
      <c r="N567" s="8"/>
    </row>
    <row r="568" spans="2:14" s="12" customFormat="1" ht="20.100000000000001" customHeight="1">
      <c r="B568" s="8"/>
      <c r="C568" s="8"/>
      <c r="D568" s="8"/>
      <c r="E568" s="8"/>
      <c r="F568" s="8"/>
      <c r="G568" s="8"/>
      <c r="H568" s="8"/>
      <c r="I568" s="8"/>
      <c r="J568" s="8"/>
      <c r="K568" s="8"/>
      <c r="L568" s="8"/>
      <c r="M568" s="8"/>
      <c r="N568" s="8"/>
    </row>
    <row r="569" spans="2:14" s="12" customFormat="1" ht="20.100000000000001" customHeight="1">
      <c r="B569" s="8"/>
      <c r="C569" s="8"/>
      <c r="D569" s="8"/>
      <c r="E569" s="8"/>
      <c r="F569" s="8"/>
      <c r="G569" s="8"/>
      <c r="H569" s="8"/>
      <c r="I569" s="8"/>
      <c r="J569" s="8"/>
      <c r="K569" s="8"/>
      <c r="L569" s="8"/>
      <c r="M569" s="8"/>
      <c r="N569" s="8"/>
    </row>
    <row r="570" spans="2:14" s="12" customFormat="1" ht="20.100000000000001" customHeight="1">
      <c r="B570" s="8"/>
      <c r="C570" s="8"/>
      <c r="D570" s="8"/>
      <c r="E570" s="8"/>
      <c r="F570" s="8"/>
      <c r="G570" s="8"/>
      <c r="H570" s="8"/>
      <c r="I570" s="8"/>
      <c r="J570" s="8"/>
      <c r="K570" s="8"/>
      <c r="L570" s="8"/>
      <c r="M570" s="8"/>
      <c r="N570" s="8"/>
    </row>
    <row r="571" spans="2:14" s="12" customFormat="1" ht="20.100000000000001" customHeight="1">
      <c r="B571" s="8"/>
      <c r="C571" s="8"/>
      <c r="D571" s="8"/>
      <c r="E571" s="8"/>
      <c r="F571" s="8"/>
      <c r="G571" s="8"/>
      <c r="H571" s="8"/>
      <c r="I571" s="8"/>
      <c r="J571" s="8"/>
      <c r="K571" s="8"/>
      <c r="L571" s="8"/>
      <c r="M571" s="8"/>
      <c r="N571" s="8"/>
    </row>
    <row r="572" spans="2:14" s="12" customFormat="1" ht="20.100000000000001" customHeight="1">
      <c r="B572" s="8"/>
      <c r="C572" s="8"/>
      <c r="D572" s="8"/>
      <c r="E572" s="8"/>
      <c r="F572" s="8"/>
      <c r="G572" s="8"/>
      <c r="H572" s="8"/>
      <c r="I572" s="8"/>
      <c r="J572" s="8"/>
      <c r="K572" s="8"/>
      <c r="L572" s="8"/>
      <c r="M572" s="8"/>
      <c r="N572" s="8"/>
    </row>
    <row r="573" spans="2:14" s="12" customFormat="1" ht="20.100000000000001" customHeight="1">
      <c r="B573" s="8"/>
      <c r="C573" s="8"/>
      <c r="D573" s="8"/>
      <c r="E573" s="8"/>
      <c r="F573" s="8"/>
      <c r="G573" s="8"/>
      <c r="H573" s="8"/>
      <c r="I573" s="8"/>
      <c r="J573" s="8"/>
      <c r="K573" s="8"/>
      <c r="L573" s="8"/>
      <c r="M573" s="8"/>
      <c r="N573" s="8"/>
    </row>
    <row r="574" spans="2:14" s="12" customFormat="1" ht="20.100000000000001" customHeight="1">
      <c r="B574" s="8"/>
      <c r="C574" s="8"/>
      <c r="D574" s="8"/>
      <c r="E574" s="8"/>
      <c r="F574" s="8"/>
      <c r="G574" s="8"/>
      <c r="H574" s="8"/>
      <c r="I574" s="8"/>
      <c r="J574" s="8"/>
      <c r="K574" s="8"/>
      <c r="L574" s="8"/>
      <c r="M574" s="8"/>
      <c r="N574" s="8"/>
    </row>
    <row r="575" spans="2:14" s="12" customFormat="1" ht="20.100000000000001" customHeight="1">
      <c r="B575" s="8"/>
      <c r="C575" s="8"/>
      <c r="D575" s="8"/>
      <c r="E575" s="8"/>
      <c r="F575" s="8"/>
      <c r="G575" s="8"/>
      <c r="H575" s="8"/>
      <c r="I575" s="8"/>
      <c r="J575" s="8"/>
      <c r="K575" s="8"/>
      <c r="L575" s="8"/>
      <c r="M575" s="8"/>
      <c r="N575" s="8"/>
    </row>
    <row r="576" spans="2:14" s="12" customFormat="1" ht="20.100000000000001" customHeight="1">
      <c r="B576" s="8"/>
      <c r="C576" s="8"/>
      <c r="D576" s="8"/>
      <c r="E576" s="8"/>
      <c r="F576" s="8"/>
      <c r="G576" s="8"/>
      <c r="H576" s="8"/>
      <c r="I576" s="8"/>
      <c r="J576" s="8"/>
      <c r="K576" s="8"/>
      <c r="L576" s="8"/>
      <c r="M576" s="8"/>
      <c r="N576" s="8"/>
    </row>
    <row r="577" spans="2:14" s="12" customFormat="1" ht="20.100000000000001" customHeight="1">
      <c r="B577" s="8"/>
      <c r="C577" s="8"/>
      <c r="D577" s="8"/>
      <c r="E577" s="8"/>
      <c r="F577" s="8"/>
      <c r="G577" s="8"/>
      <c r="H577" s="8"/>
      <c r="I577" s="8"/>
      <c r="J577" s="8"/>
      <c r="K577" s="8"/>
      <c r="L577" s="8"/>
      <c r="M577" s="8"/>
      <c r="N577" s="8"/>
    </row>
    <row r="578" spans="2:14" s="12" customFormat="1" ht="20.100000000000001" customHeight="1">
      <c r="B578" s="8"/>
      <c r="C578" s="8"/>
      <c r="D578" s="8"/>
      <c r="E578" s="8"/>
      <c r="F578" s="8"/>
      <c r="G578" s="8"/>
      <c r="H578" s="8"/>
      <c r="I578" s="8"/>
      <c r="J578" s="8"/>
      <c r="K578" s="8"/>
      <c r="L578" s="8"/>
      <c r="M578" s="8"/>
      <c r="N578" s="8"/>
    </row>
    <row r="579" spans="2:14" s="12" customFormat="1" ht="20.100000000000001" customHeight="1">
      <c r="B579" s="8"/>
      <c r="C579" s="8"/>
      <c r="D579" s="8"/>
      <c r="E579" s="8"/>
      <c r="F579" s="8"/>
      <c r="G579" s="8"/>
      <c r="H579" s="8"/>
      <c r="I579" s="8"/>
      <c r="J579" s="8"/>
      <c r="K579" s="8"/>
      <c r="L579" s="8"/>
      <c r="M579" s="8"/>
      <c r="N579" s="8"/>
    </row>
    <row r="580" spans="2:14" s="12" customFormat="1" ht="20.100000000000001" customHeight="1">
      <c r="B580" s="8"/>
      <c r="C580" s="8"/>
      <c r="D580" s="8"/>
      <c r="E580" s="8"/>
      <c r="F580" s="8"/>
      <c r="G580" s="8"/>
      <c r="H580" s="8"/>
      <c r="I580" s="8"/>
      <c r="J580" s="8"/>
      <c r="K580" s="8"/>
      <c r="L580" s="8"/>
      <c r="M580" s="8"/>
      <c r="N580" s="8"/>
    </row>
    <row r="581" spans="2:14" s="12" customFormat="1" ht="20.100000000000001" customHeight="1">
      <c r="B581" s="8"/>
      <c r="C581" s="8"/>
      <c r="D581" s="8"/>
      <c r="E581" s="8"/>
      <c r="F581" s="8"/>
      <c r="G581" s="8"/>
      <c r="H581" s="8"/>
      <c r="I581" s="8"/>
      <c r="J581" s="8"/>
      <c r="K581" s="8"/>
      <c r="L581" s="8"/>
      <c r="M581" s="8"/>
      <c r="N581" s="8"/>
    </row>
    <row r="582" spans="2:14" s="12" customFormat="1" ht="20.100000000000001" customHeight="1">
      <c r="B582" s="8"/>
      <c r="C582" s="8"/>
      <c r="D582" s="8"/>
      <c r="E582" s="8"/>
      <c r="F582" s="8"/>
      <c r="G582" s="8"/>
      <c r="H582" s="8"/>
      <c r="I582" s="8"/>
      <c r="J582" s="8"/>
      <c r="K582" s="8"/>
      <c r="L582" s="8"/>
      <c r="M582" s="8"/>
      <c r="N582" s="8"/>
    </row>
    <row r="583" spans="2:14" s="12" customFormat="1" ht="20.100000000000001" customHeight="1">
      <c r="B583" s="8"/>
      <c r="C583" s="8"/>
      <c r="D583" s="8"/>
      <c r="E583" s="8"/>
      <c r="F583" s="8"/>
      <c r="G583" s="8"/>
      <c r="H583" s="8"/>
      <c r="I583" s="8"/>
      <c r="J583" s="8"/>
      <c r="K583" s="8"/>
      <c r="L583" s="8"/>
      <c r="M583" s="8"/>
      <c r="N583" s="8"/>
    </row>
    <row r="584" spans="2:14" s="12" customFormat="1" ht="20.100000000000001" customHeight="1">
      <c r="B584" s="8"/>
      <c r="C584" s="8"/>
      <c r="D584" s="8"/>
      <c r="E584" s="8"/>
      <c r="F584" s="8"/>
      <c r="G584" s="8"/>
      <c r="H584" s="8"/>
      <c r="I584" s="8"/>
      <c r="J584" s="8"/>
      <c r="K584" s="8"/>
      <c r="L584" s="8"/>
      <c r="M584" s="8"/>
      <c r="N584" s="8"/>
    </row>
    <row r="585" spans="2:14" s="12" customFormat="1" ht="20.100000000000001" customHeight="1">
      <c r="B585" s="8"/>
      <c r="C585" s="8"/>
      <c r="D585" s="8"/>
      <c r="E585" s="8"/>
      <c r="F585" s="8"/>
      <c r="G585" s="8"/>
      <c r="H585" s="8"/>
      <c r="I585" s="8"/>
      <c r="J585" s="8"/>
      <c r="K585" s="8"/>
      <c r="L585" s="8"/>
      <c r="M585" s="8"/>
      <c r="N585" s="8"/>
    </row>
    <row r="586" spans="2:14" s="12" customFormat="1" ht="20.100000000000001" customHeight="1">
      <c r="B586" s="8"/>
      <c r="C586" s="8"/>
      <c r="D586" s="8"/>
      <c r="E586" s="8"/>
      <c r="F586" s="8"/>
      <c r="G586" s="8"/>
      <c r="H586" s="8"/>
      <c r="I586" s="8"/>
      <c r="J586" s="8"/>
      <c r="K586" s="8"/>
      <c r="L586" s="8"/>
      <c r="M586" s="8"/>
      <c r="N586" s="8"/>
    </row>
    <row r="587" spans="2:14" s="12" customFormat="1" ht="20.100000000000001" customHeight="1">
      <c r="B587" s="8"/>
      <c r="C587" s="8"/>
      <c r="D587" s="8"/>
      <c r="E587" s="8"/>
      <c r="F587" s="8"/>
      <c r="G587" s="8"/>
      <c r="H587" s="8"/>
      <c r="I587" s="8"/>
      <c r="J587" s="8"/>
      <c r="K587" s="8"/>
      <c r="L587" s="8"/>
      <c r="M587" s="8"/>
      <c r="N587" s="8"/>
    </row>
    <row r="588" spans="2:14" s="12" customFormat="1" ht="20.100000000000001" customHeight="1">
      <c r="B588" s="8"/>
      <c r="C588" s="8"/>
      <c r="D588" s="8"/>
      <c r="E588" s="8"/>
      <c r="F588" s="8"/>
      <c r="G588" s="8"/>
      <c r="H588" s="8"/>
      <c r="I588" s="8"/>
      <c r="J588" s="8"/>
      <c r="K588" s="8"/>
      <c r="L588" s="8"/>
      <c r="M588" s="8"/>
      <c r="N588" s="8"/>
    </row>
    <row r="589" spans="2:14" s="12" customFormat="1" ht="20.100000000000001" customHeight="1">
      <c r="B589" s="8"/>
      <c r="C589" s="8"/>
      <c r="D589" s="8"/>
      <c r="E589" s="8"/>
      <c r="F589" s="8"/>
      <c r="G589" s="8"/>
      <c r="H589" s="8"/>
      <c r="I589" s="8"/>
      <c r="J589" s="8"/>
      <c r="K589" s="8"/>
      <c r="L589" s="8"/>
      <c r="M589" s="8"/>
      <c r="N589" s="8"/>
    </row>
    <row r="590" spans="2:14" s="12" customFormat="1" ht="20.100000000000001" customHeight="1">
      <c r="B590" s="8"/>
      <c r="C590" s="8"/>
      <c r="D590" s="8"/>
      <c r="E590" s="8"/>
      <c r="F590" s="8"/>
      <c r="G590" s="8"/>
      <c r="H590" s="8"/>
      <c r="I590" s="8"/>
      <c r="J590" s="8"/>
      <c r="K590" s="8"/>
      <c r="L590" s="8"/>
      <c r="M590" s="8"/>
      <c r="N590" s="8"/>
    </row>
    <row r="591" spans="2:14" s="12" customFormat="1" ht="20.100000000000001" customHeight="1">
      <c r="B591" s="8"/>
      <c r="C591" s="8"/>
      <c r="D591" s="8"/>
      <c r="E591" s="8"/>
      <c r="F591" s="8"/>
      <c r="G591" s="8"/>
      <c r="H591" s="8"/>
      <c r="I591" s="8"/>
      <c r="J591" s="8"/>
      <c r="K591" s="8"/>
      <c r="L591" s="8"/>
      <c r="M591" s="8"/>
      <c r="N591" s="8"/>
    </row>
    <row r="592" spans="2:14" s="12" customFormat="1" ht="20.100000000000001" customHeight="1">
      <c r="B592" s="8"/>
      <c r="C592" s="8"/>
      <c r="D592" s="8"/>
      <c r="E592" s="8"/>
      <c r="F592" s="8"/>
      <c r="G592" s="8"/>
      <c r="H592" s="8"/>
      <c r="I592" s="8"/>
      <c r="J592" s="8"/>
      <c r="K592" s="8"/>
      <c r="L592" s="8"/>
      <c r="M592" s="8"/>
      <c r="N592" s="8"/>
    </row>
    <row r="593" spans="2:14" s="12" customFormat="1" ht="20.100000000000001" customHeight="1">
      <c r="B593" s="8"/>
      <c r="C593" s="8"/>
      <c r="D593" s="8"/>
      <c r="E593" s="8"/>
      <c r="F593" s="8"/>
      <c r="G593" s="8"/>
      <c r="H593" s="8"/>
      <c r="I593" s="8"/>
      <c r="J593" s="8"/>
      <c r="K593" s="8"/>
      <c r="L593" s="8"/>
      <c r="M593" s="8"/>
      <c r="N593" s="8"/>
    </row>
    <row r="594" spans="2:14" s="12" customFormat="1" ht="20.100000000000001" customHeight="1">
      <c r="B594" s="8"/>
      <c r="C594" s="8"/>
      <c r="D594" s="8"/>
      <c r="E594" s="8"/>
      <c r="F594" s="8"/>
      <c r="G594" s="8"/>
      <c r="H594" s="8"/>
      <c r="I594" s="8"/>
      <c r="J594" s="8"/>
      <c r="K594" s="8"/>
      <c r="L594" s="8"/>
      <c r="M594" s="8"/>
      <c r="N594" s="8"/>
    </row>
    <row r="595" spans="2:14" s="12" customFormat="1" ht="20.100000000000001" customHeight="1">
      <c r="B595" s="8"/>
      <c r="C595" s="8"/>
      <c r="D595" s="8"/>
      <c r="E595" s="8"/>
      <c r="F595" s="8"/>
      <c r="G595" s="8"/>
      <c r="H595" s="8"/>
      <c r="I595" s="8"/>
      <c r="J595" s="8"/>
      <c r="K595" s="8"/>
      <c r="L595" s="8"/>
      <c r="M595" s="8"/>
      <c r="N595" s="8"/>
    </row>
    <row r="596" spans="2:14" s="12" customFormat="1" ht="20.100000000000001" customHeight="1">
      <c r="B596" s="8"/>
      <c r="C596" s="8"/>
      <c r="D596" s="8"/>
      <c r="E596" s="8"/>
      <c r="F596" s="8"/>
      <c r="G596" s="8"/>
      <c r="H596" s="8"/>
      <c r="I596" s="8"/>
      <c r="J596" s="8"/>
      <c r="K596" s="8"/>
      <c r="L596" s="8"/>
      <c r="M596" s="8"/>
      <c r="N596" s="8"/>
    </row>
    <row r="597" spans="2:14" s="12" customFormat="1" ht="20.100000000000001" customHeight="1">
      <c r="B597" s="8"/>
      <c r="C597" s="8"/>
      <c r="D597" s="8"/>
      <c r="E597" s="8"/>
      <c r="F597" s="8"/>
      <c r="G597" s="8"/>
      <c r="H597" s="8"/>
      <c r="I597" s="8"/>
      <c r="J597" s="8"/>
      <c r="K597" s="8"/>
      <c r="L597" s="8"/>
      <c r="M597" s="8"/>
      <c r="N597" s="8"/>
    </row>
    <row r="598" spans="2:14" s="12" customFormat="1" ht="20.100000000000001" customHeight="1">
      <c r="B598" s="8"/>
      <c r="C598" s="8"/>
      <c r="D598" s="8"/>
      <c r="E598" s="8"/>
      <c r="F598" s="8"/>
      <c r="G598" s="8"/>
      <c r="H598" s="8"/>
      <c r="I598" s="8"/>
      <c r="J598" s="8"/>
      <c r="K598" s="8"/>
      <c r="L598" s="8"/>
      <c r="M598" s="8"/>
      <c r="N598" s="8"/>
    </row>
    <row r="599" spans="2:14" s="12" customFormat="1" ht="20.100000000000001" customHeight="1">
      <c r="B599" s="8"/>
      <c r="C599" s="8"/>
      <c r="D599" s="8"/>
      <c r="E599" s="8"/>
      <c r="F599" s="8"/>
      <c r="G599" s="8"/>
      <c r="H599" s="8"/>
      <c r="I599" s="8"/>
      <c r="J599" s="8"/>
      <c r="K599" s="8"/>
      <c r="L599" s="8"/>
      <c r="M599" s="8"/>
      <c r="N599" s="8"/>
    </row>
    <row r="600" spans="2:14" s="12" customFormat="1" ht="20.100000000000001" customHeight="1">
      <c r="B600" s="8"/>
      <c r="C600" s="8"/>
      <c r="D600" s="8"/>
      <c r="E600" s="8"/>
      <c r="F600" s="8"/>
      <c r="G600" s="8"/>
      <c r="H600" s="8"/>
      <c r="I600" s="8"/>
      <c r="J600" s="8"/>
      <c r="K600" s="8"/>
      <c r="L600" s="8"/>
      <c r="M600" s="8"/>
      <c r="N600" s="8"/>
    </row>
    <row r="601" spans="2:14" s="12" customFormat="1" ht="20.100000000000001" customHeight="1">
      <c r="B601" s="8"/>
      <c r="C601" s="8"/>
      <c r="D601" s="8"/>
      <c r="E601" s="8"/>
      <c r="F601" s="8"/>
      <c r="G601" s="8"/>
      <c r="H601" s="8"/>
      <c r="I601" s="8"/>
      <c r="J601" s="8"/>
      <c r="K601" s="8"/>
      <c r="L601" s="8"/>
      <c r="M601" s="8"/>
      <c r="N601" s="8"/>
    </row>
    <row r="602" spans="2:14" s="12" customFormat="1" ht="20.100000000000001" customHeight="1">
      <c r="B602" s="8"/>
      <c r="C602" s="8"/>
      <c r="D602" s="8"/>
      <c r="E602" s="8"/>
      <c r="F602" s="8"/>
      <c r="G602" s="8"/>
      <c r="H602" s="8"/>
      <c r="I602" s="8"/>
      <c r="J602" s="8"/>
      <c r="K602" s="8"/>
      <c r="L602" s="8"/>
      <c r="M602" s="8"/>
      <c r="N602" s="8"/>
    </row>
    <row r="603" spans="2:14" s="12" customFormat="1" ht="20.100000000000001" customHeight="1">
      <c r="B603" s="8"/>
      <c r="C603" s="8"/>
      <c r="D603" s="8"/>
      <c r="E603" s="8"/>
      <c r="F603" s="8"/>
      <c r="G603" s="8"/>
      <c r="H603" s="8"/>
      <c r="I603" s="8"/>
      <c r="J603" s="8"/>
      <c r="K603" s="8"/>
      <c r="L603" s="8"/>
      <c r="M603" s="8"/>
      <c r="N603" s="8"/>
    </row>
    <row r="604" spans="2:14" s="12" customFormat="1" ht="20.100000000000001" customHeight="1">
      <c r="B604" s="8"/>
      <c r="C604" s="8"/>
      <c r="D604" s="8"/>
      <c r="E604" s="8"/>
      <c r="F604" s="8"/>
      <c r="G604" s="8"/>
      <c r="H604" s="8"/>
      <c r="I604" s="8"/>
      <c r="J604" s="8"/>
      <c r="K604" s="8"/>
      <c r="L604" s="8"/>
      <c r="M604" s="8"/>
      <c r="N604" s="8"/>
    </row>
    <row r="605" spans="2:14" s="12" customFormat="1" ht="20.100000000000001" customHeight="1">
      <c r="B605" s="8"/>
      <c r="C605" s="8"/>
      <c r="D605" s="8"/>
      <c r="E605" s="8"/>
      <c r="F605" s="8"/>
      <c r="G605" s="8"/>
      <c r="H605" s="8"/>
      <c r="I605" s="8"/>
      <c r="J605" s="8"/>
      <c r="K605" s="8"/>
      <c r="L605" s="8"/>
      <c r="M605" s="8"/>
      <c r="N605" s="8"/>
    </row>
    <row r="606" spans="2:14" s="12" customFormat="1" ht="20.100000000000001" customHeight="1">
      <c r="B606" s="8"/>
      <c r="C606" s="8"/>
      <c r="D606" s="8"/>
      <c r="E606" s="8"/>
      <c r="F606" s="8"/>
      <c r="G606" s="8"/>
      <c r="H606" s="8"/>
      <c r="I606" s="8"/>
      <c r="J606" s="8"/>
      <c r="K606" s="8"/>
      <c r="L606" s="8"/>
      <c r="M606" s="8"/>
      <c r="N606" s="8"/>
    </row>
    <row r="607" spans="2:14" s="12" customFormat="1" ht="20.100000000000001" customHeight="1">
      <c r="B607" s="8"/>
      <c r="C607" s="8"/>
      <c r="D607" s="8"/>
      <c r="E607" s="8"/>
      <c r="F607" s="8"/>
      <c r="G607" s="8"/>
      <c r="H607" s="8"/>
      <c r="I607" s="8"/>
      <c r="J607" s="8"/>
      <c r="K607" s="8"/>
      <c r="L607" s="8"/>
      <c r="M607" s="8"/>
      <c r="N607" s="8"/>
    </row>
    <row r="608" spans="2:14" s="12" customFormat="1" ht="20.100000000000001" customHeight="1">
      <c r="B608" s="8"/>
      <c r="C608" s="8"/>
      <c r="D608" s="8"/>
      <c r="E608" s="8"/>
      <c r="F608" s="8"/>
      <c r="G608" s="8"/>
      <c r="H608" s="8"/>
      <c r="I608" s="8"/>
      <c r="J608" s="8"/>
      <c r="K608" s="8"/>
      <c r="L608" s="8"/>
      <c r="M608" s="8"/>
      <c r="N608" s="8"/>
    </row>
    <row r="609" spans="2:14" s="12" customFormat="1" ht="20.100000000000001" customHeight="1">
      <c r="B609" s="8"/>
      <c r="C609" s="8"/>
      <c r="D609" s="8"/>
      <c r="E609" s="8"/>
      <c r="F609" s="8"/>
      <c r="G609" s="8"/>
      <c r="H609" s="8"/>
      <c r="I609" s="8"/>
      <c r="J609" s="8"/>
      <c r="K609" s="8"/>
      <c r="L609" s="8"/>
      <c r="M609" s="8"/>
      <c r="N609" s="8"/>
    </row>
    <row r="610" spans="2:14" s="12" customFormat="1" ht="20.100000000000001" customHeight="1">
      <c r="B610" s="8"/>
      <c r="C610" s="8"/>
      <c r="D610" s="8"/>
      <c r="E610" s="8"/>
      <c r="F610" s="8"/>
      <c r="G610" s="8"/>
      <c r="H610" s="8"/>
      <c r="I610" s="8"/>
      <c r="J610" s="8"/>
      <c r="K610" s="8"/>
      <c r="L610" s="8"/>
      <c r="M610" s="8"/>
      <c r="N610" s="8"/>
    </row>
    <row r="611" spans="2:14" s="12" customFormat="1" ht="20.100000000000001" customHeight="1">
      <c r="B611" s="8"/>
      <c r="C611" s="8"/>
      <c r="D611" s="8"/>
      <c r="E611" s="8"/>
      <c r="F611" s="8"/>
      <c r="G611" s="8"/>
      <c r="H611" s="8"/>
      <c r="I611" s="8"/>
      <c r="J611" s="8"/>
      <c r="K611" s="8"/>
      <c r="L611" s="8"/>
      <c r="M611" s="8"/>
      <c r="N611" s="8"/>
    </row>
    <row r="612" spans="2:14" s="12" customFormat="1" ht="20.100000000000001" customHeight="1">
      <c r="B612" s="8"/>
      <c r="C612" s="8"/>
      <c r="D612" s="8"/>
      <c r="E612" s="8"/>
      <c r="F612" s="8"/>
      <c r="G612" s="8"/>
      <c r="H612" s="8"/>
      <c r="I612" s="8"/>
      <c r="J612" s="8"/>
      <c r="K612" s="8"/>
      <c r="L612" s="8"/>
      <c r="M612" s="8"/>
      <c r="N612" s="8"/>
    </row>
    <row r="613" spans="2:14" s="12" customFormat="1" ht="20.100000000000001" customHeight="1">
      <c r="B613" s="8"/>
      <c r="C613" s="8"/>
      <c r="D613" s="8"/>
      <c r="E613" s="8"/>
      <c r="F613" s="8"/>
      <c r="G613" s="8"/>
      <c r="H613" s="8"/>
      <c r="I613" s="8"/>
      <c r="J613" s="8"/>
      <c r="K613" s="8"/>
      <c r="L613" s="8"/>
      <c r="M613" s="8"/>
      <c r="N613" s="8"/>
    </row>
    <row r="614" spans="2:14" s="12" customFormat="1" ht="20.100000000000001" customHeight="1">
      <c r="B614" s="8"/>
      <c r="C614" s="8"/>
      <c r="D614" s="8"/>
      <c r="E614" s="8"/>
      <c r="F614" s="8"/>
      <c r="G614" s="8"/>
      <c r="H614" s="8"/>
      <c r="I614" s="8"/>
      <c r="J614" s="8"/>
      <c r="K614" s="8"/>
      <c r="L614" s="8"/>
      <c r="M614" s="8"/>
      <c r="N614" s="8"/>
    </row>
    <row r="615" spans="2:14" s="12" customFormat="1" ht="20.100000000000001" customHeight="1">
      <c r="B615" s="8"/>
      <c r="C615" s="8"/>
      <c r="D615" s="8"/>
      <c r="E615" s="8"/>
      <c r="F615" s="8"/>
      <c r="G615" s="8"/>
      <c r="H615" s="8"/>
      <c r="I615" s="8"/>
      <c r="J615" s="8"/>
      <c r="K615" s="8"/>
      <c r="L615" s="8"/>
      <c r="M615" s="8"/>
      <c r="N615" s="8"/>
    </row>
    <row r="616" spans="2:14" s="12" customFormat="1" ht="20.100000000000001" customHeight="1">
      <c r="B616" s="8"/>
      <c r="C616" s="8"/>
      <c r="D616" s="8"/>
      <c r="E616" s="8"/>
      <c r="F616" s="8"/>
      <c r="G616" s="8"/>
      <c r="H616" s="8"/>
      <c r="I616" s="8"/>
      <c r="J616" s="8"/>
      <c r="K616" s="8"/>
      <c r="L616" s="8"/>
      <c r="M616" s="8"/>
      <c r="N616" s="8"/>
    </row>
    <row r="617" spans="2:14" s="12" customFormat="1" ht="20.100000000000001" customHeight="1">
      <c r="B617" s="8"/>
      <c r="C617" s="8"/>
      <c r="D617" s="8"/>
      <c r="E617" s="8"/>
      <c r="F617" s="8"/>
      <c r="G617" s="8"/>
      <c r="H617" s="8"/>
      <c r="I617" s="8"/>
      <c r="J617" s="8"/>
      <c r="K617" s="8"/>
      <c r="L617" s="8"/>
      <c r="M617" s="8"/>
      <c r="N617" s="8"/>
    </row>
    <row r="618" spans="2:14" s="12" customFormat="1" ht="20.100000000000001" customHeight="1">
      <c r="B618" s="8"/>
      <c r="C618" s="8"/>
      <c r="D618" s="8"/>
      <c r="E618" s="8"/>
      <c r="F618" s="8"/>
      <c r="G618" s="8"/>
      <c r="H618" s="8"/>
      <c r="I618" s="8"/>
      <c r="J618" s="8"/>
      <c r="K618" s="8"/>
      <c r="L618" s="8"/>
      <c r="M618" s="8"/>
      <c r="N618" s="8"/>
    </row>
    <row r="619" spans="2:14" s="12" customFormat="1" ht="20.100000000000001" customHeight="1">
      <c r="B619" s="8"/>
      <c r="C619" s="8"/>
      <c r="D619" s="8"/>
      <c r="E619" s="8"/>
      <c r="F619" s="8"/>
      <c r="G619" s="8"/>
      <c r="H619" s="8"/>
      <c r="I619" s="8"/>
      <c r="J619" s="8"/>
      <c r="K619" s="8"/>
      <c r="L619" s="8"/>
      <c r="M619" s="8"/>
      <c r="N619" s="8"/>
    </row>
    <row r="620" spans="2:14" s="12" customFormat="1" ht="20.100000000000001" customHeight="1">
      <c r="B620" s="8"/>
      <c r="C620" s="8"/>
      <c r="D620" s="8"/>
      <c r="E620" s="8"/>
      <c r="F620" s="8"/>
      <c r="G620" s="8"/>
      <c r="H620" s="8"/>
      <c r="I620" s="8"/>
      <c r="J620" s="8"/>
      <c r="K620" s="8"/>
      <c r="L620" s="8"/>
      <c r="M620" s="8"/>
      <c r="N620" s="8"/>
    </row>
    <row r="621" spans="2:14" s="12" customFormat="1" ht="20.100000000000001" customHeight="1">
      <c r="B621" s="8"/>
      <c r="C621" s="8"/>
      <c r="D621" s="8"/>
      <c r="E621" s="8"/>
      <c r="F621" s="8"/>
      <c r="G621" s="8"/>
      <c r="H621" s="8"/>
      <c r="I621" s="8"/>
      <c r="J621" s="8"/>
      <c r="K621" s="8"/>
      <c r="L621" s="8"/>
      <c r="M621" s="8"/>
      <c r="N621" s="8"/>
    </row>
    <row r="622" spans="2:14" s="12" customFormat="1" ht="20.100000000000001" customHeight="1">
      <c r="B622" s="8"/>
      <c r="C622" s="8"/>
      <c r="D622" s="8"/>
      <c r="E622" s="8"/>
      <c r="F622" s="8"/>
      <c r="G622" s="8"/>
      <c r="H622" s="8"/>
      <c r="I622" s="8"/>
      <c r="J622" s="8"/>
      <c r="K622" s="8"/>
      <c r="L622" s="8"/>
      <c r="M622" s="8"/>
      <c r="N622" s="8"/>
    </row>
    <row r="623" spans="2:14" s="12" customFormat="1" ht="20.100000000000001" customHeight="1">
      <c r="B623" s="8"/>
      <c r="C623" s="8"/>
      <c r="D623" s="8"/>
      <c r="E623" s="8"/>
      <c r="F623" s="8"/>
      <c r="G623" s="8"/>
      <c r="H623" s="8"/>
      <c r="I623" s="8"/>
      <c r="J623" s="8"/>
      <c r="K623" s="8"/>
      <c r="L623" s="8"/>
      <c r="M623" s="8"/>
      <c r="N623" s="8"/>
    </row>
    <row r="624" spans="2:14" s="12" customFormat="1" ht="20.100000000000001" customHeight="1">
      <c r="B624" s="8"/>
      <c r="C624" s="8"/>
      <c r="D624" s="8"/>
      <c r="E624" s="8"/>
      <c r="F624" s="8"/>
      <c r="G624" s="8"/>
      <c r="H624" s="8"/>
      <c r="I624" s="8"/>
      <c r="J624" s="8"/>
      <c r="K624" s="8"/>
      <c r="L624" s="8"/>
      <c r="M624" s="8"/>
      <c r="N624" s="8"/>
    </row>
    <row r="625" spans="2:14" s="12" customFormat="1" ht="20.100000000000001" customHeight="1">
      <c r="B625" s="8"/>
      <c r="C625" s="8"/>
      <c r="D625" s="8"/>
      <c r="E625" s="8"/>
      <c r="F625" s="8"/>
      <c r="G625" s="8"/>
      <c r="H625" s="8"/>
      <c r="I625" s="8"/>
      <c r="J625" s="8"/>
      <c r="K625" s="8"/>
      <c r="L625" s="8"/>
      <c r="M625" s="8"/>
      <c r="N625" s="8"/>
    </row>
    <row r="626" spans="2:14" s="12" customFormat="1" ht="20.100000000000001" customHeight="1">
      <c r="B626" s="8"/>
      <c r="C626" s="8"/>
      <c r="D626" s="8"/>
      <c r="E626" s="8"/>
      <c r="F626" s="8"/>
      <c r="G626" s="8"/>
      <c r="H626" s="8"/>
      <c r="I626" s="8"/>
      <c r="J626" s="8"/>
      <c r="K626" s="8"/>
      <c r="L626" s="8"/>
      <c r="M626" s="8"/>
      <c r="N626" s="8"/>
    </row>
    <row r="627" spans="2:14" s="12" customFormat="1" ht="20.100000000000001" customHeight="1">
      <c r="B627" s="8"/>
      <c r="C627" s="8"/>
      <c r="D627" s="8"/>
      <c r="E627" s="8"/>
      <c r="F627" s="8"/>
      <c r="G627" s="8"/>
      <c r="H627" s="8"/>
      <c r="I627" s="8"/>
      <c r="J627" s="8"/>
      <c r="K627" s="8"/>
      <c r="L627" s="8"/>
      <c r="M627" s="8"/>
      <c r="N627" s="8"/>
    </row>
    <row r="628" spans="2:14" s="12" customFormat="1" ht="20.100000000000001" customHeight="1">
      <c r="B628" s="8"/>
      <c r="C628" s="8"/>
      <c r="D628" s="8"/>
      <c r="E628" s="8"/>
      <c r="F628" s="8"/>
      <c r="G628" s="8"/>
      <c r="H628" s="8"/>
      <c r="I628" s="8"/>
      <c r="J628" s="8"/>
      <c r="K628" s="8"/>
      <c r="L628" s="8"/>
      <c r="M628" s="8"/>
      <c r="N628" s="8"/>
    </row>
    <row r="629" spans="2:14" s="12" customFormat="1" ht="20.100000000000001" customHeight="1">
      <c r="B629" s="8"/>
      <c r="C629" s="8"/>
      <c r="D629" s="8"/>
      <c r="E629" s="8"/>
      <c r="F629" s="8"/>
      <c r="G629" s="8"/>
      <c r="H629" s="8"/>
      <c r="I629" s="8"/>
      <c r="J629" s="8"/>
      <c r="K629" s="8"/>
      <c r="L629" s="8"/>
      <c r="M629" s="8"/>
      <c r="N629" s="8"/>
    </row>
    <row r="630" spans="2:14" s="12" customFormat="1" ht="20.100000000000001" customHeight="1">
      <c r="B630" s="8"/>
      <c r="C630" s="8"/>
      <c r="D630" s="8"/>
      <c r="E630" s="8"/>
      <c r="F630" s="8"/>
      <c r="G630" s="8"/>
      <c r="H630" s="8"/>
      <c r="I630" s="8"/>
      <c r="J630" s="8"/>
      <c r="K630" s="8"/>
      <c r="L630" s="8"/>
      <c r="M630" s="8"/>
      <c r="N630" s="8"/>
    </row>
    <row r="631" spans="2:14" s="12" customFormat="1" ht="20.100000000000001" customHeight="1">
      <c r="B631" s="8"/>
      <c r="C631" s="8"/>
      <c r="D631" s="8"/>
      <c r="E631" s="8"/>
      <c r="F631" s="8"/>
      <c r="G631" s="8"/>
      <c r="H631" s="8"/>
      <c r="I631" s="8"/>
      <c r="J631" s="8"/>
      <c r="K631" s="8"/>
      <c r="L631" s="8"/>
      <c r="M631" s="8"/>
      <c r="N631" s="8"/>
    </row>
    <row r="632" spans="2:14" s="12" customFormat="1" ht="20.100000000000001" customHeight="1">
      <c r="B632" s="8"/>
      <c r="C632" s="8"/>
      <c r="D632" s="8"/>
      <c r="E632" s="8"/>
      <c r="F632" s="8"/>
      <c r="G632" s="8"/>
      <c r="H632" s="8"/>
      <c r="I632" s="8"/>
      <c r="J632" s="8"/>
      <c r="K632" s="8"/>
      <c r="L632" s="8"/>
      <c r="M632" s="8"/>
      <c r="N632" s="8"/>
    </row>
    <row r="633" spans="2:14" s="12" customFormat="1" ht="20.100000000000001" customHeight="1">
      <c r="B633" s="8"/>
      <c r="C633" s="8"/>
      <c r="D633" s="8"/>
      <c r="E633" s="8"/>
      <c r="F633" s="8"/>
      <c r="G633" s="8"/>
      <c r="H633" s="8"/>
      <c r="I633" s="8"/>
      <c r="J633" s="8"/>
      <c r="K633" s="8"/>
      <c r="L633" s="8"/>
      <c r="M633" s="8"/>
      <c r="N633" s="8"/>
    </row>
    <row r="634" spans="2:14" s="12" customFormat="1" ht="20.100000000000001" customHeight="1">
      <c r="B634" s="8"/>
      <c r="C634" s="8"/>
      <c r="D634" s="8"/>
      <c r="E634" s="8"/>
      <c r="F634" s="8"/>
      <c r="G634" s="8"/>
      <c r="H634" s="8"/>
      <c r="I634" s="8"/>
      <c r="J634" s="8"/>
      <c r="K634" s="8"/>
      <c r="L634" s="8"/>
      <c r="M634" s="8"/>
      <c r="N634" s="8"/>
    </row>
    <row r="635" spans="2:14" s="12" customFormat="1" ht="20.100000000000001" customHeight="1">
      <c r="B635" s="8"/>
      <c r="C635" s="8"/>
      <c r="D635" s="8"/>
      <c r="E635" s="8"/>
      <c r="F635" s="8"/>
      <c r="G635" s="8"/>
      <c r="H635" s="8"/>
      <c r="I635" s="8"/>
      <c r="J635" s="8"/>
      <c r="K635" s="8"/>
      <c r="L635" s="8"/>
      <c r="M635" s="8"/>
      <c r="N635" s="8"/>
    </row>
    <row r="636" spans="2:14" s="12" customFormat="1" ht="20.100000000000001" customHeight="1">
      <c r="B636" s="8"/>
      <c r="C636" s="8"/>
      <c r="D636" s="8"/>
      <c r="E636" s="8"/>
      <c r="F636" s="8"/>
      <c r="G636" s="8"/>
      <c r="H636" s="8"/>
      <c r="I636" s="8"/>
      <c r="J636" s="8"/>
      <c r="K636" s="8"/>
      <c r="L636" s="8"/>
      <c r="M636" s="8"/>
      <c r="N636" s="8"/>
    </row>
    <row r="637" spans="2:14" s="12" customFormat="1" ht="20.100000000000001" customHeight="1">
      <c r="B637" s="8"/>
      <c r="C637" s="8"/>
      <c r="D637" s="8"/>
      <c r="E637" s="8"/>
      <c r="F637" s="8"/>
      <c r="G637" s="8"/>
      <c r="H637" s="8"/>
      <c r="I637" s="8"/>
      <c r="J637" s="8"/>
      <c r="K637" s="8"/>
      <c r="L637" s="8"/>
      <c r="M637" s="8"/>
      <c r="N637" s="8"/>
    </row>
    <row r="638" spans="2:14" s="12" customFormat="1" ht="20.100000000000001" customHeight="1">
      <c r="B638" s="8"/>
      <c r="C638" s="8"/>
      <c r="D638" s="8"/>
      <c r="E638" s="8"/>
      <c r="F638" s="8"/>
      <c r="G638" s="8"/>
      <c r="H638" s="8"/>
      <c r="I638" s="8"/>
      <c r="J638" s="8"/>
      <c r="K638" s="8"/>
      <c r="L638" s="8"/>
      <c r="M638" s="8"/>
      <c r="N638" s="8"/>
    </row>
    <row r="639" spans="2:14" s="12" customFormat="1" ht="20.100000000000001" customHeight="1">
      <c r="B639" s="8"/>
      <c r="C639" s="8"/>
      <c r="D639" s="8"/>
      <c r="E639" s="8"/>
      <c r="F639" s="8"/>
      <c r="G639" s="8"/>
      <c r="H639" s="8"/>
      <c r="I639" s="8"/>
      <c r="J639" s="8"/>
      <c r="K639" s="8"/>
      <c r="L639" s="8"/>
      <c r="M639" s="8"/>
      <c r="N639" s="8"/>
    </row>
    <row r="640" spans="2:14" s="12" customFormat="1" ht="20.100000000000001" customHeight="1">
      <c r="B640" s="8"/>
      <c r="C640" s="8"/>
      <c r="D640" s="8"/>
      <c r="E640" s="8"/>
      <c r="F640" s="8"/>
      <c r="G640" s="8"/>
      <c r="H640" s="8"/>
      <c r="I640" s="8"/>
      <c r="J640" s="8"/>
      <c r="K640" s="8"/>
      <c r="L640" s="8"/>
      <c r="M640" s="8"/>
      <c r="N640" s="8"/>
    </row>
    <row r="641" spans="2:14" s="12" customFormat="1" ht="20.100000000000001" customHeight="1">
      <c r="B641" s="8"/>
      <c r="C641" s="8"/>
      <c r="D641" s="8"/>
      <c r="E641" s="8"/>
      <c r="F641" s="8"/>
      <c r="G641" s="8"/>
      <c r="H641" s="8"/>
      <c r="I641" s="8"/>
      <c r="J641" s="8"/>
      <c r="K641" s="8"/>
      <c r="L641" s="8"/>
      <c r="M641" s="8"/>
      <c r="N641" s="8"/>
    </row>
    <row r="642" spans="2:14" s="12" customFormat="1" ht="20.100000000000001" customHeight="1">
      <c r="B642" s="8"/>
      <c r="C642" s="8"/>
      <c r="D642" s="8"/>
      <c r="E642" s="8"/>
      <c r="F642" s="8"/>
      <c r="G642" s="8"/>
      <c r="H642" s="8"/>
      <c r="I642" s="8"/>
      <c r="J642" s="8"/>
      <c r="K642" s="8"/>
      <c r="L642" s="8"/>
      <c r="M642" s="8"/>
      <c r="N642" s="8"/>
    </row>
    <row r="643" spans="2:14" s="12" customFormat="1" ht="20.100000000000001" customHeight="1">
      <c r="B643" s="8"/>
      <c r="C643" s="8"/>
      <c r="D643" s="8"/>
      <c r="E643" s="8"/>
      <c r="F643" s="8"/>
      <c r="G643" s="8"/>
      <c r="H643" s="8"/>
      <c r="I643" s="8"/>
      <c r="J643" s="8"/>
      <c r="K643" s="8"/>
      <c r="L643" s="8"/>
      <c r="M643" s="8"/>
      <c r="N643" s="8"/>
    </row>
    <row r="644" spans="2:14" s="12" customFormat="1" ht="20.100000000000001" customHeight="1">
      <c r="B644" s="8"/>
      <c r="C644" s="8"/>
      <c r="D644" s="8"/>
      <c r="E644" s="8"/>
      <c r="F644" s="8"/>
      <c r="G644" s="8"/>
      <c r="H644" s="8"/>
      <c r="I644" s="8"/>
      <c r="J644" s="8"/>
      <c r="K644" s="8"/>
      <c r="L644" s="8"/>
      <c r="M644" s="8"/>
      <c r="N644" s="8"/>
    </row>
    <row r="645" spans="2:14" s="12" customFormat="1" ht="20.100000000000001" customHeight="1">
      <c r="B645" s="8"/>
      <c r="C645" s="8"/>
      <c r="D645" s="8"/>
      <c r="E645" s="8"/>
      <c r="F645" s="8"/>
      <c r="G645" s="8"/>
      <c r="H645" s="8"/>
      <c r="I645" s="8"/>
      <c r="J645" s="8"/>
      <c r="K645" s="8"/>
      <c r="L645" s="8"/>
      <c r="M645" s="8"/>
      <c r="N645" s="8"/>
    </row>
    <row r="646" spans="2:14" s="12" customFormat="1" ht="20.100000000000001" customHeight="1">
      <c r="B646" s="8"/>
      <c r="C646" s="8"/>
      <c r="D646" s="8"/>
      <c r="E646" s="8"/>
      <c r="F646" s="8"/>
      <c r="G646" s="8"/>
      <c r="H646" s="8"/>
      <c r="I646" s="8"/>
      <c r="J646" s="8"/>
      <c r="K646" s="8"/>
      <c r="L646" s="8"/>
      <c r="M646" s="8"/>
      <c r="N646" s="8"/>
    </row>
    <row r="647" spans="2:14" s="12" customFormat="1" ht="20.100000000000001" customHeight="1">
      <c r="B647" s="8"/>
      <c r="C647" s="8"/>
      <c r="D647" s="8"/>
      <c r="E647" s="8"/>
      <c r="F647" s="8"/>
      <c r="G647" s="8"/>
      <c r="H647" s="8"/>
      <c r="I647" s="8"/>
      <c r="J647" s="8"/>
      <c r="K647" s="8"/>
      <c r="L647" s="8"/>
      <c r="M647" s="8"/>
      <c r="N647" s="8"/>
    </row>
    <row r="648" spans="2:14" s="12" customFormat="1" ht="20.100000000000001" customHeight="1">
      <c r="B648" s="8"/>
      <c r="C648" s="8"/>
      <c r="D648" s="8"/>
      <c r="E648" s="8"/>
      <c r="F648" s="8"/>
      <c r="G648" s="8"/>
      <c r="H648" s="8"/>
      <c r="I648" s="8"/>
      <c r="J648" s="8"/>
      <c r="K648" s="8"/>
      <c r="L648" s="8"/>
      <c r="M648" s="8"/>
      <c r="N648" s="8"/>
    </row>
    <row r="649" spans="2:14" s="12" customFormat="1" ht="20.100000000000001" customHeight="1">
      <c r="B649" s="8"/>
      <c r="C649" s="8"/>
      <c r="D649" s="8"/>
      <c r="E649" s="8"/>
      <c r="F649" s="8"/>
      <c r="G649" s="8"/>
      <c r="H649" s="8"/>
      <c r="I649" s="8"/>
      <c r="J649" s="8"/>
      <c r="K649" s="8"/>
      <c r="L649" s="8"/>
      <c r="M649" s="8"/>
      <c r="N649" s="8"/>
    </row>
    <row r="650" spans="2:14" s="12" customFormat="1" ht="20.100000000000001" customHeight="1">
      <c r="B650" s="8"/>
      <c r="C650" s="8"/>
      <c r="D650" s="8"/>
      <c r="E650" s="8"/>
      <c r="F650" s="8"/>
      <c r="G650" s="8"/>
      <c r="H650" s="8"/>
      <c r="I650" s="8"/>
      <c r="J650" s="8"/>
      <c r="K650" s="8"/>
      <c r="L650" s="8"/>
      <c r="M650" s="8"/>
      <c r="N650" s="8"/>
    </row>
    <row r="651" spans="2:14" s="12" customFormat="1" ht="20.100000000000001" customHeight="1">
      <c r="B651" s="8"/>
      <c r="C651" s="8"/>
      <c r="D651" s="8"/>
      <c r="E651" s="8"/>
      <c r="F651" s="8"/>
      <c r="G651" s="8"/>
      <c r="H651" s="8"/>
      <c r="I651" s="8"/>
      <c r="J651" s="8"/>
      <c r="K651" s="8"/>
      <c r="L651" s="8"/>
      <c r="M651" s="8"/>
      <c r="N651" s="8"/>
    </row>
    <row r="652" spans="2:14" s="12" customFormat="1" ht="20.100000000000001" customHeight="1">
      <c r="B652" s="8"/>
      <c r="C652" s="8"/>
      <c r="D652" s="8"/>
      <c r="E652" s="8"/>
      <c r="F652" s="8"/>
      <c r="G652" s="8"/>
      <c r="H652" s="8"/>
      <c r="I652" s="8"/>
      <c r="J652" s="8"/>
      <c r="K652" s="8"/>
      <c r="L652" s="8"/>
      <c r="M652" s="8"/>
      <c r="N652" s="8"/>
    </row>
    <row r="653" spans="2:14" s="12" customFormat="1" ht="20.100000000000001" customHeight="1">
      <c r="B653" s="8"/>
      <c r="C653" s="8"/>
      <c r="D653" s="8"/>
      <c r="E653" s="8"/>
      <c r="F653" s="8"/>
      <c r="G653" s="8"/>
      <c r="H653" s="8"/>
      <c r="I653" s="8"/>
      <c r="J653" s="8"/>
      <c r="K653" s="8"/>
      <c r="L653" s="8"/>
      <c r="M653" s="8"/>
      <c r="N653" s="8"/>
    </row>
    <row r="654" spans="2:14" s="12" customFormat="1" ht="20.100000000000001" customHeight="1">
      <c r="B654" s="8"/>
      <c r="C654" s="8"/>
      <c r="D654" s="8"/>
      <c r="E654" s="8"/>
      <c r="F654" s="8"/>
      <c r="G654" s="8"/>
      <c r="H654" s="8"/>
      <c r="I654" s="8"/>
      <c r="J654" s="8"/>
      <c r="K654" s="8"/>
      <c r="L654" s="8"/>
      <c r="M654" s="8"/>
      <c r="N654" s="8"/>
    </row>
    <row r="655" spans="2:14" s="12" customFormat="1" ht="20.100000000000001" customHeight="1">
      <c r="B655" s="8"/>
      <c r="C655" s="8"/>
      <c r="D655" s="8"/>
      <c r="E655" s="8"/>
      <c r="F655" s="8"/>
      <c r="G655" s="8"/>
      <c r="H655" s="8"/>
      <c r="I655" s="8"/>
      <c r="J655" s="8"/>
      <c r="K655" s="8"/>
      <c r="L655" s="8"/>
      <c r="M655" s="8"/>
      <c r="N655" s="8"/>
    </row>
    <row r="656" spans="2:14" s="12" customFormat="1" ht="20.100000000000001" customHeight="1">
      <c r="B656" s="8"/>
      <c r="C656" s="8"/>
      <c r="D656" s="8"/>
      <c r="E656" s="8"/>
      <c r="F656" s="8"/>
      <c r="G656" s="8"/>
      <c r="H656" s="8"/>
      <c r="I656" s="8"/>
      <c r="J656" s="8"/>
      <c r="K656" s="8"/>
      <c r="L656" s="8"/>
      <c r="M656" s="8"/>
      <c r="N656" s="8"/>
    </row>
    <row r="657" spans="2:14" s="12" customFormat="1" ht="20.100000000000001" customHeight="1">
      <c r="B657" s="8"/>
      <c r="C657" s="8"/>
      <c r="D657" s="8"/>
      <c r="E657" s="8"/>
      <c r="F657" s="8"/>
      <c r="G657" s="8"/>
      <c r="H657" s="8"/>
      <c r="I657" s="8"/>
      <c r="J657" s="8"/>
      <c r="K657" s="8"/>
      <c r="L657" s="8"/>
      <c r="M657" s="8"/>
      <c r="N657" s="8"/>
    </row>
    <row r="658" spans="2:14" s="12" customFormat="1" ht="20.100000000000001" customHeight="1">
      <c r="B658" s="8"/>
      <c r="C658" s="8"/>
      <c r="D658" s="8"/>
      <c r="E658" s="8"/>
      <c r="F658" s="8"/>
      <c r="G658" s="8"/>
      <c r="H658" s="8"/>
      <c r="I658" s="8"/>
      <c r="J658" s="8"/>
      <c r="K658" s="8"/>
      <c r="L658" s="8"/>
      <c r="M658" s="8"/>
      <c r="N658" s="8"/>
    </row>
    <row r="659" spans="2:14" s="12" customFormat="1" ht="20.100000000000001" customHeight="1">
      <c r="B659" s="8"/>
      <c r="C659" s="8"/>
      <c r="D659" s="8"/>
      <c r="E659" s="8"/>
      <c r="F659" s="8"/>
      <c r="G659" s="8"/>
      <c r="H659" s="8"/>
      <c r="I659" s="8"/>
      <c r="J659" s="8"/>
      <c r="K659" s="8"/>
      <c r="L659" s="8"/>
      <c r="M659" s="8"/>
      <c r="N659" s="8"/>
    </row>
    <row r="660" spans="2:14" s="12" customFormat="1" ht="20.100000000000001" customHeight="1">
      <c r="B660" s="8"/>
      <c r="C660" s="8"/>
      <c r="D660" s="8"/>
      <c r="E660" s="8"/>
      <c r="F660" s="8"/>
      <c r="G660" s="8"/>
      <c r="H660" s="8"/>
      <c r="I660" s="8"/>
      <c r="J660" s="8"/>
      <c r="K660" s="8"/>
      <c r="L660" s="8"/>
      <c r="M660" s="8"/>
      <c r="N660" s="8"/>
    </row>
    <row r="661" spans="2:14" s="12" customFormat="1" ht="20.100000000000001" customHeight="1">
      <c r="B661" s="8"/>
      <c r="C661" s="8"/>
      <c r="D661" s="8"/>
      <c r="E661" s="8"/>
      <c r="F661" s="8"/>
      <c r="G661" s="8"/>
      <c r="H661" s="8"/>
      <c r="I661" s="8"/>
      <c r="J661" s="8"/>
      <c r="K661" s="8"/>
      <c r="L661" s="8"/>
      <c r="M661" s="8"/>
      <c r="N661" s="8"/>
    </row>
    <row r="662" spans="2:14" s="12" customFormat="1" ht="20.100000000000001" customHeight="1">
      <c r="B662" s="8"/>
      <c r="C662" s="8"/>
      <c r="D662" s="8"/>
      <c r="E662" s="8"/>
      <c r="F662" s="8"/>
      <c r="G662" s="8"/>
      <c r="H662" s="8"/>
      <c r="I662" s="8"/>
      <c r="J662" s="8"/>
      <c r="K662" s="8"/>
      <c r="L662" s="8"/>
      <c r="M662" s="8"/>
      <c r="N662" s="8"/>
    </row>
    <row r="663" spans="2:14" s="12" customFormat="1" ht="20.100000000000001" customHeight="1">
      <c r="B663" s="8"/>
      <c r="C663" s="8"/>
      <c r="D663" s="8"/>
      <c r="E663" s="8"/>
      <c r="F663" s="8"/>
      <c r="G663" s="8"/>
      <c r="H663" s="8"/>
      <c r="I663" s="8"/>
      <c r="J663" s="8"/>
      <c r="K663" s="8"/>
      <c r="L663" s="8"/>
      <c r="M663" s="8"/>
      <c r="N663" s="8"/>
    </row>
    <row r="664" spans="2:14" s="12" customFormat="1" ht="20.100000000000001" customHeight="1">
      <c r="B664" s="8"/>
      <c r="C664" s="8"/>
      <c r="D664" s="8"/>
      <c r="E664" s="8"/>
      <c r="F664" s="8"/>
      <c r="G664" s="8"/>
      <c r="H664" s="8"/>
      <c r="I664" s="8"/>
      <c r="J664" s="8"/>
      <c r="K664" s="8"/>
      <c r="L664" s="8"/>
      <c r="M664" s="8"/>
      <c r="N664" s="8"/>
    </row>
    <row r="665" spans="2:14" s="12" customFormat="1" ht="20.100000000000001" customHeight="1">
      <c r="B665" s="8"/>
      <c r="C665" s="8"/>
      <c r="D665" s="8"/>
      <c r="E665" s="8"/>
      <c r="F665" s="8"/>
      <c r="G665" s="8"/>
      <c r="H665" s="8"/>
      <c r="I665" s="8"/>
      <c r="J665" s="8"/>
      <c r="K665" s="8"/>
      <c r="L665" s="8"/>
      <c r="M665" s="8"/>
      <c r="N665" s="8"/>
    </row>
    <row r="666" spans="2:14" s="12" customFormat="1" ht="20.100000000000001" customHeight="1">
      <c r="B666" s="8"/>
      <c r="C666" s="8"/>
      <c r="D666" s="8"/>
      <c r="E666" s="8"/>
      <c r="F666" s="8"/>
      <c r="G666" s="8"/>
      <c r="H666" s="8"/>
      <c r="I666" s="8"/>
      <c r="J666" s="8"/>
      <c r="K666" s="8"/>
      <c r="L666" s="8"/>
      <c r="M666" s="8"/>
      <c r="N666" s="8"/>
    </row>
    <row r="667" spans="2:14" s="12" customFormat="1" ht="20.100000000000001" customHeight="1">
      <c r="B667" s="8"/>
      <c r="C667" s="8"/>
      <c r="D667" s="8"/>
      <c r="E667" s="8"/>
      <c r="F667" s="8"/>
      <c r="G667" s="8"/>
      <c r="H667" s="8"/>
      <c r="I667" s="8"/>
      <c r="J667" s="8"/>
      <c r="K667" s="8"/>
      <c r="L667" s="8"/>
      <c r="M667" s="8"/>
      <c r="N667" s="8"/>
    </row>
    <row r="668" spans="2:14" s="12" customFormat="1" ht="20.100000000000001" customHeight="1">
      <c r="B668" s="8"/>
      <c r="C668" s="8"/>
      <c r="D668" s="8"/>
      <c r="E668" s="8"/>
      <c r="F668" s="8"/>
      <c r="G668" s="8"/>
      <c r="H668" s="8"/>
      <c r="I668" s="8"/>
      <c r="J668" s="8"/>
      <c r="K668" s="8"/>
      <c r="L668" s="8"/>
      <c r="M668" s="8"/>
      <c r="N668" s="8"/>
    </row>
    <row r="669" spans="2:14" s="12" customFormat="1" ht="20.100000000000001" customHeight="1">
      <c r="B669" s="8"/>
      <c r="C669" s="8"/>
      <c r="D669" s="8"/>
      <c r="E669" s="8"/>
      <c r="F669" s="8"/>
      <c r="G669" s="8"/>
      <c r="H669" s="8"/>
      <c r="I669" s="8"/>
      <c r="J669" s="8"/>
      <c r="K669" s="8"/>
      <c r="L669" s="8"/>
      <c r="M669" s="8"/>
      <c r="N669" s="8"/>
    </row>
    <row r="670" spans="2:14" s="12" customFormat="1" ht="20.100000000000001" customHeight="1">
      <c r="B670" s="8"/>
      <c r="C670" s="8"/>
      <c r="D670" s="8"/>
      <c r="E670" s="8"/>
      <c r="F670" s="8"/>
      <c r="G670" s="8"/>
      <c r="H670" s="8"/>
      <c r="I670" s="8"/>
      <c r="J670" s="8"/>
      <c r="K670" s="8"/>
      <c r="L670" s="8"/>
      <c r="M670" s="8"/>
      <c r="N670" s="8"/>
    </row>
    <row r="671" spans="2:14" s="12" customFormat="1" ht="20.100000000000001" customHeight="1">
      <c r="B671" s="8"/>
      <c r="C671" s="8"/>
      <c r="D671" s="8"/>
      <c r="E671" s="8"/>
      <c r="F671" s="8"/>
      <c r="G671" s="8"/>
      <c r="H671" s="8"/>
      <c r="I671" s="8"/>
      <c r="J671" s="8"/>
      <c r="K671" s="8"/>
      <c r="L671" s="8"/>
      <c r="M671" s="8"/>
      <c r="N671" s="8"/>
    </row>
    <row r="672" spans="2:14" s="12" customFormat="1" ht="20.100000000000001" customHeight="1">
      <c r="B672" s="8"/>
      <c r="C672" s="8"/>
      <c r="D672" s="8"/>
      <c r="E672" s="8"/>
      <c r="F672" s="8"/>
      <c r="G672" s="8"/>
      <c r="H672" s="8"/>
      <c r="I672" s="8"/>
      <c r="J672" s="8"/>
      <c r="K672" s="8"/>
      <c r="L672" s="8"/>
      <c r="M672" s="8"/>
      <c r="N672" s="8"/>
    </row>
    <row r="673" spans="2:14" s="12" customFormat="1" ht="20.100000000000001" customHeight="1">
      <c r="B673" s="8"/>
      <c r="C673" s="8"/>
      <c r="D673" s="8"/>
      <c r="E673" s="8"/>
      <c r="F673" s="8"/>
      <c r="G673" s="8"/>
      <c r="H673" s="8"/>
      <c r="I673" s="8"/>
      <c r="J673" s="8"/>
      <c r="K673" s="8"/>
      <c r="L673" s="8"/>
      <c r="M673" s="8"/>
      <c r="N673" s="8"/>
    </row>
    <row r="674" spans="2:14" s="12" customFormat="1" ht="20.100000000000001" customHeight="1">
      <c r="B674" s="8"/>
      <c r="C674" s="8"/>
      <c r="D674" s="8"/>
      <c r="E674" s="8"/>
      <c r="F674" s="8"/>
      <c r="G674" s="8"/>
      <c r="H674" s="8"/>
      <c r="I674" s="8"/>
      <c r="J674" s="8"/>
      <c r="K674" s="8"/>
      <c r="L674" s="8"/>
      <c r="M674" s="8"/>
      <c r="N674" s="8"/>
    </row>
    <row r="675" spans="2:14" s="12" customFormat="1" ht="20.100000000000001" customHeight="1">
      <c r="B675" s="8"/>
      <c r="C675" s="8"/>
      <c r="D675" s="8"/>
      <c r="E675" s="8"/>
      <c r="F675" s="8"/>
      <c r="G675" s="8"/>
      <c r="H675" s="8"/>
      <c r="I675" s="8"/>
      <c r="J675" s="8"/>
      <c r="K675" s="8"/>
      <c r="L675" s="8"/>
      <c r="M675" s="8"/>
      <c r="N675" s="8"/>
    </row>
    <row r="676" spans="2:14" s="12" customFormat="1" ht="20.100000000000001" customHeight="1">
      <c r="B676" s="8"/>
      <c r="C676" s="8"/>
      <c r="D676" s="8"/>
      <c r="E676" s="8"/>
      <c r="F676" s="8"/>
      <c r="G676" s="8"/>
      <c r="H676" s="8"/>
      <c r="I676" s="8"/>
      <c r="J676" s="8"/>
      <c r="K676" s="8"/>
      <c r="L676" s="8"/>
      <c r="M676" s="8"/>
      <c r="N676" s="8"/>
    </row>
    <row r="677" spans="2:14" s="12" customFormat="1" ht="20.100000000000001" customHeight="1">
      <c r="B677" s="8"/>
      <c r="C677" s="8"/>
      <c r="D677" s="8"/>
      <c r="E677" s="8"/>
      <c r="F677" s="8"/>
      <c r="G677" s="8"/>
      <c r="H677" s="8"/>
      <c r="I677" s="8"/>
      <c r="J677" s="8"/>
      <c r="K677" s="8"/>
      <c r="L677" s="8"/>
      <c r="M677" s="8"/>
      <c r="N677" s="8"/>
    </row>
    <row r="678" spans="2:14" s="12" customFormat="1" ht="20.100000000000001" customHeight="1">
      <c r="B678" s="8"/>
      <c r="C678" s="8"/>
      <c r="D678" s="8"/>
      <c r="E678" s="8"/>
      <c r="F678" s="8"/>
      <c r="G678" s="8"/>
      <c r="H678" s="8"/>
      <c r="I678" s="8"/>
      <c r="J678" s="8"/>
      <c r="K678" s="8"/>
      <c r="L678" s="8"/>
      <c r="M678" s="8"/>
      <c r="N678" s="8"/>
    </row>
    <row r="679" spans="2:14" s="12" customFormat="1" ht="20.100000000000001" customHeight="1">
      <c r="B679" s="8"/>
      <c r="C679" s="8"/>
      <c r="D679" s="8"/>
      <c r="E679" s="8"/>
      <c r="F679" s="8"/>
      <c r="G679" s="8"/>
      <c r="H679" s="8"/>
      <c r="I679" s="8"/>
      <c r="J679" s="8"/>
      <c r="K679" s="8"/>
      <c r="L679" s="8"/>
      <c r="M679" s="8"/>
      <c r="N679" s="8"/>
    </row>
    <row r="680" spans="2:14" s="12" customFormat="1" ht="20.100000000000001" customHeight="1">
      <c r="B680" s="8"/>
      <c r="C680" s="8"/>
      <c r="D680" s="8"/>
      <c r="E680" s="8"/>
      <c r="F680" s="8"/>
      <c r="G680" s="8"/>
      <c r="H680" s="8"/>
      <c r="I680" s="8"/>
      <c r="J680" s="8"/>
      <c r="K680" s="8"/>
      <c r="L680" s="8"/>
      <c r="M680" s="8"/>
      <c r="N680" s="8"/>
    </row>
    <row r="681" spans="2:14" s="12" customFormat="1" ht="20.100000000000001" customHeight="1">
      <c r="B681" s="8"/>
      <c r="C681" s="8"/>
      <c r="D681" s="8"/>
      <c r="E681" s="8"/>
      <c r="F681" s="8"/>
      <c r="G681" s="8"/>
      <c r="H681" s="8"/>
      <c r="I681" s="8"/>
      <c r="J681" s="8"/>
      <c r="K681" s="8"/>
      <c r="L681" s="8"/>
      <c r="M681" s="8"/>
      <c r="N681" s="8"/>
    </row>
    <row r="682" spans="2:14" s="12" customFormat="1" ht="20.100000000000001" customHeight="1">
      <c r="B682" s="8"/>
      <c r="C682" s="8"/>
      <c r="D682" s="8"/>
      <c r="E682" s="8"/>
      <c r="F682" s="8"/>
      <c r="G682" s="8"/>
      <c r="H682" s="8"/>
      <c r="I682" s="8"/>
      <c r="J682" s="8"/>
      <c r="K682" s="8"/>
      <c r="L682" s="8"/>
      <c r="M682" s="8"/>
      <c r="N682" s="8"/>
    </row>
    <row r="683" spans="2:14" s="12" customFormat="1" ht="20.100000000000001" customHeight="1">
      <c r="B683" s="8"/>
      <c r="C683" s="8"/>
      <c r="D683" s="8"/>
      <c r="E683" s="8"/>
      <c r="F683" s="8"/>
      <c r="G683" s="8"/>
      <c r="H683" s="8"/>
      <c r="I683" s="8"/>
      <c r="J683" s="8"/>
      <c r="K683" s="8"/>
      <c r="L683" s="8"/>
      <c r="M683" s="8"/>
      <c r="N683" s="8"/>
    </row>
    <row r="684" spans="2:14" s="12" customFormat="1" ht="20.100000000000001" customHeight="1">
      <c r="B684" s="8"/>
      <c r="C684" s="8"/>
      <c r="D684" s="8"/>
      <c r="E684" s="8"/>
      <c r="F684" s="8"/>
      <c r="G684" s="8"/>
      <c r="H684" s="8"/>
      <c r="I684" s="8"/>
      <c r="J684" s="8"/>
      <c r="K684" s="8"/>
      <c r="L684" s="8"/>
      <c r="M684" s="8"/>
      <c r="N684" s="8"/>
    </row>
    <row r="685" spans="2:14" s="12" customFormat="1" ht="20.100000000000001" customHeight="1">
      <c r="B685" s="8"/>
      <c r="C685" s="8"/>
      <c r="D685" s="8"/>
      <c r="E685" s="8"/>
      <c r="F685" s="8"/>
      <c r="G685" s="8"/>
      <c r="H685" s="8"/>
      <c r="I685" s="8"/>
      <c r="J685" s="8"/>
      <c r="K685" s="8"/>
      <c r="L685" s="8"/>
      <c r="M685" s="8"/>
      <c r="N685" s="8"/>
    </row>
    <row r="686" spans="2:14" s="12" customFormat="1" ht="20.100000000000001" customHeight="1">
      <c r="B686" s="8"/>
      <c r="C686" s="8"/>
      <c r="D686" s="8"/>
      <c r="E686" s="8"/>
      <c r="F686" s="8"/>
      <c r="G686" s="8"/>
      <c r="H686" s="8"/>
      <c r="I686" s="8"/>
      <c r="J686" s="8"/>
      <c r="K686" s="8"/>
      <c r="L686" s="8"/>
      <c r="M686" s="8"/>
      <c r="N686" s="8"/>
    </row>
    <row r="687" spans="2:14" s="12" customFormat="1" ht="20.100000000000001" customHeight="1">
      <c r="B687" s="8"/>
      <c r="C687" s="8"/>
      <c r="D687" s="8"/>
      <c r="E687" s="8"/>
      <c r="F687" s="8"/>
      <c r="G687" s="8"/>
      <c r="H687" s="8"/>
      <c r="I687" s="8"/>
      <c r="J687" s="8"/>
      <c r="K687" s="8"/>
      <c r="L687" s="8"/>
      <c r="M687" s="8"/>
      <c r="N687" s="8"/>
    </row>
    <row r="688" spans="2:14" s="12" customFormat="1" ht="20.100000000000001" customHeight="1">
      <c r="B688" s="8"/>
      <c r="C688" s="8"/>
      <c r="D688" s="8"/>
      <c r="E688" s="8"/>
      <c r="F688" s="8"/>
      <c r="G688" s="8"/>
      <c r="H688" s="8"/>
      <c r="I688" s="8"/>
      <c r="J688" s="8"/>
      <c r="K688" s="8"/>
      <c r="L688" s="8"/>
      <c r="M688" s="8"/>
      <c r="N688" s="8"/>
    </row>
    <row r="689" spans="2:14" s="12" customFormat="1" ht="20.100000000000001" customHeight="1">
      <c r="B689" s="8"/>
      <c r="C689" s="8"/>
      <c r="D689" s="8"/>
      <c r="E689" s="8"/>
      <c r="F689" s="8"/>
      <c r="G689" s="8"/>
      <c r="H689" s="8"/>
      <c r="I689" s="8"/>
      <c r="J689" s="8"/>
      <c r="K689" s="8"/>
      <c r="L689" s="8"/>
      <c r="M689" s="8"/>
      <c r="N689" s="8"/>
    </row>
    <row r="690" spans="2:14" s="12" customFormat="1" ht="20.100000000000001" customHeight="1">
      <c r="B690" s="8"/>
      <c r="C690" s="8"/>
      <c r="D690" s="8"/>
      <c r="E690" s="8"/>
      <c r="F690" s="8"/>
      <c r="G690" s="8"/>
      <c r="H690" s="8"/>
      <c r="I690" s="8"/>
      <c r="J690" s="8"/>
      <c r="K690" s="8"/>
      <c r="L690" s="8"/>
      <c r="M690" s="8"/>
      <c r="N690" s="8"/>
    </row>
    <row r="691" spans="2:14" s="12" customFormat="1" ht="20.100000000000001" customHeight="1">
      <c r="B691" s="8"/>
      <c r="C691" s="8"/>
      <c r="D691" s="8"/>
      <c r="E691" s="8"/>
      <c r="F691" s="8"/>
      <c r="G691" s="8"/>
      <c r="H691" s="8"/>
      <c r="I691" s="8"/>
      <c r="J691" s="8"/>
      <c r="K691" s="8"/>
      <c r="L691" s="8"/>
      <c r="M691" s="8"/>
      <c r="N691" s="8"/>
    </row>
    <row r="692" spans="2:14" s="12" customFormat="1" ht="20.100000000000001" customHeight="1">
      <c r="B692" s="8"/>
      <c r="C692" s="8"/>
      <c r="D692" s="8"/>
      <c r="E692" s="8"/>
      <c r="F692" s="8"/>
      <c r="G692" s="8"/>
      <c r="H692" s="8"/>
      <c r="I692" s="8"/>
      <c r="J692" s="8"/>
      <c r="K692" s="8"/>
      <c r="L692" s="8"/>
      <c r="M692" s="8"/>
      <c r="N692" s="8"/>
    </row>
    <row r="693" spans="2:14" s="12" customFormat="1" ht="20.100000000000001" customHeight="1">
      <c r="B693" s="8"/>
      <c r="C693" s="8"/>
      <c r="D693" s="8"/>
      <c r="E693" s="8"/>
      <c r="F693" s="8"/>
      <c r="G693" s="8"/>
      <c r="H693" s="8"/>
      <c r="I693" s="8"/>
      <c r="J693" s="8"/>
      <c r="K693" s="8"/>
      <c r="L693" s="8"/>
      <c r="M693" s="8"/>
      <c r="N693" s="8"/>
    </row>
    <row r="694" spans="2:14" s="12" customFormat="1" ht="20.100000000000001" customHeight="1">
      <c r="B694" s="8"/>
      <c r="C694" s="8"/>
      <c r="D694" s="8"/>
      <c r="E694" s="8"/>
      <c r="F694" s="8"/>
      <c r="G694" s="8"/>
      <c r="H694" s="8"/>
      <c r="I694" s="8"/>
      <c r="J694" s="8"/>
      <c r="K694" s="8"/>
      <c r="L694" s="8"/>
      <c r="M694" s="8"/>
      <c r="N694" s="8"/>
    </row>
    <row r="695" spans="2:14" s="12" customFormat="1" ht="20.100000000000001" customHeight="1">
      <c r="B695" s="8"/>
      <c r="C695" s="8"/>
      <c r="D695" s="8"/>
      <c r="E695" s="8"/>
      <c r="F695" s="8"/>
      <c r="G695" s="8"/>
      <c r="H695" s="8"/>
      <c r="I695" s="8"/>
      <c r="J695" s="8"/>
      <c r="K695" s="8"/>
      <c r="L695" s="8"/>
      <c r="M695" s="8"/>
      <c r="N695" s="8"/>
    </row>
    <row r="696" spans="2:14" s="12" customFormat="1" ht="20.100000000000001" customHeight="1">
      <c r="B696" s="8"/>
      <c r="C696" s="8"/>
      <c r="D696" s="8"/>
      <c r="E696" s="8"/>
      <c r="F696" s="8"/>
      <c r="G696" s="8"/>
      <c r="H696" s="8"/>
      <c r="I696" s="8"/>
      <c r="J696" s="8"/>
      <c r="K696" s="8"/>
      <c r="L696" s="8"/>
      <c r="M696" s="8"/>
      <c r="N696" s="8"/>
    </row>
    <row r="697" spans="2:14" s="12" customFormat="1" ht="20.100000000000001" customHeight="1">
      <c r="B697" s="8"/>
      <c r="C697" s="8"/>
      <c r="D697" s="8"/>
      <c r="E697" s="8"/>
      <c r="F697" s="8"/>
      <c r="G697" s="8"/>
      <c r="H697" s="8"/>
      <c r="I697" s="8"/>
      <c r="J697" s="8"/>
      <c r="K697" s="8"/>
      <c r="L697" s="8"/>
      <c r="M697" s="8"/>
      <c r="N697" s="8"/>
    </row>
    <row r="698" spans="2:14" s="12" customFormat="1" ht="20.100000000000001" customHeight="1">
      <c r="B698" s="8"/>
      <c r="C698" s="8"/>
      <c r="D698" s="8"/>
      <c r="E698" s="8"/>
      <c r="F698" s="8"/>
      <c r="G698" s="8"/>
      <c r="H698" s="8"/>
      <c r="I698" s="8"/>
      <c r="J698" s="8"/>
      <c r="K698" s="8"/>
      <c r="L698" s="8"/>
      <c r="M698" s="8"/>
      <c r="N698" s="8"/>
    </row>
    <row r="699" spans="2:14" s="12" customFormat="1" ht="20.100000000000001" customHeight="1">
      <c r="B699" s="8"/>
      <c r="C699" s="8"/>
      <c r="D699" s="8"/>
      <c r="E699" s="8"/>
      <c r="F699" s="8"/>
      <c r="G699" s="8"/>
      <c r="H699" s="8"/>
      <c r="I699" s="8"/>
      <c r="J699" s="8"/>
      <c r="K699" s="8"/>
      <c r="L699" s="8"/>
      <c r="M699" s="8"/>
      <c r="N699" s="8"/>
    </row>
    <row r="700" spans="2:14" s="12" customFormat="1" ht="20.100000000000001" customHeight="1">
      <c r="B700" s="8"/>
      <c r="C700" s="8"/>
      <c r="D700" s="8"/>
      <c r="E700" s="8"/>
      <c r="F700" s="8"/>
      <c r="G700" s="8"/>
      <c r="H700" s="8"/>
      <c r="I700" s="8"/>
      <c r="J700" s="8"/>
      <c r="K700" s="8"/>
      <c r="L700" s="8"/>
      <c r="M700" s="8"/>
      <c r="N700" s="8"/>
    </row>
    <row r="701" spans="2:14" s="12" customFormat="1" ht="20.100000000000001" customHeight="1">
      <c r="B701" s="8"/>
      <c r="C701" s="8"/>
      <c r="D701" s="8"/>
      <c r="E701" s="8"/>
      <c r="F701" s="8"/>
      <c r="G701" s="8"/>
      <c r="H701" s="8"/>
      <c r="I701" s="8"/>
      <c r="J701" s="8"/>
      <c r="K701" s="8"/>
      <c r="L701" s="8"/>
      <c r="M701" s="8"/>
      <c r="N701" s="8"/>
    </row>
    <row r="702" spans="2:14" s="12" customFormat="1" ht="20.100000000000001" customHeight="1">
      <c r="B702" s="8"/>
      <c r="C702" s="8"/>
      <c r="D702" s="8"/>
      <c r="E702" s="8"/>
      <c r="F702" s="8"/>
      <c r="G702" s="8"/>
      <c r="H702" s="8"/>
      <c r="I702" s="8"/>
      <c r="J702" s="8"/>
      <c r="K702" s="8"/>
      <c r="L702" s="8"/>
      <c r="M702" s="8"/>
      <c r="N702" s="8"/>
    </row>
    <row r="703" spans="2:14" s="12" customFormat="1" ht="20.100000000000001" customHeight="1">
      <c r="B703" s="8"/>
      <c r="C703" s="8"/>
      <c r="D703" s="8"/>
      <c r="E703" s="8"/>
      <c r="F703" s="8"/>
      <c r="G703" s="8"/>
      <c r="H703" s="8"/>
      <c r="I703" s="8"/>
      <c r="J703" s="8"/>
      <c r="K703" s="8"/>
      <c r="L703" s="8"/>
      <c r="M703" s="8"/>
      <c r="N703" s="8"/>
    </row>
    <row r="704" spans="2:14" s="12" customFormat="1" ht="20.100000000000001" customHeight="1">
      <c r="B704" s="8"/>
      <c r="C704" s="8"/>
      <c r="D704" s="8"/>
      <c r="E704" s="8"/>
      <c r="F704" s="8"/>
      <c r="G704" s="8"/>
      <c r="H704" s="8"/>
      <c r="I704" s="8"/>
      <c r="J704" s="8"/>
      <c r="K704" s="8"/>
      <c r="L704" s="8"/>
      <c r="M704" s="8"/>
      <c r="N704" s="8"/>
    </row>
    <row r="705" spans="2:14" s="12" customFormat="1" ht="20.100000000000001" customHeight="1">
      <c r="B705" s="8"/>
      <c r="C705" s="8"/>
      <c r="D705" s="8"/>
      <c r="E705" s="8"/>
      <c r="F705" s="8"/>
      <c r="G705" s="8"/>
      <c r="H705" s="8"/>
      <c r="I705" s="8"/>
      <c r="J705" s="8"/>
      <c r="K705" s="8"/>
      <c r="L705" s="8"/>
      <c r="M705" s="8"/>
      <c r="N705" s="8"/>
    </row>
    <row r="706" spans="2:14" s="12" customFormat="1" ht="20.100000000000001" customHeight="1">
      <c r="B706" s="8"/>
      <c r="C706" s="8"/>
      <c r="D706" s="8"/>
      <c r="E706" s="8"/>
      <c r="F706" s="8"/>
      <c r="G706" s="8"/>
      <c r="H706" s="8"/>
      <c r="I706" s="8"/>
      <c r="J706" s="8"/>
      <c r="K706" s="8"/>
      <c r="L706" s="8"/>
      <c r="M706" s="8"/>
      <c r="N706" s="8"/>
    </row>
    <row r="707" spans="2:14" s="12" customFormat="1" ht="20.100000000000001" customHeight="1">
      <c r="B707" s="8"/>
      <c r="C707" s="8"/>
      <c r="D707" s="8"/>
      <c r="E707" s="8"/>
      <c r="F707" s="8"/>
      <c r="G707" s="8"/>
      <c r="H707" s="8"/>
      <c r="I707" s="8"/>
      <c r="J707" s="8"/>
      <c r="K707" s="8"/>
      <c r="L707" s="8"/>
      <c r="M707" s="8"/>
      <c r="N707" s="8"/>
    </row>
    <row r="708" spans="2:14" s="12" customFormat="1" ht="20.100000000000001" customHeight="1">
      <c r="B708" s="8"/>
      <c r="C708" s="8"/>
      <c r="D708" s="8"/>
      <c r="E708" s="8"/>
      <c r="F708" s="8"/>
      <c r="G708" s="8"/>
      <c r="H708" s="8"/>
      <c r="I708" s="8"/>
      <c r="J708" s="8"/>
      <c r="K708" s="8"/>
      <c r="L708" s="8"/>
      <c r="M708" s="8"/>
      <c r="N708" s="8"/>
    </row>
    <row r="709" spans="2:14" s="12" customFormat="1" ht="20.100000000000001" customHeight="1">
      <c r="B709" s="8"/>
      <c r="C709" s="8"/>
      <c r="D709" s="8"/>
      <c r="E709" s="8"/>
      <c r="F709" s="8"/>
      <c r="G709" s="8"/>
      <c r="H709" s="8"/>
      <c r="I709" s="8"/>
      <c r="J709" s="8"/>
      <c r="K709" s="8"/>
      <c r="L709" s="8"/>
      <c r="M709" s="8"/>
      <c r="N709" s="8"/>
    </row>
    <row r="710" spans="2:14" s="12" customFormat="1" ht="20.100000000000001" customHeight="1">
      <c r="B710" s="8"/>
      <c r="C710" s="8"/>
      <c r="D710" s="8"/>
      <c r="E710" s="8"/>
      <c r="F710" s="8"/>
      <c r="G710" s="8"/>
      <c r="H710" s="8"/>
      <c r="I710" s="8"/>
      <c r="J710" s="8"/>
      <c r="K710" s="8"/>
      <c r="L710" s="8"/>
      <c r="M710" s="8"/>
      <c r="N710" s="8"/>
    </row>
    <row r="711" spans="2:14" s="12" customFormat="1" ht="20.100000000000001" customHeight="1">
      <c r="B711" s="8"/>
      <c r="C711" s="8"/>
      <c r="D711" s="8"/>
      <c r="E711" s="8"/>
      <c r="F711" s="8"/>
      <c r="G711" s="8"/>
      <c r="H711" s="8"/>
      <c r="I711" s="8"/>
      <c r="J711" s="8"/>
      <c r="K711" s="8"/>
      <c r="L711" s="8"/>
      <c r="M711" s="8"/>
      <c r="N711" s="8"/>
    </row>
    <row r="712" spans="2:14" s="12" customFormat="1" ht="20.100000000000001" customHeight="1">
      <c r="B712" s="8"/>
      <c r="C712" s="8"/>
      <c r="D712" s="8"/>
      <c r="E712" s="8"/>
      <c r="F712" s="8"/>
      <c r="G712" s="8"/>
      <c r="H712" s="8"/>
      <c r="I712" s="8"/>
      <c r="J712" s="8"/>
      <c r="K712" s="8"/>
      <c r="L712" s="8"/>
      <c r="M712" s="8"/>
      <c r="N712" s="8"/>
    </row>
    <row r="713" spans="2:14" s="12" customFormat="1" ht="20.100000000000001" customHeight="1">
      <c r="B713" s="8"/>
      <c r="C713" s="8"/>
      <c r="D713" s="8"/>
      <c r="E713" s="8"/>
      <c r="F713" s="8"/>
      <c r="G713" s="8"/>
      <c r="H713" s="8"/>
      <c r="I713" s="8"/>
      <c r="J713" s="8"/>
      <c r="K713" s="8"/>
      <c r="L713" s="8"/>
      <c r="M713" s="8"/>
      <c r="N713" s="8"/>
    </row>
    <row r="714" spans="2:14" s="12" customFormat="1" ht="20.100000000000001" customHeight="1">
      <c r="B714" s="8"/>
      <c r="C714" s="8"/>
      <c r="D714" s="8"/>
      <c r="E714" s="8"/>
      <c r="F714" s="8"/>
      <c r="G714" s="8"/>
      <c r="H714" s="8"/>
      <c r="I714" s="8"/>
      <c r="J714" s="8"/>
      <c r="K714" s="8"/>
      <c r="L714" s="8"/>
      <c r="M714" s="8"/>
      <c r="N714" s="8"/>
    </row>
    <row r="715" spans="2:14" s="12" customFormat="1" ht="20.100000000000001" customHeight="1">
      <c r="B715" s="8"/>
      <c r="C715" s="8"/>
      <c r="D715" s="8"/>
      <c r="E715" s="8"/>
      <c r="F715" s="8"/>
      <c r="G715" s="8"/>
      <c r="H715" s="8"/>
      <c r="I715" s="8"/>
      <c r="J715" s="8"/>
      <c r="K715" s="8"/>
      <c r="L715" s="8"/>
      <c r="M715" s="8"/>
      <c r="N715" s="8"/>
    </row>
    <row r="716" spans="2:14" s="12" customFormat="1" ht="20.100000000000001" customHeight="1">
      <c r="B716" s="8"/>
      <c r="C716" s="8"/>
      <c r="D716" s="8"/>
      <c r="E716" s="8"/>
      <c r="F716" s="8"/>
      <c r="G716" s="8"/>
      <c r="H716" s="8"/>
      <c r="I716" s="8"/>
      <c r="J716" s="8"/>
      <c r="K716" s="8"/>
      <c r="L716" s="8"/>
      <c r="M716" s="8"/>
      <c r="N716" s="8"/>
    </row>
    <row r="717" spans="2:14" s="12" customFormat="1" ht="20.100000000000001" customHeight="1">
      <c r="B717" s="8"/>
      <c r="C717" s="8"/>
      <c r="D717" s="8"/>
      <c r="E717" s="8"/>
      <c r="F717" s="8"/>
      <c r="G717" s="8"/>
      <c r="H717" s="8"/>
      <c r="I717" s="8"/>
      <c r="J717" s="8"/>
      <c r="K717" s="8"/>
      <c r="L717" s="8"/>
      <c r="M717" s="8"/>
      <c r="N717" s="8"/>
    </row>
    <row r="718" spans="2:14" s="12" customFormat="1" ht="20.100000000000001" customHeight="1">
      <c r="B718" s="8"/>
      <c r="C718" s="8"/>
      <c r="D718" s="8"/>
      <c r="E718" s="8"/>
      <c r="F718" s="8"/>
      <c r="G718" s="8"/>
      <c r="H718" s="8"/>
      <c r="I718" s="8"/>
      <c r="J718" s="8"/>
      <c r="K718" s="8"/>
      <c r="L718" s="8"/>
      <c r="M718" s="8"/>
      <c r="N718" s="8"/>
    </row>
    <row r="719" spans="2:14" s="12" customFormat="1" ht="20.100000000000001" customHeight="1">
      <c r="B719" s="8"/>
      <c r="C719" s="8"/>
      <c r="D719" s="8"/>
      <c r="E719" s="8"/>
      <c r="F719" s="8"/>
      <c r="G719" s="8"/>
      <c r="H719" s="8"/>
      <c r="I719" s="8"/>
      <c r="J719" s="8"/>
      <c r="K719" s="8"/>
      <c r="L719" s="8"/>
      <c r="M719" s="8"/>
      <c r="N719" s="8"/>
    </row>
    <row r="720" spans="2:14" s="12" customFormat="1" ht="20.100000000000001" customHeight="1">
      <c r="B720" s="8"/>
      <c r="C720" s="8"/>
      <c r="D720" s="8"/>
      <c r="E720" s="8"/>
      <c r="F720" s="8"/>
      <c r="G720" s="8"/>
      <c r="H720" s="8"/>
      <c r="I720" s="8"/>
      <c r="J720" s="8"/>
      <c r="K720" s="8"/>
      <c r="L720" s="8"/>
      <c r="M720" s="8"/>
      <c r="N720" s="8"/>
    </row>
    <row r="721" spans="2:14" s="12" customFormat="1" ht="20.100000000000001" customHeight="1">
      <c r="B721" s="8"/>
      <c r="C721" s="8"/>
      <c r="D721" s="8"/>
      <c r="E721" s="8"/>
      <c r="F721" s="8"/>
      <c r="G721" s="8"/>
      <c r="H721" s="8"/>
      <c r="I721" s="8"/>
      <c r="J721" s="8"/>
      <c r="K721" s="8"/>
      <c r="L721" s="8"/>
      <c r="M721" s="8"/>
      <c r="N721" s="8"/>
    </row>
    <row r="722" spans="2:14" s="12" customFormat="1" ht="20.100000000000001" customHeight="1">
      <c r="B722" s="8"/>
      <c r="C722" s="8"/>
      <c r="D722" s="8"/>
      <c r="E722" s="8"/>
      <c r="F722" s="8"/>
      <c r="G722" s="8"/>
      <c r="H722" s="8"/>
      <c r="I722" s="8"/>
      <c r="J722" s="8"/>
      <c r="K722" s="8"/>
      <c r="L722" s="8"/>
      <c r="M722" s="8"/>
      <c r="N722" s="8"/>
    </row>
    <row r="723" spans="2:14" s="12" customFormat="1" ht="20.100000000000001" customHeight="1">
      <c r="B723" s="8"/>
      <c r="C723" s="8"/>
      <c r="D723" s="8"/>
      <c r="E723" s="8"/>
      <c r="F723" s="8"/>
      <c r="G723" s="8"/>
      <c r="H723" s="8"/>
      <c r="I723" s="8"/>
      <c r="J723" s="8"/>
      <c r="K723" s="8"/>
      <c r="L723" s="8"/>
      <c r="M723" s="8"/>
      <c r="N723" s="8"/>
    </row>
    <row r="724" spans="2:14" s="12" customFormat="1" ht="20.100000000000001" customHeight="1">
      <c r="B724" s="8"/>
      <c r="C724" s="8"/>
      <c r="D724" s="8"/>
      <c r="E724" s="8"/>
      <c r="F724" s="8"/>
      <c r="G724" s="8"/>
      <c r="H724" s="8"/>
      <c r="I724" s="8"/>
      <c r="J724" s="8"/>
      <c r="K724" s="8"/>
      <c r="L724" s="8"/>
      <c r="M724" s="8"/>
      <c r="N724" s="8"/>
    </row>
    <row r="725" spans="2:14" s="12" customFormat="1" ht="20.100000000000001" customHeight="1">
      <c r="B725" s="8"/>
      <c r="C725" s="8"/>
      <c r="D725" s="8"/>
      <c r="E725" s="8"/>
      <c r="F725" s="8"/>
      <c r="G725" s="8"/>
      <c r="H725" s="8"/>
      <c r="I725" s="8"/>
      <c r="J725" s="8"/>
      <c r="K725" s="8"/>
      <c r="L725" s="8"/>
      <c r="M725" s="8"/>
      <c r="N725" s="8"/>
    </row>
    <row r="726" spans="2:14" s="12" customFormat="1" ht="20.100000000000001" customHeight="1">
      <c r="B726" s="8"/>
      <c r="C726" s="8"/>
      <c r="D726" s="8"/>
      <c r="E726" s="8"/>
      <c r="F726" s="8"/>
      <c r="G726" s="8"/>
      <c r="H726" s="8"/>
      <c r="I726" s="8"/>
      <c r="J726" s="8"/>
      <c r="K726" s="8"/>
      <c r="L726" s="8"/>
      <c r="M726" s="8"/>
      <c r="N726" s="8"/>
    </row>
    <row r="727" spans="2:14" s="12" customFormat="1" ht="20.100000000000001" customHeight="1">
      <c r="B727" s="8"/>
      <c r="C727" s="8"/>
      <c r="D727" s="8"/>
      <c r="E727" s="8"/>
      <c r="F727" s="8"/>
      <c r="G727" s="8"/>
      <c r="H727" s="8"/>
      <c r="I727" s="8"/>
      <c r="J727" s="8"/>
      <c r="K727" s="8"/>
      <c r="L727" s="8"/>
      <c r="M727" s="8"/>
      <c r="N727" s="8"/>
    </row>
    <row r="728" spans="2:14" s="12" customFormat="1" ht="20.100000000000001" customHeight="1">
      <c r="B728" s="8"/>
      <c r="C728" s="8"/>
      <c r="D728" s="8"/>
      <c r="E728" s="8"/>
      <c r="F728" s="8"/>
      <c r="G728" s="8"/>
      <c r="H728" s="8"/>
      <c r="I728" s="8"/>
      <c r="J728" s="8"/>
      <c r="K728" s="8"/>
      <c r="L728" s="8"/>
      <c r="M728" s="8"/>
      <c r="N728" s="8"/>
    </row>
    <row r="729" spans="2:14" s="12" customFormat="1" ht="20.100000000000001" customHeight="1">
      <c r="B729" s="8"/>
      <c r="C729" s="8"/>
      <c r="D729" s="8"/>
      <c r="E729" s="8"/>
      <c r="F729" s="8"/>
      <c r="G729" s="8"/>
      <c r="H729" s="8"/>
      <c r="I729" s="8"/>
      <c r="J729" s="8"/>
      <c r="K729" s="8"/>
      <c r="L729" s="8"/>
      <c r="M729" s="8"/>
      <c r="N729" s="8"/>
    </row>
    <row r="730" spans="2:14" s="12" customFormat="1" ht="20.100000000000001" customHeight="1">
      <c r="B730" s="8"/>
      <c r="C730" s="8"/>
      <c r="D730" s="8"/>
      <c r="E730" s="8"/>
      <c r="F730" s="8"/>
      <c r="G730" s="8"/>
      <c r="H730" s="8"/>
      <c r="I730" s="8"/>
      <c r="J730" s="8"/>
      <c r="K730" s="8"/>
      <c r="L730" s="8"/>
      <c r="M730" s="8"/>
      <c r="N730" s="8"/>
    </row>
    <row r="731" spans="2:14" s="12" customFormat="1" ht="20.100000000000001" customHeight="1">
      <c r="B731" s="8"/>
      <c r="C731" s="8"/>
      <c r="D731" s="8"/>
      <c r="E731" s="8"/>
      <c r="F731" s="8"/>
      <c r="G731" s="8"/>
      <c r="H731" s="8"/>
      <c r="I731" s="8"/>
      <c r="J731" s="8"/>
      <c r="K731" s="8"/>
      <c r="L731" s="8"/>
      <c r="M731" s="8"/>
      <c r="N731" s="8"/>
    </row>
    <row r="732" spans="2:14" s="12" customFormat="1" ht="20.100000000000001" customHeight="1">
      <c r="B732" s="8"/>
      <c r="C732" s="8"/>
      <c r="D732" s="8"/>
      <c r="E732" s="8"/>
      <c r="F732" s="8"/>
      <c r="G732" s="8"/>
      <c r="H732" s="8"/>
      <c r="I732" s="8"/>
      <c r="J732" s="8"/>
      <c r="K732" s="8"/>
      <c r="L732" s="8"/>
      <c r="M732" s="8"/>
      <c r="N732" s="8"/>
    </row>
    <row r="733" spans="2:14" s="12" customFormat="1" ht="20.100000000000001" customHeight="1">
      <c r="B733" s="8"/>
      <c r="C733" s="8"/>
      <c r="D733" s="8"/>
      <c r="E733" s="8"/>
      <c r="F733" s="8"/>
      <c r="G733" s="8"/>
      <c r="H733" s="8"/>
      <c r="I733" s="8"/>
      <c r="J733" s="8"/>
      <c r="K733" s="8"/>
      <c r="L733" s="8"/>
      <c r="M733" s="8"/>
      <c r="N733" s="8"/>
    </row>
    <row r="734" spans="2:14" s="12" customFormat="1" ht="20.100000000000001" customHeight="1">
      <c r="B734" s="8"/>
      <c r="C734" s="8"/>
      <c r="D734" s="8"/>
      <c r="E734" s="8"/>
      <c r="F734" s="8"/>
      <c r="G734" s="8"/>
      <c r="H734" s="8"/>
      <c r="I734" s="8"/>
      <c r="J734" s="8"/>
      <c r="K734" s="8"/>
      <c r="L734" s="8"/>
      <c r="M734" s="8"/>
      <c r="N734" s="8"/>
    </row>
    <row r="735" spans="2:14" s="12" customFormat="1" ht="20.100000000000001" customHeight="1">
      <c r="B735" s="8"/>
      <c r="C735" s="8"/>
      <c r="D735" s="8"/>
      <c r="E735" s="8"/>
      <c r="F735" s="8"/>
      <c r="G735" s="8"/>
      <c r="H735" s="8"/>
      <c r="I735" s="8"/>
      <c r="J735" s="8"/>
      <c r="K735" s="8"/>
      <c r="L735" s="8"/>
      <c r="M735" s="8"/>
      <c r="N735" s="8"/>
    </row>
    <row r="736" spans="2:14" s="12" customFormat="1" ht="20.100000000000001" customHeight="1">
      <c r="B736" s="8"/>
      <c r="C736" s="8"/>
      <c r="D736" s="8"/>
      <c r="E736" s="8"/>
      <c r="F736" s="8"/>
      <c r="G736" s="8"/>
      <c r="H736" s="8"/>
      <c r="I736" s="8"/>
      <c r="J736" s="8"/>
      <c r="K736" s="8"/>
      <c r="L736" s="8"/>
      <c r="M736" s="8"/>
      <c r="N736" s="8"/>
    </row>
    <row r="737" spans="2:14" s="12" customFormat="1" ht="20.100000000000001" customHeight="1">
      <c r="B737" s="8"/>
      <c r="C737" s="8"/>
      <c r="D737" s="8"/>
      <c r="E737" s="8"/>
      <c r="F737" s="8"/>
      <c r="G737" s="8"/>
      <c r="H737" s="8"/>
      <c r="I737" s="8"/>
      <c r="J737" s="8"/>
      <c r="K737" s="8"/>
      <c r="L737" s="8"/>
      <c r="M737" s="8"/>
      <c r="N737" s="8"/>
    </row>
    <row r="738" spans="2:14" s="12" customFormat="1" ht="20.100000000000001" customHeight="1">
      <c r="B738" s="8"/>
      <c r="C738" s="8"/>
      <c r="D738" s="8"/>
      <c r="E738" s="8"/>
      <c r="F738" s="8"/>
      <c r="G738" s="8"/>
      <c r="H738" s="8"/>
      <c r="I738" s="8"/>
      <c r="J738" s="8"/>
      <c r="K738" s="8"/>
      <c r="L738" s="8"/>
      <c r="M738" s="8"/>
      <c r="N738" s="8"/>
    </row>
    <row r="739" spans="2:14" s="12" customFormat="1" ht="20.100000000000001" customHeight="1">
      <c r="B739" s="8"/>
      <c r="C739" s="8"/>
      <c r="D739" s="8"/>
      <c r="E739" s="8"/>
      <c r="F739" s="8"/>
      <c r="G739" s="8"/>
      <c r="H739" s="8"/>
      <c r="I739" s="8"/>
      <c r="J739" s="8"/>
      <c r="K739" s="8"/>
      <c r="L739" s="8"/>
      <c r="M739" s="8"/>
      <c r="N739" s="8"/>
    </row>
    <row r="740" spans="2:14" s="12" customFormat="1" ht="20.100000000000001" customHeight="1">
      <c r="B740" s="8"/>
      <c r="C740" s="8"/>
      <c r="D740" s="8"/>
      <c r="E740" s="8"/>
      <c r="F740" s="8"/>
      <c r="G740" s="8"/>
      <c r="H740" s="8"/>
      <c r="I740" s="8"/>
      <c r="J740" s="8"/>
      <c r="K740" s="8"/>
      <c r="L740" s="8"/>
      <c r="M740" s="8"/>
      <c r="N740" s="8"/>
    </row>
    <row r="741" spans="2:14" s="12" customFormat="1" ht="20.100000000000001" customHeight="1">
      <c r="B741" s="8"/>
      <c r="C741" s="8"/>
      <c r="D741" s="8"/>
      <c r="E741" s="8"/>
      <c r="F741" s="8"/>
      <c r="G741" s="8"/>
      <c r="H741" s="8"/>
      <c r="I741" s="8"/>
      <c r="J741" s="8"/>
      <c r="K741" s="8"/>
      <c r="L741" s="8"/>
      <c r="M741" s="8"/>
      <c r="N741" s="8"/>
    </row>
    <row r="742" spans="2:14" s="12" customFormat="1" ht="20.100000000000001" customHeight="1">
      <c r="B742" s="8"/>
      <c r="C742" s="8"/>
      <c r="D742" s="8"/>
      <c r="E742" s="8"/>
      <c r="F742" s="8"/>
      <c r="G742" s="8"/>
      <c r="H742" s="8"/>
      <c r="I742" s="8"/>
      <c r="J742" s="8"/>
      <c r="K742" s="8"/>
      <c r="L742" s="8"/>
      <c r="M742" s="8"/>
      <c r="N742" s="8"/>
    </row>
    <row r="743" spans="2:14" s="12" customFormat="1" ht="20.100000000000001" customHeight="1">
      <c r="B743" s="8"/>
      <c r="C743" s="8"/>
      <c r="D743" s="8"/>
      <c r="E743" s="8"/>
      <c r="F743" s="8"/>
      <c r="G743" s="8"/>
      <c r="H743" s="8"/>
      <c r="I743" s="8"/>
      <c r="J743" s="8"/>
      <c r="K743" s="8"/>
      <c r="L743" s="8"/>
      <c r="M743" s="8"/>
      <c r="N743" s="8"/>
    </row>
    <row r="744" spans="2:14" s="12" customFormat="1" ht="20.100000000000001" customHeight="1">
      <c r="B744" s="8"/>
      <c r="C744" s="8"/>
      <c r="D744" s="8"/>
      <c r="E744" s="8"/>
      <c r="F744" s="8"/>
      <c r="G744" s="8"/>
      <c r="H744" s="8"/>
      <c r="I744" s="8"/>
      <c r="J744" s="8"/>
      <c r="K744" s="8"/>
      <c r="L744" s="8"/>
      <c r="M744" s="8"/>
      <c r="N744" s="8"/>
    </row>
    <row r="745" spans="2:14" s="12" customFormat="1" ht="20.100000000000001" customHeight="1">
      <c r="B745" s="8"/>
      <c r="C745" s="8"/>
      <c r="D745" s="8"/>
      <c r="E745" s="8"/>
      <c r="F745" s="8"/>
      <c r="G745" s="8"/>
      <c r="H745" s="8"/>
      <c r="I745" s="8"/>
      <c r="J745" s="8"/>
      <c r="K745" s="8"/>
      <c r="L745" s="8"/>
      <c r="M745" s="8"/>
      <c r="N745" s="8"/>
    </row>
    <row r="746" spans="2:14" s="12" customFormat="1" ht="20.100000000000001" customHeight="1">
      <c r="B746" s="8"/>
      <c r="C746" s="8"/>
      <c r="D746" s="8"/>
      <c r="E746" s="8"/>
      <c r="F746" s="8"/>
      <c r="G746" s="8"/>
      <c r="H746" s="8"/>
      <c r="I746" s="8"/>
      <c r="J746" s="8"/>
      <c r="K746" s="8"/>
      <c r="L746" s="8"/>
      <c r="M746" s="8"/>
      <c r="N746" s="8"/>
    </row>
    <row r="747" spans="2:14" s="12" customFormat="1" ht="20.100000000000001" customHeight="1">
      <c r="B747" s="8"/>
      <c r="C747" s="8"/>
      <c r="D747" s="8"/>
      <c r="E747" s="8"/>
      <c r="F747" s="8"/>
      <c r="G747" s="8"/>
      <c r="H747" s="8"/>
      <c r="I747" s="8"/>
      <c r="J747" s="8"/>
      <c r="K747" s="8"/>
      <c r="L747" s="8"/>
      <c r="M747" s="8"/>
      <c r="N747" s="8"/>
    </row>
    <row r="748" spans="2:14" s="12" customFormat="1" ht="20.100000000000001" customHeight="1">
      <c r="B748" s="8"/>
      <c r="C748" s="8"/>
      <c r="D748" s="8"/>
      <c r="E748" s="8"/>
      <c r="F748" s="8"/>
      <c r="G748" s="8"/>
      <c r="H748" s="8"/>
      <c r="I748" s="8"/>
      <c r="J748" s="8"/>
      <c r="K748" s="8"/>
      <c r="L748" s="8"/>
      <c r="M748" s="8"/>
      <c r="N748" s="8"/>
    </row>
    <row r="749" spans="2:14" s="12" customFormat="1" ht="20.100000000000001" customHeight="1">
      <c r="B749" s="8"/>
      <c r="C749" s="8"/>
      <c r="D749" s="8"/>
      <c r="E749" s="8"/>
      <c r="F749" s="8"/>
      <c r="G749" s="8"/>
      <c r="H749" s="8"/>
      <c r="I749" s="8"/>
      <c r="J749" s="8"/>
      <c r="K749" s="8"/>
      <c r="L749" s="8"/>
      <c r="M749" s="8"/>
      <c r="N749" s="8"/>
    </row>
    <row r="750" spans="2:14" s="12" customFormat="1" ht="20.100000000000001" customHeight="1">
      <c r="B750" s="8"/>
      <c r="C750" s="8"/>
      <c r="D750" s="8"/>
      <c r="E750" s="8"/>
      <c r="F750" s="8"/>
      <c r="G750" s="8"/>
      <c r="H750" s="8"/>
      <c r="I750" s="8"/>
      <c r="J750" s="8"/>
      <c r="K750" s="8"/>
      <c r="L750" s="8"/>
      <c r="M750" s="8"/>
      <c r="N750" s="8"/>
    </row>
    <row r="751" spans="2:14" s="12" customFormat="1" ht="20.100000000000001" customHeight="1">
      <c r="B751" s="8"/>
      <c r="C751" s="8"/>
      <c r="D751" s="8"/>
      <c r="E751" s="8"/>
      <c r="F751" s="8"/>
      <c r="G751" s="8"/>
      <c r="H751" s="8"/>
      <c r="I751" s="8"/>
      <c r="J751" s="8"/>
      <c r="K751" s="8"/>
      <c r="L751" s="8"/>
      <c r="M751" s="8"/>
      <c r="N751" s="8"/>
    </row>
    <row r="752" spans="2:14" s="12" customFormat="1" ht="20.100000000000001" customHeight="1">
      <c r="B752" s="8"/>
      <c r="C752" s="8"/>
      <c r="D752" s="8"/>
      <c r="E752" s="8"/>
      <c r="F752" s="8"/>
      <c r="G752" s="8"/>
      <c r="H752" s="8"/>
      <c r="I752" s="8"/>
      <c r="J752" s="8"/>
      <c r="K752" s="8"/>
      <c r="L752" s="8"/>
      <c r="M752" s="8"/>
      <c r="N752" s="8"/>
    </row>
    <row r="753" spans="2:14" s="12" customFormat="1" ht="20.100000000000001" customHeight="1">
      <c r="B753" s="8"/>
      <c r="C753" s="8"/>
      <c r="D753" s="8"/>
      <c r="E753" s="8"/>
      <c r="F753" s="8"/>
      <c r="G753" s="8"/>
      <c r="H753" s="8"/>
      <c r="I753" s="8"/>
      <c r="J753" s="8"/>
      <c r="K753" s="8"/>
      <c r="L753" s="8"/>
      <c r="M753" s="8"/>
      <c r="N753" s="8"/>
    </row>
    <row r="754" spans="2:14" s="12" customFormat="1" ht="20.100000000000001" customHeight="1">
      <c r="B754" s="8"/>
      <c r="C754" s="8"/>
      <c r="D754" s="8"/>
      <c r="E754" s="8"/>
      <c r="F754" s="8"/>
      <c r="G754" s="8"/>
      <c r="H754" s="8"/>
      <c r="I754" s="8"/>
      <c r="J754" s="8"/>
      <c r="K754" s="8"/>
      <c r="L754" s="8"/>
      <c r="M754" s="8"/>
      <c r="N754" s="8"/>
    </row>
    <row r="755" spans="2:14" s="12" customFormat="1" ht="20.100000000000001" customHeight="1">
      <c r="B755" s="8"/>
      <c r="C755" s="8"/>
      <c r="D755" s="8"/>
      <c r="E755" s="8"/>
      <c r="F755" s="8"/>
      <c r="G755" s="8"/>
      <c r="H755" s="8"/>
      <c r="I755" s="8"/>
      <c r="J755" s="8"/>
      <c r="K755" s="8"/>
      <c r="L755" s="8"/>
      <c r="M755" s="8"/>
      <c r="N755" s="8"/>
    </row>
    <row r="756" spans="2:14" s="12" customFormat="1" ht="20.100000000000001" customHeight="1">
      <c r="B756" s="8"/>
      <c r="C756" s="8"/>
      <c r="D756" s="8"/>
      <c r="E756" s="8"/>
      <c r="F756" s="8"/>
      <c r="G756" s="8"/>
      <c r="H756" s="8"/>
      <c r="I756" s="8"/>
      <c r="J756" s="8"/>
      <c r="K756" s="8"/>
      <c r="L756" s="8"/>
      <c r="M756" s="8"/>
      <c r="N756" s="8"/>
    </row>
    <row r="757" spans="2:14" s="12" customFormat="1" ht="20.100000000000001" customHeight="1">
      <c r="B757" s="8"/>
      <c r="C757" s="8"/>
      <c r="D757" s="8"/>
      <c r="E757" s="8"/>
      <c r="F757" s="8"/>
      <c r="G757" s="8"/>
      <c r="H757" s="8"/>
      <c r="I757" s="8"/>
      <c r="J757" s="8"/>
      <c r="K757" s="8"/>
      <c r="L757" s="8"/>
      <c r="M757" s="8"/>
      <c r="N757" s="8"/>
    </row>
    <row r="758" spans="2:14" s="12" customFormat="1" ht="20.100000000000001" customHeight="1">
      <c r="B758" s="8"/>
      <c r="C758" s="8"/>
      <c r="D758" s="8"/>
      <c r="E758" s="8"/>
      <c r="F758" s="8"/>
      <c r="G758" s="8"/>
      <c r="H758" s="8"/>
      <c r="I758" s="8"/>
      <c r="J758" s="8"/>
      <c r="K758" s="8"/>
      <c r="L758" s="8"/>
      <c r="M758" s="8"/>
      <c r="N758" s="8"/>
    </row>
    <row r="759" spans="2:14" s="12" customFormat="1" ht="20.100000000000001" customHeight="1">
      <c r="B759" s="8"/>
      <c r="C759" s="8"/>
      <c r="D759" s="8"/>
      <c r="E759" s="8"/>
      <c r="F759" s="8"/>
      <c r="G759" s="8"/>
      <c r="H759" s="8"/>
      <c r="I759" s="8"/>
      <c r="J759" s="8"/>
      <c r="K759" s="8"/>
      <c r="L759" s="8"/>
      <c r="M759" s="8"/>
      <c r="N759" s="8"/>
    </row>
    <row r="760" spans="2:14" s="12" customFormat="1" ht="20.100000000000001" customHeight="1">
      <c r="B760" s="8"/>
      <c r="C760" s="8"/>
      <c r="D760" s="8"/>
      <c r="E760" s="8"/>
      <c r="F760" s="8"/>
      <c r="G760" s="8"/>
      <c r="H760" s="8"/>
      <c r="I760" s="8"/>
      <c r="J760" s="8"/>
      <c r="K760" s="8"/>
      <c r="L760" s="8"/>
      <c r="M760" s="8"/>
      <c r="N760" s="8"/>
    </row>
    <row r="761" spans="2:14" s="12" customFormat="1" ht="20.100000000000001" customHeight="1">
      <c r="B761" s="8"/>
      <c r="C761" s="8"/>
      <c r="D761" s="8"/>
      <c r="E761" s="8"/>
      <c r="F761" s="8"/>
      <c r="G761" s="8"/>
      <c r="H761" s="8"/>
      <c r="I761" s="8"/>
      <c r="J761" s="8"/>
      <c r="K761" s="8"/>
      <c r="L761" s="8"/>
      <c r="M761" s="8"/>
      <c r="N761" s="8"/>
    </row>
    <row r="762" spans="2:14" s="12" customFormat="1" ht="20.100000000000001" customHeight="1">
      <c r="B762" s="8"/>
      <c r="C762" s="8"/>
      <c r="D762" s="8"/>
      <c r="E762" s="8"/>
      <c r="F762" s="8"/>
      <c r="G762" s="8"/>
      <c r="H762" s="8"/>
      <c r="I762" s="8"/>
      <c r="J762" s="8"/>
      <c r="K762" s="8"/>
      <c r="L762" s="8"/>
      <c r="M762" s="8"/>
      <c r="N762" s="8"/>
    </row>
    <row r="763" spans="2:14" s="12" customFormat="1" ht="20.100000000000001" customHeight="1">
      <c r="B763" s="8"/>
      <c r="C763" s="8"/>
      <c r="D763" s="8"/>
      <c r="E763" s="8"/>
      <c r="F763" s="8"/>
      <c r="G763" s="8"/>
      <c r="H763" s="8"/>
      <c r="I763" s="8"/>
      <c r="J763" s="8"/>
      <c r="K763" s="8"/>
      <c r="L763" s="8"/>
      <c r="M763" s="8"/>
      <c r="N763" s="8"/>
    </row>
    <row r="764" spans="2:14" s="12" customFormat="1" ht="20.100000000000001" customHeight="1">
      <c r="B764" s="8"/>
      <c r="C764" s="8"/>
      <c r="D764" s="8"/>
      <c r="E764" s="8"/>
      <c r="F764" s="8"/>
      <c r="G764" s="8"/>
      <c r="H764" s="8"/>
      <c r="I764" s="8"/>
      <c r="J764" s="8"/>
      <c r="K764" s="8"/>
      <c r="L764" s="8"/>
      <c r="M764" s="8"/>
      <c r="N764" s="8"/>
    </row>
    <row r="765" spans="2:14" s="12" customFormat="1" ht="20.100000000000001" customHeight="1">
      <c r="B765" s="8"/>
      <c r="C765" s="8"/>
      <c r="D765" s="8"/>
      <c r="E765" s="8"/>
      <c r="F765" s="8"/>
      <c r="G765" s="8"/>
      <c r="H765" s="8"/>
      <c r="I765" s="8"/>
      <c r="J765" s="8"/>
      <c r="K765" s="8"/>
      <c r="L765" s="8"/>
      <c r="M765" s="8"/>
      <c r="N765" s="8"/>
    </row>
    <row r="766" spans="2:14" s="12" customFormat="1" ht="20.100000000000001" customHeight="1">
      <c r="B766" s="8"/>
      <c r="C766" s="8"/>
      <c r="D766" s="8"/>
      <c r="E766" s="8"/>
      <c r="F766" s="8"/>
      <c r="G766" s="8"/>
      <c r="H766" s="8"/>
      <c r="I766" s="8"/>
      <c r="J766" s="8"/>
      <c r="K766" s="8"/>
      <c r="L766" s="8"/>
      <c r="M766" s="8"/>
      <c r="N766" s="8"/>
    </row>
    <row r="767" spans="2:14" s="12" customFormat="1" ht="20.100000000000001" customHeight="1">
      <c r="B767" s="8"/>
      <c r="C767" s="8"/>
      <c r="D767" s="8"/>
      <c r="E767" s="8"/>
      <c r="F767" s="8"/>
      <c r="G767" s="8"/>
      <c r="H767" s="8"/>
      <c r="I767" s="8"/>
      <c r="J767" s="8"/>
      <c r="K767" s="8"/>
      <c r="L767" s="8"/>
      <c r="M767" s="8"/>
      <c r="N767" s="8"/>
    </row>
    <row r="768" spans="2:14" s="12" customFormat="1" ht="20.100000000000001" customHeight="1">
      <c r="B768" s="8"/>
      <c r="C768" s="8"/>
      <c r="D768" s="8"/>
      <c r="E768" s="8"/>
      <c r="F768" s="8"/>
      <c r="G768" s="8"/>
      <c r="H768" s="8"/>
      <c r="I768" s="8"/>
      <c r="J768" s="8"/>
      <c r="K768" s="8"/>
      <c r="L768" s="8"/>
      <c r="M768" s="8"/>
      <c r="N768" s="8"/>
    </row>
    <row r="769" spans="2:14" s="12" customFormat="1" ht="20.100000000000001" customHeight="1">
      <c r="B769" s="8"/>
      <c r="C769" s="8"/>
      <c r="D769" s="8"/>
      <c r="E769" s="8"/>
      <c r="F769" s="8"/>
      <c r="G769" s="8"/>
      <c r="H769" s="8"/>
      <c r="I769" s="8"/>
      <c r="J769" s="8"/>
      <c r="K769" s="8"/>
      <c r="L769" s="8"/>
      <c r="M769" s="8"/>
      <c r="N769" s="8"/>
    </row>
    <row r="770" spans="2:14" s="12" customFormat="1" ht="20.100000000000001" customHeight="1">
      <c r="B770" s="8"/>
      <c r="C770" s="8"/>
      <c r="D770" s="8"/>
      <c r="E770" s="8"/>
      <c r="F770" s="8"/>
      <c r="G770" s="8"/>
      <c r="H770" s="8"/>
      <c r="I770" s="8"/>
      <c r="J770" s="8"/>
      <c r="K770" s="8"/>
      <c r="L770" s="8"/>
      <c r="M770" s="8"/>
      <c r="N770" s="8"/>
    </row>
    <row r="771" spans="2:14" s="12" customFormat="1" ht="20.100000000000001" customHeight="1">
      <c r="B771" s="8"/>
      <c r="C771" s="8"/>
      <c r="D771" s="8"/>
      <c r="E771" s="8"/>
      <c r="F771" s="8"/>
      <c r="G771" s="8"/>
      <c r="H771" s="8"/>
      <c r="I771" s="8"/>
      <c r="J771" s="8"/>
      <c r="K771" s="8"/>
      <c r="L771" s="8"/>
      <c r="M771" s="8"/>
      <c r="N771" s="8"/>
    </row>
    <row r="772" spans="2:14" s="12" customFormat="1" ht="20.100000000000001" customHeight="1">
      <c r="B772" s="8"/>
      <c r="C772" s="8"/>
      <c r="D772" s="8"/>
      <c r="E772" s="8"/>
      <c r="F772" s="8"/>
      <c r="G772" s="8"/>
      <c r="H772" s="8"/>
      <c r="I772" s="8"/>
      <c r="J772" s="8"/>
      <c r="K772" s="8"/>
      <c r="L772" s="8"/>
      <c r="M772" s="8"/>
      <c r="N772" s="8"/>
    </row>
    <row r="773" spans="2:14" s="12" customFormat="1" ht="20.100000000000001" customHeight="1">
      <c r="B773" s="8"/>
      <c r="C773" s="8"/>
      <c r="D773" s="8"/>
      <c r="E773" s="8"/>
      <c r="F773" s="8"/>
      <c r="G773" s="8"/>
      <c r="H773" s="8"/>
      <c r="I773" s="8"/>
      <c r="J773" s="8"/>
      <c r="K773" s="8"/>
      <c r="L773" s="8"/>
      <c r="M773" s="8"/>
      <c r="N773" s="8"/>
    </row>
    <row r="774" spans="2:14" s="12" customFormat="1" ht="20.100000000000001" customHeight="1">
      <c r="B774" s="8"/>
      <c r="C774" s="8"/>
      <c r="D774" s="8"/>
      <c r="E774" s="8"/>
      <c r="F774" s="8"/>
      <c r="G774" s="8"/>
      <c r="H774" s="8"/>
      <c r="I774" s="8"/>
      <c r="J774" s="8"/>
      <c r="K774" s="8"/>
      <c r="L774" s="8"/>
      <c r="M774" s="8"/>
      <c r="N774" s="8"/>
    </row>
    <row r="775" spans="2:14" s="12" customFormat="1" ht="20.100000000000001" customHeight="1">
      <c r="B775" s="8"/>
      <c r="C775" s="8"/>
      <c r="D775" s="8"/>
      <c r="E775" s="8"/>
      <c r="F775" s="8"/>
      <c r="G775" s="8"/>
      <c r="H775" s="8"/>
      <c r="I775" s="8"/>
      <c r="J775" s="8"/>
      <c r="K775" s="8"/>
      <c r="L775" s="8"/>
      <c r="M775" s="8"/>
      <c r="N775" s="8"/>
    </row>
    <row r="776" spans="2:14" s="12" customFormat="1" ht="20.100000000000001" customHeight="1">
      <c r="B776" s="8"/>
      <c r="C776" s="8"/>
      <c r="D776" s="8"/>
      <c r="E776" s="8"/>
      <c r="F776" s="8"/>
      <c r="G776" s="8"/>
      <c r="H776" s="8"/>
      <c r="I776" s="8"/>
      <c r="J776" s="8"/>
      <c r="K776" s="8"/>
      <c r="L776" s="8"/>
      <c r="M776" s="8"/>
      <c r="N776" s="8"/>
    </row>
    <row r="777" spans="2:14" s="12" customFormat="1" ht="20.100000000000001" customHeight="1">
      <c r="B777" s="8"/>
      <c r="C777" s="8"/>
      <c r="D777" s="8"/>
      <c r="E777" s="8"/>
      <c r="F777" s="8"/>
      <c r="G777" s="8"/>
      <c r="H777" s="8"/>
      <c r="I777" s="8"/>
      <c r="J777" s="8"/>
      <c r="K777" s="8"/>
      <c r="L777" s="8"/>
      <c r="M777" s="8"/>
      <c r="N777" s="8"/>
    </row>
    <row r="778" spans="2:14" s="12" customFormat="1" ht="20.100000000000001" customHeight="1">
      <c r="B778" s="8"/>
      <c r="C778" s="8"/>
      <c r="D778" s="8"/>
      <c r="E778" s="8"/>
      <c r="F778" s="8"/>
      <c r="G778" s="8"/>
      <c r="H778" s="8"/>
      <c r="I778" s="8"/>
      <c r="J778" s="8"/>
      <c r="K778" s="8"/>
      <c r="L778" s="8"/>
      <c r="M778" s="8"/>
      <c r="N778" s="8"/>
    </row>
    <row r="779" spans="2:14" s="12" customFormat="1" ht="20.100000000000001" customHeight="1">
      <c r="B779" s="8"/>
      <c r="C779" s="8"/>
      <c r="D779" s="8"/>
      <c r="E779" s="8"/>
      <c r="F779" s="8"/>
      <c r="G779" s="8"/>
      <c r="H779" s="8"/>
      <c r="I779" s="8"/>
      <c r="J779" s="8"/>
      <c r="K779" s="8"/>
      <c r="L779" s="8"/>
      <c r="M779" s="8"/>
      <c r="N779" s="8"/>
    </row>
    <row r="780" spans="2:14" s="12" customFormat="1" ht="20.100000000000001" customHeight="1">
      <c r="B780" s="8"/>
      <c r="C780" s="8"/>
      <c r="D780" s="8"/>
      <c r="E780" s="8"/>
      <c r="F780" s="8"/>
      <c r="G780" s="8"/>
      <c r="H780" s="8"/>
      <c r="I780" s="8"/>
      <c r="J780" s="8"/>
      <c r="K780" s="8"/>
      <c r="L780" s="8"/>
      <c r="M780" s="8"/>
      <c r="N780" s="8"/>
    </row>
    <row r="781" spans="2:14" s="12" customFormat="1" ht="20.100000000000001" customHeight="1">
      <c r="B781" s="8"/>
      <c r="C781" s="8"/>
      <c r="D781" s="8"/>
      <c r="E781" s="8"/>
      <c r="F781" s="8"/>
      <c r="G781" s="8"/>
      <c r="H781" s="8"/>
      <c r="I781" s="8"/>
      <c r="J781" s="8"/>
      <c r="K781" s="8"/>
      <c r="L781" s="8"/>
      <c r="M781" s="8"/>
      <c r="N781" s="8"/>
    </row>
    <row r="782" spans="2:14" s="12" customFormat="1" ht="20.100000000000001" customHeight="1">
      <c r="B782" s="8"/>
      <c r="C782" s="8"/>
      <c r="D782" s="8"/>
      <c r="E782" s="8"/>
      <c r="F782" s="8"/>
      <c r="G782" s="8"/>
      <c r="H782" s="8"/>
      <c r="I782" s="8"/>
      <c r="J782" s="8"/>
      <c r="K782" s="8"/>
      <c r="L782" s="8"/>
      <c r="M782" s="8"/>
      <c r="N782" s="8"/>
    </row>
    <row r="783" spans="2:14" s="12" customFormat="1" ht="20.100000000000001" customHeight="1">
      <c r="B783" s="8"/>
      <c r="C783" s="8"/>
      <c r="D783" s="8"/>
      <c r="E783" s="8"/>
      <c r="F783" s="8"/>
      <c r="G783" s="8"/>
      <c r="H783" s="8"/>
      <c r="I783" s="8"/>
      <c r="J783" s="8"/>
      <c r="K783" s="8"/>
      <c r="L783" s="8"/>
      <c r="M783" s="8"/>
      <c r="N783" s="8"/>
    </row>
    <row r="784" spans="2:14" s="12" customFormat="1" ht="20.100000000000001" customHeight="1">
      <c r="B784" s="8"/>
      <c r="C784" s="8"/>
      <c r="D784" s="8"/>
      <c r="E784" s="8"/>
      <c r="F784" s="8"/>
      <c r="G784" s="8"/>
      <c r="H784" s="8"/>
      <c r="I784" s="8"/>
      <c r="J784" s="8"/>
      <c r="K784" s="8"/>
      <c r="L784" s="8"/>
      <c r="M784" s="8"/>
      <c r="N784" s="8"/>
    </row>
    <row r="785" spans="2:14" s="12" customFormat="1" ht="20.100000000000001" customHeight="1">
      <c r="B785" s="8"/>
      <c r="C785" s="8"/>
      <c r="D785" s="8"/>
      <c r="E785" s="8"/>
      <c r="F785" s="8"/>
      <c r="G785" s="8"/>
      <c r="H785" s="8"/>
      <c r="I785" s="8"/>
      <c r="J785" s="8"/>
      <c r="K785" s="8"/>
      <c r="L785" s="8"/>
      <c r="M785" s="8"/>
      <c r="N785" s="8"/>
    </row>
    <row r="786" spans="2:14" s="12" customFormat="1" ht="20.100000000000001" customHeight="1">
      <c r="B786" s="8"/>
      <c r="C786" s="8"/>
      <c r="D786" s="8"/>
      <c r="E786" s="8"/>
      <c r="F786" s="8"/>
      <c r="G786" s="8"/>
      <c r="H786" s="8"/>
      <c r="I786" s="8"/>
      <c r="J786" s="8"/>
      <c r="K786" s="8"/>
      <c r="L786" s="8"/>
      <c r="M786" s="8"/>
      <c r="N786" s="8"/>
    </row>
    <row r="787" spans="2:14" s="12" customFormat="1" ht="20.100000000000001" customHeight="1">
      <c r="B787" s="8"/>
      <c r="C787" s="8"/>
      <c r="D787" s="8"/>
      <c r="E787" s="8"/>
      <c r="F787" s="8"/>
      <c r="G787" s="8"/>
      <c r="H787" s="8"/>
      <c r="I787" s="8"/>
      <c r="J787" s="8"/>
      <c r="K787" s="8"/>
      <c r="L787" s="8"/>
      <c r="M787" s="8"/>
      <c r="N787" s="8"/>
    </row>
    <row r="788" spans="2:14" s="12" customFormat="1" ht="20.100000000000001" customHeight="1">
      <c r="B788" s="8"/>
      <c r="C788" s="8"/>
      <c r="D788" s="8"/>
      <c r="E788" s="8"/>
      <c r="F788" s="8"/>
      <c r="G788" s="8"/>
      <c r="H788" s="8"/>
      <c r="I788" s="8"/>
      <c r="J788" s="8"/>
      <c r="K788" s="8"/>
      <c r="L788" s="8"/>
      <c r="M788" s="8"/>
      <c r="N788" s="8"/>
    </row>
    <row r="789" spans="2:14" s="12" customFormat="1" ht="20.100000000000001" customHeight="1">
      <c r="B789" s="8"/>
      <c r="C789" s="8"/>
      <c r="D789" s="8"/>
      <c r="E789" s="8"/>
      <c r="F789" s="8"/>
      <c r="G789" s="8"/>
      <c r="H789" s="8"/>
      <c r="I789" s="8"/>
      <c r="J789" s="8"/>
      <c r="K789" s="8"/>
      <c r="L789" s="8"/>
      <c r="M789" s="8"/>
      <c r="N789" s="8"/>
    </row>
    <row r="790" spans="2:14" s="12" customFormat="1" ht="20.100000000000001" customHeight="1">
      <c r="B790" s="8"/>
      <c r="C790" s="8"/>
      <c r="D790" s="8"/>
      <c r="E790" s="8"/>
      <c r="F790" s="8"/>
      <c r="G790" s="8"/>
      <c r="H790" s="8"/>
      <c r="I790" s="8"/>
      <c r="J790" s="8"/>
      <c r="K790" s="8"/>
      <c r="L790" s="8"/>
      <c r="M790" s="8"/>
      <c r="N790" s="8"/>
    </row>
    <row r="791" spans="2:14" s="12" customFormat="1" ht="20.100000000000001" customHeight="1">
      <c r="B791" s="8"/>
      <c r="C791" s="8"/>
      <c r="D791" s="8"/>
      <c r="E791" s="8"/>
      <c r="F791" s="8"/>
      <c r="G791" s="8"/>
      <c r="H791" s="8"/>
      <c r="I791" s="8"/>
      <c r="J791" s="8"/>
      <c r="K791" s="8"/>
      <c r="L791" s="8"/>
      <c r="M791" s="8"/>
      <c r="N791" s="8"/>
    </row>
    <row r="792" spans="2:14" s="12" customFormat="1" ht="20.100000000000001" customHeight="1">
      <c r="B792" s="8"/>
      <c r="C792" s="8"/>
      <c r="D792" s="8"/>
      <c r="E792" s="8"/>
      <c r="F792" s="8"/>
      <c r="G792" s="8"/>
      <c r="H792" s="8"/>
      <c r="I792" s="8"/>
      <c r="J792" s="8"/>
      <c r="K792" s="8"/>
      <c r="L792" s="8"/>
      <c r="M792" s="8"/>
      <c r="N792" s="8"/>
    </row>
    <row r="793" spans="2:14" s="12" customFormat="1" ht="20.100000000000001" customHeight="1">
      <c r="B793" s="8"/>
      <c r="C793" s="8"/>
      <c r="D793" s="8"/>
      <c r="E793" s="8"/>
      <c r="F793" s="8"/>
      <c r="G793" s="8"/>
      <c r="H793" s="8"/>
      <c r="I793" s="8"/>
      <c r="J793" s="8"/>
      <c r="K793" s="8"/>
      <c r="L793" s="8"/>
      <c r="M793" s="8"/>
      <c r="N793" s="8"/>
    </row>
    <row r="794" spans="2:14" s="12" customFormat="1" ht="20.100000000000001" customHeight="1">
      <c r="B794" s="8"/>
      <c r="C794" s="8"/>
      <c r="D794" s="8"/>
      <c r="E794" s="8"/>
      <c r="F794" s="8"/>
      <c r="G794" s="8"/>
      <c r="H794" s="8"/>
      <c r="I794" s="8"/>
      <c r="J794" s="8"/>
      <c r="K794" s="8"/>
      <c r="L794" s="8"/>
      <c r="M794" s="8"/>
      <c r="N794" s="8"/>
    </row>
    <row r="795" spans="2:14" s="12" customFormat="1" ht="20.100000000000001" customHeight="1">
      <c r="B795" s="8"/>
      <c r="C795" s="8"/>
      <c r="D795" s="8"/>
      <c r="E795" s="8"/>
      <c r="F795" s="8"/>
      <c r="G795" s="8"/>
      <c r="H795" s="8"/>
      <c r="I795" s="8"/>
      <c r="J795" s="8"/>
      <c r="K795" s="8"/>
      <c r="L795" s="8"/>
      <c r="M795" s="8"/>
      <c r="N795" s="8"/>
    </row>
    <row r="796" spans="2:14" s="12" customFormat="1" ht="20.100000000000001" customHeight="1">
      <c r="B796" s="8"/>
      <c r="C796" s="8"/>
      <c r="D796" s="8"/>
      <c r="E796" s="8"/>
      <c r="F796" s="8"/>
      <c r="G796" s="8"/>
      <c r="H796" s="8"/>
      <c r="I796" s="8"/>
      <c r="J796" s="8"/>
      <c r="K796" s="8"/>
      <c r="L796" s="8"/>
      <c r="M796" s="8"/>
      <c r="N796" s="8"/>
    </row>
    <row r="797" spans="2:14" s="12" customFormat="1" ht="20.100000000000001" customHeight="1">
      <c r="B797" s="8"/>
      <c r="C797" s="8"/>
      <c r="D797" s="8"/>
      <c r="E797" s="8"/>
      <c r="F797" s="8"/>
      <c r="G797" s="8"/>
      <c r="H797" s="8"/>
      <c r="I797" s="8"/>
      <c r="J797" s="8"/>
      <c r="K797" s="8"/>
      <c r="L797" s="8"/>
      <c r="M797" s="8"/>
      <c r="N797" s="8"/>
    </row>
    <row r="798" spans="2:14" s="12" customFormat="1" ht="20.100000000000001" customHeight="1">
      <c r="B798" s="8"/>
      <c r="C798" s="8"/>
      <c r="D798" s="8"/>
      <c r="E798" s="8"/>
      <c r="F798" s="8"/>
      <c r="G798" s="8"/>
      <c r="H798" s="8"/>
      <c r="I798" s="8"/>
      <c r="J798" s="8"/>
      <c r="K798" s="8"/>
      <c r="L798" s="8"/>
      <c r="M798" s="8"/>
      <c r="N798" s="8"/>
    </row>
    <row r="799" spans="2:14" s="12" customFormat="1" ht="20.100000000000001" customHeight="1">
      <c r="B799" s="8"/>
      <c r="C799" s="8"/>
      <c r="D799" s="8"/>
      <c r="E799" s="8"/>
      <c r="F799" s="8"/>
      <c r="G799" s="8"/>
      <c r="H799" s="8"/>
      <c r="I799" s="8"/>
      <c r="J799" s="8"/>
      <c r="K799" s="8"/>
      <c r="L799" s="8"/>
      <c r="M799" s="8"/>
      <c r="N799" s="8"/>
    </row>
    <row r="800" spans="2:14" s="12" customFormat="1" ht="20.100000000000001" customHeight="1">
      <c r="B800" s="8"/>
      <c r="C800" s="8"/>
      <c r="D800" s="8"/>
      <c r="E800" s="8"/>
      <c r="F800" s="8"/>
      <c r="G800" s="8"/>
      <c r="H800" s="8"/>
      <c r="I800" s="8"/>
      <c r="J800" s="8"/>
      <c r="K800" s="8"/>
      <c r="L800" s="8"/>
      <c r="M800" s="8"/>
      <c r="N800" s="8"/>
    </row>
    <row r="801" spans="2:14" s="12" customFormat="1" ht="20.100000000000001" customHeight="1">
      <c r="B801" s="8"/>
      <c r="C801" s="8"/>
      <c r="D801" s="8"/>
      <c r="E801" s="8"/>
      <c r="F801" s="8"/>
      <c r="G801" s="8"/>
      <c r="H801" s="8"/>
      <c r="I801" s="8"/>
      <c r="J801" s="8"/>
      <c r="K801" s="8"/>
      <c r="L801" s="8"/>
      <c r="M801" s="8"/>
      <c r="N801" s="8"/>
    </row>
    <row r="802" spans="2:14" s="12" customFormat="1" ht="20.100000000000001" customHeight="1">
      <c r="B802" s="8"/>
      <c r="C802" s="8"/>
      <c r="D802" s="8"/>
      <c r="E802" s="8"/>
      <c r="F802" s="8"/>
      <c r="G802" s="8"/>
      <c r="H802" s="8"/>
      <c r="I802" s="8"/>
      <c r="J802" s="8"/>
      <c r="K802" s="8"/>
      <c r="L802" s="8"/>
      <c r="M802" s="8"/>
      <c r="N802" s="8"/>
    </row>
    <row r="803" spans="2:14" s="12" customFormat="1" ht="20.100000000000001" customHeight="1">
      <c r="B803" s="8"/>
      <c r="C803" s="8"/>
      <c r="D803" s="8"/>
      <c r="E803" s="8"/>
      <c r="F803" s="8"/>
      <c r="G803" s="8"/>
      <c r="H803" s="8"/>
      <c r="I803" s="8"/>
      <c r="J803" s="8"/>
      <c r="K803" s="8"/>
      <c r="L803" s="8"/>
      <c r="M803" s="8"/>
      <c r="N803" s="8"/>
    </row>
    <row r="804" spans="2:14" s="12" customFormat="1" ht="20.100000000000001" customHeight="1">
      <c r="B804" s="8"/>
      <c r="C804" s="8"/>
      <c r="D804" s="8"/>
      <c r="E804" s="8"/>
      <c r="F804" s="8"/>
      <c r="G804" s="8"/>
      <c r="H804" s="8"/>
      <c r="I804" s="8"/>
      <c r="J804" s="8"/>
      <c r="K804" s="8"/>
      <c r="L804" s="8"/>
      <c r="M804" s="8"/>
      <c r="N804" s="8"/>
    </row>
    <row r="805" spans="2:14" s="12" customFormat="1" ht="20.100000000000001" customHeight="1">
      <c r="B805" s="8"/>
      <c r="C805" s="8"/>
      <c r="D805" s="8"/>
      <c r="E805" s="8"/>
      <c r="F805" s="8"/>
      <c r="G805" s="8"/>
      <c r="H805" s="8"/>
      <c r="I805" s="8"/>
      <c r="J805" s="8"/>
      <c r="K805" s="8"/>
      <c r="L805" s="8"/>
      <c r="M805" s="8"/>
      <c r="N805" s="8"/>
    </row>
    <row r="806" spans="2:14" s="12" customFormat="1" ht="20.100000000000001" customHeight="1">
      <c r="B806" s="8"/>
      <c r="C806" s="8"/>
      <c r="D806" s="8"/>
      <c r="E806" s="8"/>
      <c r="F806" s="8"/>
      <c r="G806" s="8"/>
      <c r="H806" s="8"/>
      <c r="I806" s="8"/>
      <c r="J806" s="8"/>
      <c r="K806" s="8"/>
      <c r="L806" s="8"/>
      <c r="M806" s="8"/>
      <c r="N806" s="8"/>
    </row>
    <row r="807" spans="2:14" s="12" customFormat="1" ht="20.100000000000001" customHeight="1">
      <c r="B807" s="8"/>
      <c r="C807" s="8"/>
      <c r="D807" s="8"/>
      <c r="E807" s="8"/>
      <c r="F807" s="8"/>
      <c r="G807" s="8"/>
      <c r="H807" s="8"/>
      <c r="I807" s="8"/>
      <c r="J807" s="8"/>
      <c r="K807" s="8"/>
      <c r="L807" s="8"/>
      <c r="M807" s="8"/>
      <c r="N807" s="8"/>
    </row>
    <row r="808" spans="2:14" s="12" customFormat="1" ht="20.100000000000001" customHeight="1">
      <c r="B808" s="8"/>
      <c r="C808" s="8"/>
      <c r="D808" s="8"/>
      <c r="E808" s="8"/>
      <c r="F808" s="8"/>
      <c r="G808" s="8"/>
      <c r="H808" s="8"/>
      <c r="I808" s="8"/>
      <c r="J808" s="8"/>
      <c r="K808" s="8"/>
      <c r="L808" s="8"/>
      <c r="M808" s="8"/>
      <c r="N808" s="8"/>
    </row>
    <row r="809" spans="2:14" s="12" customFormat="1" ht="20.100000000000001" customHeight="1">
      <c r="B809" s="8"/>
      <c r="C809" s="8"/>
      <c r="D809" s="8"/>
      <c r="E809" s="8"/>
      <c r="F809" s="8"/>
      <c r="G809" s="8"/>
      <c r="H809" s="8"/>
      <c r="I809" s="8"/>
      <c r="J809" s="8"/>
      <c r="K809" s="8"/>
      <c r="L809" s="8"/>
      <c r="M809" s="8"/>
      <c r="N809" s="8"/>
    </row>
    <row r="810" spans="2:14" s="12" customFormat="1" ht="20.100000000000001" customHeight="1">
      <c r="B810" s="8"/>
      <c r="C810" s="8"/>
      <c r="D810" s="8"/>
      <c r="E810" s="8"/>
      <c r="F810" s="8"/>
      <c r="G810" s="8"/>
      <c r="H810" s="8"/>
      <c r="I810" s="8"/>
      <c r="J810" s="8"/>
      <c r="K810" s="8"/>
      <c r="L810" s="8"/>
      <c r="M810" s="8"/>
      <c r="N810" s="8"/>
    </row>
    <row r="811" spans="2:14" s="12" customFormat="1" ht="20.100000000000001" customHeight="1">
      <c r="B811" s="8"/>
      <c r="C811" s="8"/>
      <c r="D811" s="8"/>
      <c r="E811" s="8"/>
      <c r="F811" s="8"/>
      <c r="G811" s="8"/>
      <c r="H811" s="8"/>
      <c r="I811" s="8"/>
      <c r="J811" s="8"/>
      <c r="K811" s="8"/>
      <c r="L811" s="8"/>
      <c r="M811" s="8"/>
      <c r="N811" s="8"/>
    </row>
    <row r="812" spans="2:14" s="12" customFormat="1" ht="20.100000000000001" customHeight="1">
      <c r="B812" s="8"/>
      <c r="C812" s="8"/>
      <c r="D812" s="8"/>
      <c r="E812" s="8"/>
      <c r="F812" s="8"/>
      <c r="G812" s="8"/>
      <c r="H812" s="8"/>
      <c r="I812" s="8"/>
      <c r="J812" s="8"/>
      <c r="K812" s="8"/>
      <c r="L812" s="8"/>
      <c r="M812" s="8"/>
      <c r="N812" s="8"/>
    </row>
    <row r="813" spans="2:14" s="12" customFormat="1" ht="20.100000000000001" customHeight="1">
      <c r="B813" s="8"/>
      <c r="C813" s="8"/>
      <c r="D813" s="8"/>
      <c r="E813" s="8"/>
      <c r="F813" s="8"/>
      <c r="G813" s="8"/>
      <c r="H813" s="8"/>
      <c r="I813" s="8"/>
      <c r="J813" s="8"/>
      <c r="K813" s="8"/>
      <c r="L813" s="8"/>
      <c r="M813" s="8"/>
      <c r="N813" s="8"/>
    </row>
    <row r="814" spans="2:14" s="12" customFormat="1" ht="20.100000000000001" customHeight="1">
      <c r="B814" s="8"/>
      <c r="C814" s="8"/>
      <c r="D814" s="8"/>
      <c r="E814" s="8"/>
      <c r="F814" s="8"/>
      <c r="G814" s="8"/>
      <c r="H814" s="8"/>
      <c r="I814" s="8"/>
      <c r="J814" s="8"/>
      <c r="K814" s="8"/>
      <c r="L814" s="8"/>
      <c r="M814" s="8"/>
      <c r="N814" s="8"/>
    </row>
    <row r="815" spans="2:14" s="12" customFormat="1" ht="20.100000000000001" customHeight="1">
      <c r="B815" s="8"/>
      <c r="C815" s="8"/>
      <c r="D815" s="8"/>
      <c r="E815" s="8"/>
      <c r="F815" s="8"/>
      <c r="G815" s="8"/>
      <c r="H815" s="8"/>
      <c r="I815" s="8"/>
      <c r="J815" s="8"/>
      <c r="K815" s="8"/>
      <c r="L815" s="8"/>
      <c r="M815" s="8"/>
      <c r="N815" s="8"/>
    </row>
    <row r="816" spans="2:14" s="12" customFormat="1" ht="20.100000000000001" customHeight="1">
      <c r="B816" s="8"/>
      <c r="C816" s="8"/>
      <c r="D816" s="8"/>
      <c r="E816" s="8"/>
      <c r="F816" s="8"/>
      <c r="G816" s="8"/>
      <c r="H816" s="8"/>
      <c r="I816" s="8"/>
      <c r="J816" s="8"/>
      <c r="K816" s="8"/>
      <c r="L816" s="8"/>
      <c r="M816" s="8"/>
      <c r="N816" s="8"/>
    </row>
    <row r="817" spans="2:14" s="12" customFormat="1" ht="20.100000000000001" customHeight="1">
      <c r="B817" s="8"/>
      <c r="C817" s="8"/>
      <c r="D817" s="8"/>
      <c r="E817" s="8"/>
      <c r="F817" s="8"/>
      <c r="G817" s="8"/>
      <c r="H817" s="8"/>
      <c r="I817" s="8"/>
      <c r="J817" s="8"/>
      <c r="K817" s="8"/>
      <c r="L817" s="8"/>
      <c r="M817" s="8"/>
      <c r="N817" s="8"/>
    </row>
    <row r="818" spans="2:14" s="12" customFormat="1" ht="20.100000000000001" customHeight="1">
      <c r="B818" s="8"/>
      <c r="C818" s="8"/>
      <c r="D818" s="8"/>
      <c r="E818" s="8"/>
      <c r="F818" s="8"/>
      <c r="G818" s="8"/>
      <c r="H818" s="8"/>
      <c r="I818" s="8"/>
      <c r="J818" s="8"/>
      <c r="K818" s="8"/>
      <c r="L818" s="8"/>
      <c r="M818" s="8"/>
      <c r="N818" s="8"/>
    </row>
    <row r="819" spans="2:14" s="12" customFormat="1" ht="20.100000000000001" customHeight="1">
      <c r="B819" s="8"/>
      <c r="C819" s="8"/>
      <c r="D819" s="8"/>
      <c r="E819" s="8"/>
      <c r="F819" s="8"/>
      <c r="G819" s="8"/>
      <c r="H819" s="8"/>
      <c r="I819" s="8"/>
      <c r="J819" s="8"/>
      <c r="K819" s="8"/>
      <c r="L819" s="8"/>
      <c r="M819" s="8"/>
      <c r="N819" s="8"/>
    </row>
    <row r="820" spans="2:14" s="12" customFormat="1" ht="20.100000000000001" customHeight="1">
      <c r="B820" s="8"/>
      <c r="C820" s="8"/>
      <c r="D820" s="8"/>
      <c r="E820" s="8"/>
      <c r="F820" s="8"/>
      <c r="G820" s="8"/>
      <c r="H820" s="8"/>
      <c r="I820" s="8"/>
      <c r="J820" s="8"/>
      <c r="K820" s="8"/>
      <c r="L820" s="8"/>
      <c r="M820" s="8"/>
      <c r="N820" s="8"/>
    </row>
    <row r="821" spans="2:14" s="12" customFormat="1" ht="20.100000000000001" customHeight="1">
      <c r="B821" s="8"/>
      <c r="C821" s="8"/>
      <c r="D821" s="8"/>
      <c r="E821" s="8"/>
      <c r="F821" s="8"/>
      <c r="G821" s="8"/>
      <c r="H821" s="8"/>
      <c r="I821" s="8"/>
      <c r="J821" s="8"/>
      <c r="K821" s="8"/>
      <c r="L821" s="8"/>
      <c r="M821" s="8"/>
      <c r="N821" s="8"/>
    </row>
    <row r="822" spans="2:14" s="12" customFormat="1" ht="20.100000000000001" customHeight="1">
      <c r="B822" s="8"/>
      <c r="C822" s="8"/>
      <c r="D822" s="8"/>
      <c r="E822" s="8"/>
      <c r="F822" s="8"/>
      <c r="G822" s="8"/>
      <c r="H822" s="8"/>
      <c r="I822" s="8"/>
      <c r="J822" s="8"/>
      <c r="K822" s="8"/>
      <c r="L822" s="8"/>
      <c r="M822" s="8"/>
      <c r="N822" s="8"/>
    </row>
    <row r="823" spans="2:14" s="12" customFormat="1" ht="20.100000000000001" customHeight="1">
      <c r="B823" s="8"/>
      <c r="C823" s="8"/>
      <c r="D823" s="8"/>
      <c r="E823" s="8"/>
      <c r="F823" s="8"/>
      <c r="G823" s="8"/>
      <c r="H823" s="8"/>
      <c r="I823" s="8"/>
      <c r="J823" s="8"/>
      <c r="K823" s="8"/>
      <c r="L823" s="8"/>
      <c r="M823" s="8"/>
      <c r="N823" s="8"/>
    </row>
    <row r="824" spans="2:14" s="12" customFormat="1" ht="20.100000000000001" customHeight="1">
      <c r="B824" s="8"/>
      <c r="C824" s="8"/>
      <c r="D824" s="8"/>
      <c r="E824" s="8"/>
      <c r="F824" s="8"/>
      <c r="G824" s="8"/>
      <c r="H824" s="8"/>
      <c r="I824" s="8"/>
      <c r="J824" s="8"/>
      <c r="K824" s="8"/>
      <c r="L824" s="8"/>
      <c r="M824" s="8"/>
      <c r="N824" s="8"/>
    </row>
    <row r="825" spans="2:14" s="12" customFormat="1" ht="20.100000000000001" customHeight="1">
      <c r="B825" s="8"/>
      <c r="C825" s="8"/>
      <c r="D825" s="8"/>
      <c r="E825" s="8"/>
      <c r="F825" s="8"/>
      <c r="G825" s="8"/>
      <c r="H825" s="8"/>
      <c r="I825" s="8"/>
      <c r="J825" s="8"/>
      <c r="K825" s="8"/>
      <c r="L825" s="8"/>
      <c r="M825" s="8"/>
      <c r="N825" s="8"/>
    </row>
    <row r="826" spans="2:14" s="12" customFormat="1" ht="20.100000000000001" customHeight="1">
      <c r="B826" s="8"/>
      <c r="C826" s="8"/>
      <c r="D826" s="8"/>
      <c r="E826" s="8"/>
      <c r="F826" s="8"/>
      <c r="G826" s="8"/>
      <c r="H826" s="8"/>
      <c r="I826" s="8"/>
      <c r="J826" s="8"/>
      <c r="K826" s="8"/>
      <c r="L826" s="8"/>
      <c r="M826" s="8"/>
      <c r="N826" s="8"/>
    </row>
    <row r="827" spans="2:14" s="12" customFormat="1" ht="20.100000000000001" customHeight="1">
      <c r="B827" s="8"/>
      <c r="C827" s="8"/>
      <c r="D827" s="8"/>
      <c r="E827" s="8"/>
      <c r="F827" s="8"/>
      <c r="G827" s="8"/>
      <c r="H827" s="8"/>
      <c r="I827" s="8"/>
      <c r="J827" s="8"/>
      <c r="K827" s="8"/>
      <c r="L827" s="8"/>
      <c r="M827" s="8"/>
      <c r="N827" s="8"/>
    </row>
    <row r="828" spans="2:14" s="12" customFormat="1" ht="20.100000000000001" customHeight="1">
      <c r="B828" s="8"/>
      <c r="C828" s="8"/>
      <c r="D828" s="8"/>
      <c r="E828" s="8"/>
      <c r="F828" s="8"/>
      <c r="G828" s="8"/>
      <c r="H828" s="8"/>
      <c r="I828" s="8"/>
      <c r="J828" s="8"/>
      <c r="K828" s="8"/>
      <c r="L828" s="8"/>
      <c r="M828" s="8"/>
      <c r="N828" s="8"/>
    </row>
    <row r="829" spans="2:14" s="12" customFormat="1" ht="20.100000000000001" customHeight="1">
      <c r="B829" s="8"/>
      <c r="C829" s="8"/>
      <c r="D829" s="8"/>
      <c r="E829" s="8"/>
      <c r="F829" s="8"/>
      <c r="G829" s="8"/>
      <c r="H829" s="8"/>
      <c r="I829" s="8"/>
      <c r="J829" s="8"/>
      <c r="K829" s="8"/>
      <c r="L829" s="8"/>
      <c r="M829" s="8"/>
      <c r="N829" s="8"/>
    </row>
    <row r="830" spans="2:14" s="12" customFormat="1" ht="20.100000000000001" customHeight="1">
      <c r="B830" s="8"/>
      <c r="C830" s="8"/>
      <c r="D830" s="8"/>
      <c r="E830" s="8"/>
      <c r="F830" s="8"/>
      <c r="G830" s="8"/>
      <c r="H830" s="8"/>
      <c r="I830" s="8"/>
      <c r="J830" s="8"/>
      <c r="K830" s="8"/>
      <c r="L830" s="8"/>
      <c r="M830" s="8"/>
      <c r="N830" s="8"/>
    </row>
    <row r="831" spans="2:14" s="12" customFormat="1" ht="20.100000000000001" customHeight="1">
      <c r="B831" s="8"/>
      <c r="C831" s="8"/>
      <c r="D831" s="8"/>
      <c r="E831" s="8"/>
      <c r="F831" s="8"/>
      <c r="G831" s="8"/>
      <c r="H831" s="8"/>
      <c r="I831" s="8"/>
      <c r="J831" s="8"/>
      <c r="K831" s="8"/>
      <c r="L831" s="8"/>
      <c r="M831" s="8"/>
      <c r="N831" s="8"/>
    </row>
    <row r="832" spans="2:14" s="12" customFormat="1" ht="20.100000000000001" customHeight="1">
      <c r="B832" s="8"/>
      <c r="C832" s="8"/>
      <c r="D832" s="8"/>
      <c r="E832" s="8"/>
      <c r="F832" s="8"/>
      <c r="G832" s="8"/>
      <c r="H832" s="8"/>
      <c r="I832" s="8"/>
      <c r="J832" s="8"/>
      <c r="K832" s="8"/>
      <c r="L832" s="8"/>
      <c r="M832" s="8"/>
      <c r="N832" s="8"/>
    </row>
    <row r="833" spans="2:14" s="12" customFormat="1" ht="20.100000000000001" customHeight="1">
      <c r="B833" s="8"/>
      <c r="C833" s="8"/>
      <c r="D833" s="8"/>
      <c r="E833" s="8"/>
      <c r="F833" s="8"/>
      <c r="G833" s="8"/>
      <c r="H833" s="8"/>
      <c r="I833" s="8"/>
      <c r="J833" s="8"/>
      <c r="K833" s="8"/>
      <c r="L833" s="8"/>
      <c r="M833" s="8"/>
      <c r="N833" s="8"/>
    </row>
    <row r="834" spans="2:14" s="12" customFormat="1" ht="20.100000000000001" customHeight="1">
      <c r="B834" s="8"/>
      <c r="C834" s="8"/>
      <c r="D834" s="8"/>
      <c r="E834" s="8"/>
      <c r="F834" s="8"/>
      <c r="G834" s="8"/>
      <c r="H834" s="8"/>
      <c r="I834" s="8"/>
      <c r="J834" s="8"/>
      <c r="K834" s="8"/>
      <c r="L834" s="8"/>
      <c r="M834" s="8"/>
      <c r="N834" s="8"/>
    </row>
    <row r="835" spans="2:14" s="12" customFormat="1" ht="20.100000000000001" customHeight="1">
      <c r="B835" s="8"/>
      <c r="C835" s="8"/>
      <c r="D835" s="8"/>
      <c r="E835" s="8"/>
      <c r="F835" s="8"/>
      <c r="G835" s="8"/>
      <c r="H835" s="8"/>
      <c r="I835" s="8"/>
      <c r="J835" s="8"/>
      <c r="K835" s="8"/>
      <c r="L835" s="8"/>
      <c r="M835" s="8"/>
      <c r="N835" s="8"/>
    </row>
    <row r="836" spans="2:14" s="12" customFormat="1" ht="20.100000000000001" customHeight="1">
      <c r="B836" s="8"/>
      <c r="C836" s="8"/>
      <c r="D836" s="8"/>
      <c r="E836" s="8"/>
      <c r="F836" s="8"/>
      <c r="G836" s="8"/>
      <c r="H836" s="8"/>
      <c r="I836" s="8"/>
      <c r="J836" s="8"/>
      <c r="K836" s="8"/>
      <c r="L836" s="8"/>
      <c r="M836" s="8"/>
      <c r="N836" s="8"/>
    </row>
    <row r="837" spans="2:14" s="12" customFormat="1" ht="20.100000000000001" customHeight="1">
      <c r="B837" s="8"/>
      <c r="C837" s="8"/>
      <c r="D837" s="8"/>
      <c r="E837" s="8"/>
      <c r="F837" s="8"/>
      <c r="G837" s="8"/>
      <c r="H837" s="8"/>
      <c r="I837" s="8"/>
      <c r="J837" s="8"/>
      <c r="K837" s="8"/>
      <c r="L837" s="8"/>
      <c r="M837" s="8"/>
      <c r="N837" s="8"/>
    </row>
    <row r="838" spans="2:14" s="12" customFormat="1" ht="20.100000000000001" customHeight="1">
      <c r="B838" s="8"/>
      <c r="C838" s="8"/>
      <c r="D838" s="8"/>
      <c r="E838" s="8"/>
      <c r="F838" s="8"/>
      <c r="G838" s="8"/>
      <c r="H838" s="8"/>
      <c r="I838" s="8"/>
      <c r="J838" s="8"/>
      <c r="K838" s="8"/>
      <c r="L838" s="8"/>
      <c r="M838" s="8"/>
      <c r="N838" s="8"/>
    </row>
    <row r="839" spans="2:14" s="12" customFormat="1" ht="20.100000000000001" customHeight="1">
      <c r="B839" s="8"/>
      <c r="C839" s="8"/>
      <c r="D839" s="8"/>
      <c r="E839" s="8"/>
      <c r="F839" s="8"/>
      <c r="G839" s="8"/>
      <c r="H839" s="8"/>
      <c r="I839" s="8"/>
      <c r="J839" s="8"/>
      <c r="K839" s="8"/>
      <c r="L839" s="8"/>
      <c r="M839" s="8"/>
      <c r="N839" s="8"/>
    </row>
    <row r="840" spans="2:14" s="12" customFormat="1" ht="20.100000000000001" customHeight="1">
      <c r="B840" s="8"/>
      <c r="C840" s="8"/>
      <c r="D840" s="8"/>
      <c r="E840" s="8"/>
      <c r="F840" s="8"/>
      <c r="G840" s="8"/>
      <c r="H840" s="8"/>
      <c r="I840" s="8"/>
      <c r="J840" s="8"/>
      <c r="K840" s="8"/>
      <c r="L840" s="8"/>
      <c r="M840" s="8"/>
      <c r="N840" s="8"/>
    </row>
    <row r="841" spans="2:14" s="12" customFormat="1" ht="20.100000000000001" customHeight="1">
      <c r="B841" s="8"/>
      <c r="C841" s="8"/>
      <c r="D841" s="8"/>
      <c r="E841" s="8"/>
      <c r="F841" s="8"/>
      <c r="G841" s="8"/>
      <c r="H841" s="8"/>
      <c r="I841" s="8"/>
      <c r="J841" s="8"/>
      <c r="K841" s="8"/>
      <c r="L841" s="8"/>
      <c r="M841" s="8"/>
      <c r="N841" s="8"/>
    </row>
    <row r="842" spans="2:14" s="12" customFormat="1" ht="20.100000000000001" customHeight="1">
      <c r="B842" s="8"/>
      <c r="C842" s="8"/>
      <c r="D842" s="8"/>
      <c r="E842" s="8"/>
      <c r="F842" s="8"/>
      <c r="G842" s="8"/>
      <c r="H842" s="8"/>
      <c r="I842" s="8"/>
      <c r="J842" s="8"/>
      <c r="K842" s="8"/>
      <c r="L842" s="8"/>
      <c r="M842" s="8"/>
      <c r="N842" s="8"/>
    </row>
    <row r="843" spans="2:14" s="12" customFormat="1" ht="20.100000000000001" customHeight="1">
      <c r="B843" s="8"/>
      <c r="C843" s="8"/>
      <c r="D843" s="8"/>
      <c r="E843" s="8"/>
      <c r="F843" s="8"/>
      <c r="G843" s="8"/>
      <c r="H843" s="8"/>
      <c r="I843" s="8"/>
      <c r="J843" s="8"/>
      <c r="K843" s="8"/>
      <c r="L843" s="8"/>
      <c r="M843" s="8"/>
      <c r="N843" s="8"/>
    </row>
    <row r="844" spans="2:14" s="12" customFormat="1" ht="20.100000000000001" customHeight="1">
      <c r="B844" s="8"/>
      <c r="C844" s="8"/>
      <c r="D844" s="8"/>
      <c r="E844" s="8"/>
      <c r="F844" s="8"/>
      <c r="G844" s="8"/>
      <c r="H844" s="8"/>
      <c r="I844" s="8"/>
      <c r="J844" s="8"/>
      <c r="K844" s="8"/>
      <c r="L844" s="8"/>
      <c r="M844" s="8"/>
      <c r="N844" s="8"/>
    </row>
    <row r="845" spans="2:14" s="12" customFormat="1" ht="20.100000000000001" customHeight="1">
      <c r="B845" s="8"/>
      <c r="C845" s="8"/>
      <c r="D845" s="8"/>
      <c r="E845" s="8"/>
      <c r="F845" s="8"/>
      <c r="G845" s="8"/>
      <c r="H845" s="8"/>
      <c r="I845" s="8"/>
      <c r="J845" s="8"/>
      <c r="K845" s="8"/>
      <c r="L845" s="8"/>
      <c r="M845" s="8"/>
      <c r="N845" s="8"/>
    </row>
    <row r="846" spans="2:14" s="12" customFormat="1" ht="20.100000000000001" customHeight="1">
      <c r="B846" s="8"/>
      <c r="C846" s="8"/>
      <c r="D846" s="8"/>
      <c r="E846" s="8"/>
      <c r="F846" s="8"/>
      <c r="G846" s="8"/>
      <c r="H846" s="8"/>
      <c r="I846" s="8"/>
      <c r="J846" s="8"/>
      <c r="K846" s="8"/>
      <c r="L846" s="8"/>
      <c r="M846" s="8"/>
      <c r="N846" s="8"/>
    </row>
    <row r="847" spans="2:14" s="12" customFormat="1" ht="20.100000000000001" customHeight="1">
      <c r="B847" s="8"/>
      <c r="C847" s="8"/>
      <c r="D847" s="8"/>
      <c r="E847" s="8"/>
      <c r="F847" s="8"/>
      <c r="G847" s="8"/>
      <c r="H847" s="8"/>
      <c r="I847" s="8"/>
      <c r="J847" s="8"/>
      <c r="K847" s="8"/>
      <c r="L847" s="8"/>
      <c r="M847" s="8"/>
      <c r="N847" s="8"/>
    </row>
    <row r="848" spans="2:14" s="12" customFormat="1" ht="20.100000000000001" customHeight="1">
      <c r="B848" s="8"/>
      <c r="C848" s="8"/>
      <c r="D848" s="8"/>
      <c r="E848" s="8"/>
      <c r="F848" s="8"/>
      <c r="G848" s="8"/>
      <c r="H848" s="8"/>
      <c r="I848" s="8"/>
      <c r="J848" s="8"/>
      <c r="K848" s="8"/>
      <c r="L848" s="8"/>
      <c r="M848" s="8"/>
      <c r="N848" s="8"/>
    </row>
    <row r="849" spans="2:14" s="12" customFormat="1" ht="20.100000000000001" customHeight="1">
      <c r="B849" s="8"/>
      <c r="C849" s="8"/>
      <c r="D849" s="8"/>
      <c r="E849" s="8"/>
      <c r="F849" s="8"/>
      <c r="G849" s="8"/>
      <c r="H849" s="8"/>
      <c r="I849" s="8"/>
      <c r="J849" s="8"/>
      <c r="K849" s="8"/>
      <c r="L849" s="8"/>
      <c r="M849" s="8"/>
      <c r="N849" s="8"/>
    </row>
    <row r="850" spans="2:14" s="12" customFormat="1" ht="20.100000000000001" customHeight="1">
      <c r="B850" s="8"/>
      <c r="C850" s="8"/>
      <c r="D850" s="8"/>
      <c r="E850" s="8"/>
      <c r="F850" s="8"/>
      <c r="G850" s="8"/>
      <c r="H850" s="8"/>
      <c r="I850" s="8"/>
      <c r="J850" s="8"/>
      <c r="K850" s="8"/>
      <c r="L850" s="8"/>
      <c r="M850" s="8"/>
      <c r="N850" s="8"/>
    </row>
    <row r="851" spans="2:14" s="12" customFormat="1" ht="20.100000000000001" customHeight="1">
      <c r="B851" s="8"/>
      <c r="C851" s="8"/>
      <c r="D851" s="8"/>
      <c r="E851" s="8"/>
      <c r="F851" s="8"/>
      <c r="G851" s="8"/>
      <c r="H851" s="8"/>
      <c r="I851" s="8"/>
      <c r="J851" s="8"/>
      <c r="K851" s="8"/>
      <c r="L851" s="8"/>
      <c r="M851" s="8"/>
      <c r="N851" s="8"/>
    </row>
    <row r="852" spans="2:14" s="12" customFormat="1" ht="20.100000000000001" customHeight="1">
      <c r="B852" s="8"/>
      <c r="C852" s="8"/>
      <c r="D852" s="8"/>
      <c r="E852" s="8"/>
      <c r="F852" s="8"/>
      <c r="G852" s="8"/>
      <c r="H852" s="8"/>
      <c r="I852" s="8"/>
      <c r="J852" s="8"/>
      <c r="K852" s="8"/>
      <c r="L852" s="8"/>
      <c r="M852" s="8"/>
      <c r="N852" s="8"/>
    </row>
    <row r="853" spans="2:14" s="12" customFormat="1" ht="20.100000000000001" customHeight="1">
      <c r="B853" s="8"/>
      <c r="C853" s="8"/>
      <c r="D853" s="8"/>
      <c r="E853" s="8"/>
      <c r="F853" s="8"/>
      <c r="G853" s="8"/>
      <c r="H853" s="8"/>
      <c r="I853" s="8"/>
      <c r="J853" s="8"/>
      <c r="K853" s="8"/>
      <c r="L853" s="8"/>
      <c r="M853" s="8"/>
      <c r="N853" s="8"/>
    </row>
    <row r="854" spans="2:14" s="12" customFormat="1" ht="20.100000000000001" customHeight="1">
      <c r="B854" s="8"/>
      <c r="C854" s="8"/>
      <c r="D854" s="8"/>
      <c r="E854" s="8"/>
      <c r="F854" s="8"/>
      <c r="G854" s="8"/>
      <c r="H854" s="8"/>
      <c r="I854" s="8"/>
      <c r="J854" s="8"/>
      <c r="K854" s="8"/>
      <c r="L854" s="8"/>
      <c r="M854" s="8"/>
      <c r="N854" s="8"/>
    </row>
    <row r="855" spans="2:14" s="12" customFormat="1" ht="20.100000000000001" customHeight="1">
      <c r="B855" s="8"/>
      <c r="C855" s="8"/>
      <c r="D855" s="8"/>
      <c r="E855" s="8"/>
      <c r="F855" s="8"/>
      <c r="G855" s="8"/>
      <c r="H855" s="8"/>
      <c r="I855" s="8"/>
      <c r="J855" s="8"/>
      <c r="K855" s="8"/>
      <c r="L855" s="8"/>
      <c r="M855" s="8"/>
      <c r="N855" s="8"/>
    </row>
    <row r="856" spans="2:14" s="12" customFormat="1" ht="20.100000000000001" customHeight="1">
      <c r="B856" s="8"/>
      <c r="C856" s="8"/>
      <c r="D856" s="8"/>
      <c r="E856" s="8"/>
      <c r="F856" s="8"/>
      <c r="G856" s="8"/>
      <c r="H856" s="8"/>
      <c r="I856" s="8"/>
      <c r="J856" s="8"/>
      <c r="K856" s="8"/>
      <c r="L856" s="8"/>
      <c r="M856" s="8"/>
      <c r="N856" s="8"/>
    </row>
    <row r="857" spans="2:14" s="12" customFormat="1" ht="20.100000000000001" customHeight="1">
      <c r="B857" s="8"/>
      <c r="C857" s="8"/>
      <c r="D857" s="8"/>
      <c r="E857" s="8"/>
      <c r="F857" s="8"/>
      <c r="G857" s="8"/>
      <c r="H857" s="8"/>
      <c r="I857" s="8"/>
      <c r="J857" s="8"/>
      <c r="K857" s="8"/>
      <c r="L857" s="8"/>
      <c r="M857" s="8"/>
      <c r="N857" s="8"/>
    </row>
    <row r="858" spans="2:14" s="12" customFormat="1" ht="20.100000000000001" customHeight="1">
      <c r="B858" s="8"/>
      <c r="C858" s="8"/>
      <c r="D858" s="8"/>
      <c r="E858" s="8"/>
      <c r="F858" s="8"/>
      <c r="G858" s="8"/>
      <c r="H858" s="8"/>
      <c r="I858" s="8"/>
      <c r="J858" s="8"/>
      <c r="K858" s="8"/>
      <c r="L858" s="8"/>
      <c r="M858" s="8"/>
      <c r="N858" s="8"/>
    </row>
    <row r="859" spans="2:14" s="12" customFormat="1" ht="20.100000000000001" customHeight="1">
      <c r="B859" s="8"/>
      <c r="C859" s="8"/>
      <c r="D859" s="8"/>
      <c r="E859" s="8"/>
      <c r="F859" s="8"/>
      <c r="G859" s="8"/>
      <c r="H859" s="8"/>
      <c r="I859" s="8"/>
      <c r="J859" s="8"/>
      <c r="K859" s="8"/>
      <c r="L859" s="8"/>
      <c r="M859" s="8"/>
      <c r="N859" s="8"/>
    </row>
    <row r="860" spans="2:14" s="12" customFormat="1" ht="20.100000000000001" customHeight="1">
      <c r="B860" s="8"/>
      <c r="C860" s="8"/>
      <c r="D860" s="8"/>
      <c r="E860" s="8"/>
      <c r="F860" s="8"/>
      <c r="G860" s="8"/>
      <c r="H860" s="8"/>
      <c r="I860" s="8"/>
      <c r="J860" s="8"/>
      <c r="K860" s="8"/>
      <c r="L860" s="8"/>
      <c r="M860" s="8"/>
      <c r="N860" s="8"/>
    </row>
    <row r="861" spans="2:14" s="12" customFormat="1" ht="20.100000000000001" customHeight="1">
      <c r="B861" s="8"/>
      <c r="C861" s="8"/>
      <c r="D861" s="8"/>
      <c r="E861" s="8"/>
      <c r="F861" s="8"/>
      <c r="G861" s="8"/>
      <c r="H861" s="8"/>
      <c r="I861" s="8"/>
      <c r="J861" s="8"/>
      <c r="K861" s="8"/>
      <c r="L861" s="8"/>
      <c r="M861" s="8"/>
      <c r="N861" s="8"/>
    </row>
    <row r="862" spans="2:14" s="12" customFormat="1" ht="20.100000000000001" customHeight="1">
      <c r="B862" s="8"/>
      <c r="C862" s="8"/>
      <c r="D862" s="8"/>
      <c r="E862" s="8"/>
      <c r="F862" s="8"/>
      <c r="G862" s="8"/>
      <c r="H862" s="8"/>
      <c r="I862" s="8"/>
      <c r="J862" s="8"/>
      <c r="K862" s="8"/>
      <c r="L862" s="8"/>
      <c r="M862" s="8"/>
      <c r="N862" s="8"/>
    </row>
    <row r="863" spans="2:14" s="12" customFormat="1" ht="20.100000000000001" customHeight="1">
      <c r="B863" s="8"/>
      <c r="C863" s="8"/>
      <c r="D863" s="8"/>
      <c r="E863" s="8"/>
      <c r="F863" s="8"/>
      <c r="G863" s="8"/>
      <c r="H863" s="8"/>
      <c r="I863" s="8"/>
      <c r="J863" s="8"/>
      <c r="K863" s="8"/>
      <c r="L863" s="8"/>
      <c r="M863" s="8"/>
      <c r="N863" s="8"/>
    </row>
    <row r="864" spans="2:14" s="12" customFormat="1" ht="20.100000000000001" customHeight="1">
      <c r="B864" s="8"/>
      <c r="C864" s="8"/>
      <c r="D864" s="8"/>
      <c r="E864" s="8"/>
      <c r="F864" s="8"/>
      <c r="G864" s="8"/>
      <c r="H864" s="8"/>
      <c r="I864" s="8"/>
      <c r="J864" s="8"/>
      <c r="K864" s="8"/>
      <c r="L864" s="8"/>
      <c r="M864" s="8"/>
      <c r="N864" s="8"/>
    </row>
    <row r="865" spans="2:14" s="12" customFormat="1" ht="20.100000000000001" customHeight="1">
      <c r="B865" s="8"/>
      <c r="C865" s="8"/>
      <c r="D865" s="8"/>
      <c r="E865" s="8"/>
      <c r="F865" s="8"/>
      <c r="G865" s="8"/>
      <c r="H865" s="8"/>
      <c r="I865" s="8"/>
      <c r="J865" s="8"/>
      <c r="K865" s="8"/>
      <c r="L865" s="8"/>
      <c r="M865" s="8"/>
      <c r="N865" s="8"/>
    </row>
    <row r="866" spans="2:14" s="12" customFormat="1" ht="20.100000000000001" customHeight="1">
      <c r="B866" s="8"/>
      <c r="C866" s="8"/>
      <c r="D866" s="8"/>
      <c r="E866" s="8"/>
      <c r="F866" s="8"/>
      <c r="G866" s="8"/>
      <c r="H866" s="8"/>
      <c r="I866" s="8"/>
      <c r="J866" s="8"/>
      <c r="K866" s="8"/>
      <c r="L866" s="8"/>
      <c r="M866" s="8"/>
      <c r="N866" s="8"/>
    </row>
    <row r="867" spans="2:14" s="12" customFormat="1" ht="20.100000000000001" customHeight="1">
      <c r="B867" s="8"/>
      <c r="C867" s="8"/>
      <c r="D867" s="8"/>
      <c r="E867" s="8"/>
      <c r="F867" s="8"/>
      <c r="G867" s="8"/>
      <c r="H867" s="8"/>
      <c r="I867" s="8"/>
      <c r="J867" s="8"/>
      <c r="K867" s="8"/>
      <c r="L867" s="8"/>
      <c r="M867" s="8"/>
      <c r="N867" s="8"/>
    </row>
    <row r="868" spans="2:14" s="12" customFormat="1" ht="20.100000000000001" customHeight="1">
      <c r="B868" s="8"/>
      <c r="C868" s="8"/>
      <c r="D868" s="8"/>
      <c r="E868" s="8"/>
      <c r="F868" s="8"/>
      <c r="G868" s="8"/>
      <c r="H868" s="8"/>
      <c r="I868" s="8"/>
      <c r="J868" s="8"/>
      <c r="K868" s="8"/>
      <c r="L868" s="8"/>
      <c r="M868" s="8"/>
      <c r="N868" s="8"/>
    </row>
    <row r="869" spans="2:14" s="12" customFormat="1" ht="20.100000000000001" customHeight="1">
      <c r="B869" s="8"/>
      <c r="C869" s="8"/>
      <c r="D869" s="8"/>
      <c r="E869" s="8"/>
      <c r="F869" s="8"/>
      <c r="G869" s="8"/>
      <c r="H869" s="8"/>
      <c r="I869" s="8"/>
      <c r="J869" s="8"/>
      <c r="K869" s="8"/>
      <c r="L869" s="8"/>
      <c r="M869" s="8"/>
      <c r="N869" s="8"/>
    </row>
    <row r="870" spans="2:14" s="12" customFormat="1" ht="20.100000000000001" customHeight="1">
      <c r="B870" s="8"/>
      <c r="C870" s="8"/>
      <c r="D870" s="8"/>
      <c r="E870" s="8"/>
      <c r="F870" s="8"/>
      <c r="G870" s="8"/>
      <c r="H870" s="8"/>
      <c r="I870" s="8"/>
      <c r="J870" s="8"/>
      <c r="K870" s="8"/>
      <c r="L870" s="8"/>
      <c r="M870" s="8"/>
      <c r="N870" s="8"/>
    </row>
    <row r="871" spans="2:14" s="12" customFormat="1" ht="20.100000000000001" customHeight="1">
      <c r="B871" s="8"/>
      <c r="C871" s="8"/>
      <c r="D871" s="8"/>
      <c r="E871" s="8"/>
      <c r="F871" s="8"/>
      <c r="G871" s="8"/>
      <c r="H871" s="8"/>
      <c r="I871" s="8"/>
      <c r="J871" s="8"/>
      <c r="K871" s="8"/>
      <c r="L871" s="8"/>
      <c r="M871" s="8"/>
      <c r="N871" s="8"/>
    </row>
    <row r="872" spans="2:14" s="12" customFormat="1" ht="20.100000000000001" customHeight="1">
      <c r="B872" s="8"/>
      <c r="C872" s="8"/>
      <c r="D872" s="8"/>
      <c r="E872" s="8"/>
      <c r="F872" s="8"/>
      <c r="G872" s="8"/>
      <c r="H872" s="8"/>
      <c r="I872" s="8"/>
      <c r="J872" s="8"/>
      <c r="K872" s="8"/>
      <c r="L872" s="8"/>
      <c r="M872" s="8"/>
      <c r="N872" s="8"/>
    </row>
    <row r="873" spans="2:14" s="12" customFormat="1" ht="20.100000000000001" customHeight="1">
      <c r="B873" s="8"/>
      <c r="C873" s="8"/>
      <c r="D873" s="8"/>
      <c r="E873" s="8"/>
      <c r="F873" s="8"/>
      <c r="G873" s="8"/>
      <c r="H873" s="8"/>
      <c r="I873" s="8"/>
      <c r="J873" s="8"/>
      <c r="K873" s="8"/>
      <c r="L873" s="8"/>
      <c r="M873" s="8"/>
      <c r="N873" s="8"/>
    </row>
    <row r="874" spans="2:14" s="12" customFormat="1" ht="20.100000000000001" customHeight="1">
      <c r="B874" s="8"/>
      <c r="C874" s="8"/>
      <c r="D874" s="8"/>
      <c r="E874" s="8"/>
      <c r="F874" s="8"/>
      <c r="G874" s="8"/>
      <c r="H874" s="8"/>
      <c r="I874" s="8"/>
      <c r="J874" s="8"/>
      <c r="K874" s="8"/>
      <c r="L874" s="8"/>
      <c r="M874" s="8"/>
      <c r="N874" s="8"/>
    </row>
    <row r="875" spans="2:14" s="12" customFormat="1" ht="20.100000000000001" customHeight="1">
      <c r="B875" s="8"/>
      <c r="C875" s="8"/>
      <c r="D875" s="8"/>
      <c r="E875" s="8"/>
      <c r="F875" s="8"/>
      <c r="G875" s="8"/>
      <c r="H875" s="8"/>
      <c r="I875" s="8"/>
      <c r="J875" s="8"/>
      <c r="K875" s="8"/>
      <c r="L875" s="8"/>
      <c r="M875" s="8"/>
      <c r="N875" s="8"/>
    </row>
    <row r="876" spans="2:14" s="12" customFormat="1" ht="20.100000000000001" customHeight="1">
      <c r="B876" s="8"/>
      <c r="C876" s="8"/>
      <c r="D876" s="8"/>
      <c r="E876" s="8"/>
      <c r="F876" s="8"/>
      <c r="G876" s="8"/>
      <c r="H876" s="8"/>
      <c r="I876" s="8"/>
      <c r="J876" s="8"/>
      <c r="K876" s="8"/>
      <c r="L876" s="8"/>
      <c r="M876" s="8"/>
      <c r="N876" s="8"/>
    </row>
    <row r="877" spans="2:14" s="12" customFormat="1" ht="20.100000000000001" customHeight="1">
      <c r="B877" s="8"/>
      <c r="C877" s="8"/>
      <c r="D877" s="8"/>
      <c r="E877" s="8"/>
      <c r="F877" s="8"/>
      <c r="G877" s="8"/>
      <c r="H877" s="8"/>
      <c r="I877" s="8"/>
      <c r="J877" s="8"/>
      <c r="K877" s="8"/>
      <c r="L877" s="8"/>
      <c r="M877" s="8"/>
      <c r="N877" s="8"/>
    </row>
    <row r="878" spans="2:14" s="12" customFormat="1" ht="20.100000000000001" customHeight="1">
      <c r="B878" s="8"/>
      <c r="C878" s="8"/>
      <c r="D878" s="8"/>
      <c r="E878" s="8"/>
      <c r="F878" s="8"/>
      <c r="G878" s="8"/>
      <c r="H878" s="8"/>
      <c r="I878" s="8"/>
      <c r="J878" s="8"/>
      <c r="K878" s="8"/>
      <c r="L878" s="8"/>
      <c r="M878" s="8"/>
      <c r="N878" s="8"/>
    </row>
    <row r="879" spans="2:14" s="12" customFormat="1" ht="20.100000000000001" customHeight="1">
      <c r="B879" s="8"/>
      <c r="C879" s="8"/>
      <c r="D879" s="8"/>
      <c r="E879" s="8"/>
      <c r="F879" s="8"/>
      <c r="G879" s="8"/>
      <c r="H879" s="8"/>
      <c r="I879" s="8"/>
      <c r="J879" s="8"/>
      <c r="K879" s="8"/>
      <c r="L879" s="8"/>
      <c r="M879" s="8"/>
      <c r="N879" s="8"/>
    </row>
    <row r="880" spans="2:14" s="12" customFormat="1" ht="20.100000000000001" customHeight="1">
      <c r="B880" s="8"/>
      <c r="C880" s="8"/>
      <c r="D880" s="8"/>
      <c r="E880" s="8"/>
      <c r="F880" s="8"/>
      <c r="G880" s="8"/>
      <c r="H880" s="8"/>
      <c r="I880" s="8"/>
      <c r="J880" s="8"/>
      <c r="K880" s="8"/>
      <c r="L880" s="8"/>
      <c r="M880" s="8"/>
      <c r="N880" s="8"/>
    </row>
    <row r="881" spans="2:14" s="12" customFormat="1" ht="20.100000000000001" customHeight="1">
      <c r="B881" s="8"/>
      <c r="C881" s="8"/>
      <c r="D881" s="8"/>
      <c r="E881" s="8"/>
      <c r="F881" s="8"/>
      <c r="G881" s="8"/>
      <c r="H881" s="8"/>
      <c r="I881" s="8"/>
      <c r="J881" s="8"/>
      <c r="K881" s="8"/>
      <c r="L881" s="8"/>
      <c r="M881" s="8"/>
      <c r="N881" s="8"/>
    </row>
    <row r="882" spans="2:14" s="12" customFormat="1" ht="20.100000000000001" customHeight="1">
      <c r="B882" s="8"/>
      <c r="C882" s="8"/>
      <c r="D882" s="8"/>
      <c r="E882" s="8"/>
      <c r="F882" s="8"/>
      <c r="G882" s="8"/>
      <c r="H882" s="8"/>
      <c r="I882" s="8"/>
      <c r="J882" s="8"/>
      <c r="K882" s="8"/>
      <c r="L882" s="8"/>
      <c r="M882" s="8"/>
      <c r="N882" s="8"/>
    </row>
    <row r="883" spans="2:14" s="12" customFormat="1" ht="20.100000000000001" customHeight="1">
      <c r="B883" s="8"/>
      <c r="C883" s="8"/>
      <c r="D883" s="8"/>
      <c r="E883" s="8"/>
      <c r="F883" s="8"/>
      <c r="G883" s="8"/>
      <c r="H883" s="8"/>
      <c r="I883" s="8"/>
      <c r="J883" s="8"/>
      <c r="K883" s="8"/>
      <c r="L883" s="8"/>
      <c r="M883" s="8"/>
      <c r="N883" s="8"/>
    </row>
    <row r="884" spans="2:14" s="12" customFormat="1" ht="20.100000000000001" customHeight="1">
      <c r="B884" s="8"/>
      <c r="C884" s="8"/>
      <c r="D884" s="8"/>
      <c r="E884" s="8"/>
      <c r="F884" s="8"/>
      <c r="G884" s="8"/>
      <c r="H884" s="8"/>
      <c r="I884" s="8"/>
      <c r="J884" s="8"/>
      <c r="K884" s="8"/>
      <c r="L884" s="8"/>
      <c r="M884" s="8"/>
      <c r="N884" s="8"/>
    </row>
    <row r="885" spans="2:14" s="12" customFormat="1" ht="20.100000000000001" customHeight="1">
      <c r="B885" s="8"/>
      <c r="C885" s="8"/>
      <c r="D885" s="8"/>
      <c r="E885" s="8"/>
      <c r="F885" s="8"/>
      <c r="G885" s="8"/>
      <c r="H885" s="8"/>
      <c r="I885" s="8"/>
      <c r="J885" s="8"/>
      <c r="K885" s="8"/>
      <c r="L885" s="8"/>
      <c r="M885" s="8"/>
      <c r="N885" s="8"/>
    </row>
    <row r="886" spans="2:14" s="12" customFormat="1" ht="20.100000000000001" customHeight="1">
      <c r="B886" s="8"/>
      <c r="C886" s="8"/>
      <c r="D886" s="8"/>
      <c r="E886" s="8"/>
      <c r="F886" s="8"/>
      <c r="G886" s="8"/>
      <c r="H886" s="8"/>
      <c r="I886" s="8"/>
      <c r="J886" s="8"/>
      <c r="K886" s="8"/>
      <c r="L886" s="8"/>
      <c r="M886" s="8"/>
      <c r="N886" s="8"/>
    </row>
    <row r="887" spans="2:14" s="12" customFormat="1" ht="20.100000000000001" customHeight="1">
      <c r="B887" s="8"/>
      <c r="C887" s="8"/>
      <c r="D887" s="8"/>
      <c r="E887" s="8"/>
      <c r="F887" s="8"/>
      <c r="G887" s="8"/>
      <c r="H887" s="8"/>
      <c r="I887" s="8"/>
      <c r="J887" s="8"/>
      <c r="K887" s="8"/>
      <c r="L887" s="8"/>
      <c r="M887" s="8"/>
      <c r="N887" s="8"/>
    </row>
    <row r="888" spans="2:14" s="12" customFormat="1" ht="20.100000000000001" customHeight="1">
      <c r="B888" s="8"/>
      <c r="C888" s="8"/>
      <c r="D888" s="8"/>
      <c r="E888" s="8"/>
      <c r="F888" s="8"/>
      <c r="G888" s="8"/>
      <c r="H888" s="8"/>
      <c r="I888" s="8"/>
      <c r="J888" s="8"/>
      <c r="K888" s="8"/>
      <c r="L888" s="8"/>
      <c r="M888" s="8"/>
      <c r="N888" s="8"/>
    </row>
    <row r="889" spans="2:14" s="12" customFormat="1" ht="20.100000000000001" customHeight="1">
      <c r="B889" s="8"/>
      <c r="C889" s="8"/>
      <c r="D889" s="8"/>
      <c r="E889" s="8"/>
      <c r="F889" s="8"/>
      <c r="G889" s="8"/>
      <c r="H889" s="8"/>
      <c r="I889" s="8"/>
      <c r="J889" s="8"/>
      <c r="K889" s="8"/>
      <c r="L889" s="8"/>
      <c r="M889" s="8"/>
      <c r="N889" s="8"/>
    </row>
    <row r="890" spans="2:14" s="12" customFormat="1" ht="20.100000000000001" customHeight="1">
      <c r="B890" s="8"/>
      <c r="C890" s="8"/>
      <c r="D890" s="8"/>
      <c r="E890" s="8"/>
      <c r="F890" s="8"/>
      <c r="G890" s="8"/>
      <c r="H890" s="8"/>
      <c r="I890" s="8"/>
      <c r="J890" s="8"/>
      <c r="K890" s="8"/>
      <c r="L890" s="8"/>
      <c r="M890" s="8"/>
      <c r="N890" s="8"/>
    </row>
    <row r="891" spans="2:14" s="12" customFormat="1" ht="20.100000000000001" customHeight="1">
      <c r="B891" s="8"/>
      <c r="C891" s="8"/>
      <c r="D891" s="8"/>
      <c r="E891" s="8"/>
      <c r="F891" s="8"/>
      <c r="G891" s="8"/>
      <c r="H891" s="8"/>
      <c r="I891" s="8"/>
      <c r="J891" s="8"/>
      <c r="K891" s="8"/>
      <c r="L891" s="8"/>
      <c r="M891" s="8"/>
      <c r="N891" s="8"/>
    </row>
    <row r="892" spans="2:14" s="12" customFormat="1" ht="20.100000000000001" customHeight="1">
      <c r="B892" s="8"/>
      <c r="C892" s="8"/>
      <c r="D892" s="8"/>
      <c r="E892" s="8"/>
      <c r="F892" s="8"/>
      <c r="G892" s="8"/>
      <c r="H892" s="8"/>
      <c r="I892" s="8"/>
      <c r="J892" s="8"/>
      <c r="K892" s="8"/>
      <c r="L892" s="8"/>
      <c r="M892" s="8"/>
      <c r="N892" s="8"/>
    </row>
    <row r="893" spans="2:14" s="12" customFormat="1" ht="20.100000000000001" customHeight="1">
      <c r="B893" s="8"/>
      <c r="C893" s="8"/>
      <c r="D893" s="8"/>
      <c r="E893" s="8"/>
      <c r="F893" s="8"/>
      <c r="G893" s="8"/>
      <c r="H893" s="8"/>
      <c r="I893" s="8"/>
      <c r="J893" s="8"/>
      <c r="K893" s="8"/>
      <c r="L893" s="8"/>
      <c r="M893" s="8"/>
      <c r="N893" s="8"/>
    </row>
    <row r="894" spans="2:14" s="12" customFormat="1" ht="20.100000000000001" customHeight="1">
      <c r="B894" s="8"/>
      <c r="C894" s="8"/>
      <c r="D894" s="8"/>
      <c r="E894" s="8"/>
      <c r="F894" s="8"/>
      <c r="G894" s="8"/>
      <c r="H894" s="8"/>
      <c r="I894" s="8"/>
      <c r="J894" s="8"/>
      <c r="K894" s="8"/>
      <c r="L894" s="8"/>
      <c r="M894" s="8"/>
      <c r="N894" s="8"/>
    </row>
    <row r="895" spans="2:14" s="12" customFormat="1" ht="20.100000000000001" customHeight="1">
      <c r="B895" s="8"/>
      <c r="C895" s="8"/>
      <c r="D895" s="8"/>
      <c r="E895" s="8"/>
      <c r="F895" s="8"/>
      <c r="G895" s="8"/>
      <c r="H895" s="8"/>
      <c r="I895" s="8"/>
      <c r="J895" s="8"/>
      <c r="K895" s="8"/>
      <c r="L895" s="8"/>
      <c r="M895" s="8"/>
      <c r="N895" s="8"/>
    </row>
    <row r="896" spans="2:14" s="12" customFormat="1" ht="20.100000000000001" customHeight="1">
      <c r="B896" s="8"/>
      <c r="C896" s="8"/>
      <c r="D896" s="8"/>
      <c r="E896" s="8"/>
      <c r="F896" s="8"/>
      <c r="G896" s="8"/>
      <c r="H896" s="8"/>
      <c r="I896" s="8"/>
      <c r="J896" s="8"/>
      <c r="K896" s="8"/>
      <c r="L896" s="8"/>
      <c r="M896" s="8"/>
      <c r="N896" s="8"/>
    </row>
  </sheetData>
  <sheetProtection formatCells="0" formatColumns="0" formatRows="0" insertColumns="0" insertRows="0" deleteColumns="0" deleteRows="0" autoFilter="0"/>
  <mergeCells count="18">
    <mergeCell ref="A12:G13"/>
    <mergeCell ref="G7:G8"/>
    <mergeCell ref="A9:A10"/>
    <mergeCell ref="B9:B10"/>
    <mergeCell ref="C9:C10"/>
    <mergeCell ref="A7:A8"/>
    <mergeCell ref="B7:B8"/>
    <mergeCell ref="C7:C8"/>
    <mergeCell ref="E7:E8"/>
    <mergeCell ref="F7:F8"/>
    <mergeCell ref="D7:D8"/>
    <mergeCell ref="L1:N1"/>
    <mergeCell ref="L2:N2"/>
    <mergeCell ref="K3:N3"/>
    <mergeCell ref="A5:N5"/>
    <mergeCell ref="B6:C6"/>
    <mergeCell ref="G6:J6"/>
    <mergeCell ref="L6:N6"/>
  </mergeCells>
  <printOptions horizontalCentered="1"/>
  <pageMargins left="0.23622047244094491" right="0.23622047244094491" top="0.35433070866141736" bottom="0.78740157480314965" header="0.31496062992125984" footer="0.11811023622047245"/>
  <pageSetup paperSize="9" orientation="landscape" r:id="rId1"/>
  <headerFooter>
    <oddHeader>&amp;C</oddHeader>
    <oddFooter>&amp;L&amp;"B Lotus,Italic"&amp;KC00000نماینده دستگاه نظارت مقیم :&amp;C&amp;P &amp;R&amp;"B Lotus,Italic"نماینده پیمانکار :</oddFooter>
  </headerFooter>
  <ignoredErrors>
    <ignoredError sqref="A9:A10"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QO482"/>
  <sheetViews>
    <sheetView rightToLeft="1" view="pageBreakPreview" zoomScale="145" zoomScaleNormal="100" zoomScaleSheetLayoutView="145" workbookViewId="0">
      <pane xSplit="5" topLeftCell="QD1" activePane="topRight" state="frozen"/>
      <selection pane="topRight" activeCell="QI218" sqref="QI218"/>
    </sheetView>
  </sheetViews>
  <sheetFormatPr defaultColWidth="7.7109375" defaultRowHeight="15.95" customHeight="1" outlineLevelRow="1"/>
  <cols>
    <col min="1" max="1" width="7.7109375" style="49"/>
    <col min="2" max="2" width="7.7109375" style="55"/>
    <col min="3" max="3" width="14.5703125" style="60" customWidth="1"/>
    <col min="4" max="4" width="7.7109375" style="55"/>
    <col min="5" max="5" width="14.5703125" style="26" customWidth="1"/>
    <col min="6" max="248" width="10.7109375" style="49" customWidth="1"/>
    <col min="249" max="249" width="8.5703125" style="49" customWidth="1"/>
    <col min="250" max="250" width="10.85546875" style="49" customWidth="1"/>
    <col min="251" max="251" width="12.28515625" style="49" customWidth="1"/>
    <col min="252" max="252" width="10.85546875" style="49" customWidth="1"/>
    <col min="253" max="253" width="12.28515625" style="49" customWidth="1"/>
    <col min="254" max="254" width="10.85546875" style="49" customWidth="1"/>
    <col min="255" max="255" width="12.28515625" style="49" customWidth="1"/>
    <col min="256" max="256" width="10.85546875" style="49" customWidth="1"/>
    <col min="257" max="257" width="12.28515625" style="49" customWidth="1"/>
    <col min="258" max="258" width="10.85546875" style="49" customWidth="1"/>
    <col min="259" max="259" width="3.7109375" style="49" customWidth="1"/>
    <col min="260" max="260" width="10.85546875" style="49" customWidth="1"/>
    <col min="261" max="261" width="12.28515625" style="49" customWidth="1"/>
    <col min="262" max="262" width="10.85546875" style="49" customWidth="1"/>
    <col min="263" max="263" width="8.28515625" style="49" customWidth="1"/>
    <col min="264" max="318" width="10.7109375" style="49" customWidth="1"/>
    <col min="319" max="319" width="11.5703125" style="49" customWidth="1"/>
    <col min="320" max="338" width="10.7109375" style="49" customWidth="1"/>
    <col min="339" max="339" width="0.140625" style="49" customWidth="1"/>
    <col min="340" max="412" width="10.7109375" style="49" customWidth="1"/>
    <col min="413" max="413" width="9.5703125" style="49" customWidth="1"/>
    <col min="414" max="457" width="10.7109375" style="49" customWidth="1"/>
    <col min="458" max="16384" width="7.7109375" style="49"/>
  </cols>
  <sheetData>
    <row r="1" spans="1:457" s="94" customFormat="1" ht="12.75" customHeight="1">
      <c r="A1" s="810" t="s">
        <v>29</v>
      </c>
      <c r="B1" s="812" t="s">
        <v>6</v>
      </c>
      <c r="C1" s="812"/>
      <c r="D1" s="812"/>
      <c r="E1" s="812"/>
      <c r="F1" s="227" t="s">
        <v>9</v>
      </c>
      <c r="G1" s="228" t="s">
        <v>10</v>
      </c>
      <c r="H1" s="227" t="s">
        <v>9</v>
      </c>
      <c r="I1" s="228" t="s">
        <v>85</v>
      </c>
      <c r="J1" s="227" t="s">
        <v>9</v>
      </c>
      <c r="K1" s="228" t="s">
        <v>85</v>
      </c>
      <c r="L1" s="227" t="s">
        <v>9</v>
      </c>
      <c r="M1" s="228" t="s">
        <v>85</v>
      </c>
      <c r="N1" s="227" t="s">
        <v>9</v>
      </c>
      <c r="O1" s="228" t="s">
        <v>85</v>
      </c>
      <c r="P1" s="227" t="s">
        <v>9</v>
      </c>
      <c r="Q1" s="228" t="s">
        <v>85</v>
      </c>
      <c r="R1" s="227" t="s">
        <v>9</v>
      </c>
      <c r="S1" s="228" t="s">
        <v>85</v>
      </c>
      <c r="T1" s="227" t="s">
        <v>9</v>
      </c>
      <c r="U1" s="228" t="s">
        <v>85</v>
      </c>
      <c r="V1" s="227" t="s">
        <v>9</v>
      </c>
      <c r="W1" s="228" t="s">
        <v>85</v>
      </c>
      <c r="X1" s="227" t="s">
        <v>9</v>
      </c>
      <c r="Y1" s="228" t="s">
        <v>85</v>
      </c>
      <c r="Z1" s="227" t="s">
        <v>9</v>
      </c>
      <c r="AA1" s="228" t="s">
        <v>85</v>
      </c>
      <c r="AB1" s="227" t="s">
        <v>9</v>
      </c>
      <c r="AC1" s="228" t="s">
        <v>85</v>
      </c>
      <c r="AD1" s="227" t="s">
        <v>9</v>
      </c>
      <c r="AE1" s="228" t="s">
        <v>85</v>
      </c>
      <c r="AF1" s="227" t="s">
        <v>9</v>
      </c>
      <c r="AG1" s="228" t="s">
        <v>85</v>
      </c>
      <c r="AH1" s="227" t="s">
        <v>9</v>
      </c>
      <c r="AI1" s="228" t="s">
        <v>85</v>
      </c>
      <c r="AJ1" s="227" t="s">
        <v>9</v>
      </c>
      <c r="AK1" s="228" t="s">
        <v>85</v>
      </c>
      <c r="AL1" s="227" t="s">
        <v>9</v>
      </c>
      <c r="AM1" s="228" t="s">
        <v>85</v>
      </c>
      <c r="AN1" s="227" t="s">
        <v>9</v>
      </c>
      <c r="AO1" s="228" t="s">
        <v>85</v>
      </c>
      <c r="AP1" s="227" t="s">
        <v>9</v>
      </c>
      <c r="AQ1" s="228" t="s">
        <v>85</v>
      </c>
      <c r="AR1" s="227" t="s">
        <v>9</v>
      </c>
      <c r="AS1" s="228" t="s">
        <v>85</v>
      </c>
      <c r="AT1" s="227" t="s">
        <v>9</v>
      </c>
      <c r="AU1" s="228" t="s">
        <v>85</v>
      </c>
      <c r="AV1" s="227" t="s">
        <v>9</v>
      </c>
      <c r="AW1" s="228" t="s">
        <v>85</v>
      </c>
      <c r="AX1" s="227" t="s">
        <v>9</v>
      </c>
      <c r="AY1" s="228" t="s">
        <v>85</v>
      </c>
      <c r="AZ1" s="227" t="s">
        <v>9</v>
      </c>
      <c r="BA1" s="228" t="s">
        <v>85</v>
      </c>
      <c r="BB1" s="227" t="s">
        <v>9</v>
      </c>
      <c r="BC1" s="228" t="s">
        <v>85</v>
      </c>
      <c r="BD1" s="227" t="s">
        <v>9</v>
      </c>
      <c r="BE1" s="228" t="s">
        <v>85</v>
      </c>
      <c r="BF1" s="227" t="s">
        <v>9</v>
      </c>
      <c r="BG1" s="228" t="s">
        <v>85</v>
      </c>
      <c r="BH1" s="227" t="s">
        <v>9</v>
      </c>
      <c r="BI1" s="228" t="s">
        <v>85</v>
      </c>
      <c r="BJ1" s="227" t="s">
        <v>9</v>
      </c>
      <c r="BK1" s="228" t="s">
        <v>85</v>
      </c>
      <c r="BL1" s="227" t="s">
        <v>9</v>
      </c>
      <c r="BM1" s="228" t="s">
        <v>85</v>
      </c>
      <c r="BN1" s="227" t="s">
        <v>9</v>
      </c>
      <c r="BO1" s="228" t="s">
        <v>85</v>
      </c>
      <c r="BP1" s="227" t="s">
        <v>9</v>
      </c>
      <c r="BQ1" s="228" t="s">
        <v>85</v>
      </c>
      <c r="BR1" s="227" t="s">
        <v>9</v>
      </c>
      <c r="BS1" s="228" t="s">
        <v>85</v>
      </c>
      <c r="BT1" s="227" t="s">
        <v>9</v>
      </c>
      <c r="BU1" s="228" t="s">
        <v>85</v>
      </c>
      <c r="BV1" s="227" t="s">
        <v>9</v>
      </c>
      <c r="BW1" s="228" t="s">
        <v>85</v>
      </c>
      <c r="BX1" s="227" t="s">
        <v>9</v>
      </c>
      <c r="BY1" s="228" t="s">
        <v>85</v>
      </c>
      <c r="BZ1" s="227" t="s">
        <v>9</v>
      </c>
      <c r="CA1" s="228" t="s">
        <v>85</v>
      </c>
      <c r="CB1" s="227" t="s">
        <v>9</v>
      </c>
      <c r="CC1" s="228" t="s">
        <v>85</v>
      </c>
      <c r="CD1" s="227" t="s">
        <v>9</v>
      </c>
      <c r="CE1" s="228" t="s">
        <v>85</v>
      </c>
      <c r="CF1" s="227" t="s">
        <v>9</v>
      </c>
      <c r="CG1" s="228" t="s">
        <v>85</v>
      </c>
      <c r="CH1" s="227" t="s">
        <v>9</v>
      </c>
      <c r="CI1" s="228" t="s">
        <v>85</v>
      </c>
      <c r="CJ1" s="227" t="s">
        <v>9</v>
      </c>
      <c r="CK1" s="228" t="s">
        <v>85</v>
      </c>
      <c r="CL1" s="227" t="s">
        <v>9</v>
      </c>
      <c r="CM1" s="228" t="s">
        <v>85</v>
      </c>
      <c r="CN1" s="227" t="s">
        <v>9</v>
      </c>
      <c r="CO1" s="228" t="s">
        <v>85</v>
      </c>
      <c r="CP1" s="227" t="s">
        <v>9</v>
      </c>
      <c r="CQ1" s="228" t="s">
        <v>85</v>
      </c>
      <c r="CR1" s="227" t="s">
        <v>9</v>
      </c>
      <c r="CS1" s="228" t="s">
        <v>85</v>
      </c>
      <c r="CT1" s="227" t="s">
        <v>9</v>
      </c>
      <c r="CU1" s="228" t="s">
        <v>85</v>
      </c>
      <c r="CV1" s="227" t="s">
        <v>9</v>
      </c>
      <c r="CW1" s="228" t="s">
        <v>85</v>
      </c>
      <c r="CX1" s="227" t="s">
        <v>9</v>
      </c>
      <c r="CY1" s="228" t="s">
        <v>85</v>
      </c>
      <c r="CZ1" s="227" t="s">
        <v>9</v>
      </c>
      <c r="DA1" s="228" t="s">
        <v>85</v>
      </c>
      <c r="DB1" s="227" t="s">
        <v>9</v>
      </c>
      <c r="DC1" s="228" t="s">
        <v>85</v>
      </c>
      <c r="DD1" s="227" t="s">
        <v>9</v>
      </c>
      <c r="DE1" s="228" t="s">
        <v>85</v>
      </c>
      <c r="DF1" s="227" t="s">
        <v>9</v>
      </c>
      <c r="DG1" s="228" t="s">
        <v>85</v>
      </c>
      <c r="DH1" s="227" t="s">
        <v>9</v>
      </c>
      <c r="DI1" s="228" t="s">
        <v>85</v>
      </c>
      <c r="DJ1" s="227" t="s">
        <v>9</v>
      </c>
      <c r="DK1" s="228" t="s">
        <v>85</v>
      </c>
      <c r="DL1" s="227" t="s">
        <v>9</v>
      </c>
      <c r="DM1" s="228" t="s">
        <v>85</v>
      </c>
      <c r="DN1" s="227" t="s">
        <v>9</v>
      </c>
      <c r="DO1" s="228" t="s">
        <v>85</v>
      </c>
      <c r="DP1" s="227" t="s">
        <v>9</v>
      </c>
      <c r="DQ1" s="228" t="s">
        <v>85</v>
      </c>
      <c r="DR1" s="227" t="s">
        <v>9</v>
      </c>
      <c r="DS1" s="228" t="s">
        <v>85</v>
      </c>
      <c r="DT1" s="227" t="s">
        <v>9</v>
      </c>
      <c r="DU1" s="228" t="s">
        <v>85</v>
      </c>
      <c r="DV1" s="227" t="s">
        <v>9</v>
      </c>
      <c r="DW1" s="228" t="s">
        <v>85</v>
      </c>
      <c r="DX1" s="227" t="s">
        <v>9</v>
      </c>
      <c r="DY1" s="228" t="s">
        <v>85</v>
      </c>
      <c r="DZ1" s="227" t="s">
        <v>9</v>
      </c>
      <c r="EA1" s="228" t="s">
        <v>85</v>
      </c>
      <c r="EB1" s="227" t="s">
        <v>9</v>
      </c>
      <c r="EC1" s="228" t="s">
        <v>85</v>
      </c>
      <c r="ED1" s="227" t="s">
        <v>9</v>
      </c>
      <c r="EE1" s="228" t="s">
        <v>85</v>
      </c>
      <c r="EF1" s="227" t="s">
        <v>9</v>
      </c>
      <c r="EG1" s="228" t="s">
        <v>85</v>
      </c>
      <c r="EH1" s="227" t="s">
        <v>9</v>
      </c>
      <c r="EI1" s="228" t="s">
        <v>85</v>
      </c>
      <c r="EJ1" s="227" t="s">
        <v>9</v>
      </c>
      <c r="EK1" s="228" t="s">
        <v>85</v>
      </c>
      <c r="EL1" s="227" t="s">
        <v>9</v>
      </c>
      <c r="EM1" s="228" t="s">
        <v>85</v>
      </c>
      <c r="EN1" s="227" t="s">
        <v>9</v>
      </c>
      <c r="EO1" s="228" t="s">
        <v>85</v>
      </c>
      <c r="EP1" s="227" t="s">
        <v>9</v>
      </c>
      <c r="EQ1" s="228" t="s">
        <v>85</v>
      </c>
      <c r="ER1" s="227" t="s">
        <v>9</v>
      </c>
      <c r="ES1" s="228" t="s">
        <v>85</v>
      </c>
      <c r="ET1" s="227" t="s">
        <v>9</v>
      </c>
      <c r="EU1" s="228" t="s">
        <v>85</v>
      </c>
      <c r="EV1" s="227" t="s">
        <v>9</v>
      </c>
      <c r="EW1" s="228" t="s">
        <v>85</v>
      </c>
      <c r="EX1" s="227" t="s">
        <v>9</v>
      </c>
      <c r="EY1" s="228" t="s">
        <v>85</v>
      </c>
      <c r="EZ1" s="227" t="s">
        <v>9</v>
      </c>
      <c r="FA1" s="228" t="s">
        <v>85</v>
      </c>
      <c r="FB1" s="227" t="s">
        <v>9</v>
      </c>
      <c r="FC1" s="228" t="s">
        <v>85</v>
      </c>
      <c r="FD1" s="227" t="s">
        <v>9</v>
      </c>
      <c r="FE1" s="228" t="s">
        <v>85</v>
      </c>
      <c r="FF1" s="227" t="s">
        <v>9</v>
      </c>
      <c r="FG1" s="228" t="s">
        <v>85</v>
      </c>
      <c r="FH1" s="227" t="s">
        <v>9</v>
      </c>
      <c r="FI1" s="228" t="s">
        <v>85</v>
      </c>
      <c r="FJ1" s="227" t="s">
        <v>9</v>
      </c>
      <c r="FK1" s="228" t="s">
        <v>85</v>
      </c>
      <c r="FL1" s="227" t="s">
        <v>9</v>
      </c>
      <c r="FM1" s="228" t="s">
        <v>85</v>
      </c>
      <c r="FN1" s="227" t="s">
        <v>9</v>
      </c>
      <c r="FO1" s="228" t="s">
        <v>85</v>
      </c>
      <c r="FP1" s="227" t="s">
        <v>9</v>
      </c>
      <c r="FQ1" s="228" t="s">
        <v>85</v>
      </c>
      <c r="FR1" s="227" t="s">
        <v>9</v>
      </c>
      <c r="FS1" s="228" t="s">
        <v>85</v>
      </c>
      <c r="FT1" s="227" t="s">
        <v>9</v>
      </c>
      <c r="FU1" s="228" t="s">
        <v>85</v>
      </c>
      <c r="FV1" s="227" t="s">
        <v>9</v>
      </c>
      <c r="FW1" s="228" t="s">
        <v>85</v>
      </c>
      <c r="FX1" s="227" t="s">
        <v>9</v>
      </c>
      <c r="FY1" s="228" t="s">
        <v>85</v>
      </c>
      <c r="FZ1" s="227" t="s">
        <v>9</v>
      </c>
      <c r="GA1" s="228" t="s">
        <v>85</v>
      </c>
      <c r="GB1" s="227" t="s">
        <v>9</v>
      </c>
      <c r="GC1" s="228" t="s">
        <v>85</v>
      </c>
      <c r="GD1" s="227" t="s">
        <v>9</v>
      </c>
      <c r="GE1" s="228" t="s">
        <v>85</v>
      </c>
      <c r="GF1" s="227" t="s">
        <v>9</v>
      </c>
      <c r="GG1" s="228" t="s">
        <v>85</v>
      </c>
      <c r="GH1" s="227" t="s">
        <v>9</v>
      </c>
      <c r="GI1" s="228" t="s">
        <v>85</v>
      </c>
      <c r="GJ1" s="227" t="s">
        <v>9</v>
      </c>
      <c r="GK1" s="228" t="s">
        <v>85</v>
      </c>
      <c r="GL1" s="227" t="s">
        <v>9</v>
      </c>
      <c r="GM1" s="228" t="s">
        <v>85</v>
      </c>
      <c r="GN1" s="227" t="s">
        <v>9</v>
      </c>
      <c r="GO1" s="228" t="s">
        <v>85</v>
      </c>
      <c r="GP1" s="227" t="s">
        <v>9</v>
      </c>
      <c r="GQ1" s="228" t="s">
        <v>85</v>
      </c>
      <c r="GR1" s="227" t="s">
        <v>9</v>
      </c>
      <c r="GS1" s="228" t="s">
        <v>85</v>
      </c>
      <c r="GT1" s="227" t="s">
        <v>9</v>
      </c>
      <c r="GU1" s="228" t="s">
        <v>85</v>
      </c>
      <c r="GV1" s="227" t="s">
        <v>9</v>
      </c>
      <c r="GW1" s="228" t="s">
        <v>85</v>
      </c>
      <c r="GX1" s="227" t="s">
        <v>9</v>
      </c>
      <c r="GY1" s="228" t="s">
        <v>85</v>
      </c>
      <c r="GZ1" s="227" t="s">
        <v>9</v>
      </c>
      <c r="HA1" s="228" t="s">
        <v>85</v>
      </c>
      <c r="HB1" s="227" t="s">
        <v>9</v>
      </c>
      <c r="HC1" s="228" t="s">
        <v>85</v>
      </c>
      <c r="HD1" s="227" t="s">
        <v>9</v>
      </c>
      <c r="HE1" s="228" t="s">
        <v>85</v>
      </c>
      <c r="HF1" s="227" t="s">
        <v>9</v>
      </c>
      <c r="HG1" s="228" t="s">
        <v>85</v>
      </c>
      <c r="HH1" s="227" t="s">
        <v>9</v>
      </c>
      <c r="HI1" s="228" t="s">
        <v>85</v>
      </c>
      <c r="HJ1" s="227" t="s">
        <v>9</v>
      </c>
      <c r="HK1" s="228" t="s">
        <v>85</v>
      </c>
      <c r="HL1" s="227" t="s">
        <v>9</v>
      </c>
      <c r="HM1" s="228" t="s">
        <v>85</v>
      </c>
      <c r="HN1" s="227" t="s">
        <v>9</v>
      </c>
      <c r="HO1" s="228" t="s">
        <v>85</v>
      </c>
      <c r="HP1" s="227" t="s">
        <v>9</v>
      </c>
      <c r="HQ1" s="228" t="s">
        <v>85</v>
      </c>
      <c r="HR1" s="227" t="s">
        <v>9</v>
      </c>
      <c r="HS1" s="228" t="s">
        <v>85</v>
      </c>
      <c r="HT1" s="227" t="s">
        <v>9</v>
      </c>
      <c r="HU1" s="228" t="s">
        <v>85</v>
      </c>
      <c r="HV1" s="227" t="s">
        <v>9</v>
      </c>
      <c r="HW1" s="228" t="s">
        <v>85</v>
      </c>
      <c r="HX1" s="227" t="s">
        <v>9</v>
      </c>
      <c r="HY1" s="228" t="s">
        <v>85</v>
      </c>
      <c r="HZ1" s="227" t="s">
        <v>9</v>
      </c>
      <c r="IA1" s="228" t="s">
        <v>85</v>
      </c>
      <c r="IB1" s="227" t="s">
        <v>9</v>
      </c>
      <c r="IC1" s="228" t="s">
        <v>85</v>
      </c>
      <c r="ID1" s="227" t="s">
        <v>9</v>
      </c>
      <c r="IE1" s="228" t="s">
        <v>85</v>
      </c>
      <c r="IF1" s="227" t="s">
        <v>9</v>
      </c>
      <c r="IG1" s="228" t="s">
        <v>85</v>
      </c>
      <c r="IH1" s="227" t="s">
        <v>9</v>
      </c>
      <c r="II1" s="228" t="s">
        <v>85</v>
      </c>
      <c r="IJ1" s="227" t="s">
        <v>9</v>
      </c>
      <c r="IK1" s="228" t="s">
        <v>85</v>
      </c>
      <c r="IL1" s="227" t="s">
        <v>9</v>
      </c>
      <c r="IM1" s="228" t="s">
        <v>85</v>
      </c>
      <c r="IN1" s="227" t="s">
        <v>9</v>
      </c>
      <c r="IO1" s="228" t="s">
        <v>85</v>
      </c>
      <c r="IP1" s="227" t="s">
        <v>9</v>
      </c>
      <c r="IQ1" s="228" t="s">
        <v>85</v>
      </c>
      <c r="IR1" s="227" t="s">
        <v>9</v>
      </c>
      <c r="IS1" s="228" t="s">
        <v>85</v>
      </c>
      <c r="IT1" s="227" t="s">
        <v>9</v>
      </c>
      <c r="IU1" s="228" t="s">
        <v>85</v>
      </c>
      <c r="IV1" s="227" t="s">
        <v>9</v>
      </c>
      <c r="IW1" s="228" t="s">
        <v>85</v>
      </c>
      <c r="IX1" s="227" t="s">
        <v>9</v>
      </c>
      <c r="IY1" s="228" t="s">
        <v>85</v>
      </c>
      <c r="IZ1" s="227" t="s">
        <v>9</v>
      </c>
      <c r="JA1" s="228" t="s">
        <v>85</v>
      </c>
      <c r="JB1" s="227" t="s">
        <v>9</v>
      </c>
      <c r="JC1" s="228" t="s">
        <v>85</v>
      </c>
      <c r="JD1" s="227" t="s">
        <v>9</v>
      </c>
      <c r="JE1" s="228" t="s">
        <v>85</v>
      </c>
      <c r="JF1" s="227" t="s">
        <v>9</v>
      </c>
      <c r="JG1" s="228" t="s">
        <v>85</v>
      </c>
      <c r="JH1" s="227" t="s">
        <v>9</v>
      </c>
      <c r="JI1" s="228" t="s">
        <v>85</v>
      </c>
      <c r="JJ1" s="227" t="s">
        <v>9</v>
      </c>
      <c r="JK1" s="228" t="s">
        <v>85</v>
      </c>
      <c r="JL1" s="227" t="s">
        <v>9</v>
      </c>
      <c r="JM1" s="228" t="s">
        <v>85</v>
      </c>
      <c r="JN1" s="227" t="s">
        <v>9</v>
      </c>
      <c r="JO1" s="228" t="s">
        <v>85</v>
      </c>
      <c r="JP1" s="227" t="s">
        <v>9</v>
      </c>
      <c r="JQ1" s="228" t="s">
        <v>85</v>
      </c>
      <c r="JR1" s="227" t="s">
        <v>9</v>
      </c>
      <c r="JS1" s="228" t="s">
        <v>85</v>
      </c>
      <c r="JT1" s="227" t="s">
        <v>9</v>
      </c>
      <c r="JU1" s="228" t="s">
        <v>85</v>
      </c>
      <c r="JV1" s="227" t="s">
        <v>9</v>
      </c>
      <c r="JW1" s="228" t="s">
        <v>85</v>
      </c>
      <c r="JX1" s="227" t="s">
        <v>9</v>
      </c>
      <c r="JY1" s="228" t="s">
        <v>85</v>
      </c>
      <c r="JZ1" s="227" t="s">
        <v>9</v>
      </c>
      <c r="KA1" s="228" t="s">
        <v>85</v>
      </c>
      <c r="KB1" s="227" t="s">
        <v>9</v>
      </c>
      <c r="KC1" s="228" t="s">
        <v>85</v>
      </c>
      <c r="KD1" s="227" t="s">
        <v>9</v>
      </c>
      <c r="KE1" s="228" t="s">
        <v>85</v>
      </c>
      <c r="KF1" s="227" t="s">
        <v>9</v>
      </c>
      <c r="KG1" s="228" t="s">
        <v>85</v>
      </c>
      <c r="KH1" s="227" t="s">
        <v>9</v>
      </c>
      <c r="KI1" s="228" t="s">
        <v>85</v>
      </c>
      <c r="KJ1" s="227" t="s">
        <v>9</v>
      </c>
      <c r="KK1" s="228" t="s">
        <v>85</v>
      </c>
      <c r="KL1" s="227" t="s">
        <v>9</v>
      </c>
      <c r="KM1" s="228" t="s">
        <v>85</v>
      </c>
      <c r="KN1" s="227" t="s">
        <v>9</v>
      </c>
      <c r="KO1" s="228" t="s">
        <v>85</v>
      </c>
      <c r="KP1" s="227" t="s">
        <v>9</v>
      </c>
      <c r="KQ1" s="228" t="s">
        <v>85</v>
      </c>
      <c r="KR1" s="227" t="s">
        <v>9</v>
      </c>
      <c r="KS1" s="228" t="s">
        <v>85</v>
      </c>
      <c r="KT1" s="227" t="s">
        <v>9</v>
      </c>
      <c r="KU1" s="228" t="s">
        <v>85</v>
      </c>
      <c r="KV1" s="227" t="s">
        <v>9</v>
      </c>
      <c r="KW1" s="228" t="s">
        <v>85</v>
      </c>
      <c r="KX1" s="227" t="s">
        <v>9</v>
      </c>
      <c r="KY1" s="228" t="s">
        <v>85</v>
      </c>
      <c r="KZ1" s="227" t="s">
        <v>9</v>
      </c>
      <c r="LA1" s="228" t="s">
        <v>85</v>
      </c>
      <c r="LB1" s="227" t="s">
        <v>9</v>
      </c>
      <c r="LC1" s="228" t="s">
        <v>85</v>
      </c>
      <c r="LD1" s="227" t="s">
        <v>9</v>
      </c>
      <c r="LE1" s="228" t="s">
        <v>85</v>
      </c>
      <c r="LF1" s="227" t="s">
        <v>9</v>
      </c>
      <c r="LG1" s="228" t="s">
        <v>85</v>
      </c>
      <c r="LH1" s="227" t="s">
        <v>9</v>
      </c>
      <c r="LI1" s="228" t="s">
        <v>85</v>
      </c>
      <c r="LJ1" s="227" t="s">
        <v>9</v>
      </c>
      <c r="LK1" s="228" t="s">
        <v>85</v>
      </c>
      <c r="LL1" s="227" t="s">
        <v>9</v>
      </c>
      <c r="LM1" s="228" t="s">
        <v>85</v>
      </c>
      <c r="LN1" s="227" t="s">
        <v>9</v>
      </c>
      <c r="LO1" s="228" t="s">
        <v>85</v>
      </c>
      <c r="LP1" s="227" t="s">
        <v>9</v>
      </c>
      <c r="LQ1" s="228" t="s">
        <v>85</v>
      </c>
      <c r="LR1" s="227" t="s">
        <v>9</v>
      </c>
      <c r="LS1" s="228" t="s">
        <v>85</v>
      </c>
      <c r="LT1" s="227" t="s">
        <v>9</v>
      </c>
      <c r="LU1" s="228" t="s">
        <v>85</v>
      </c>
      <c r="LV1" s="227" t="s">
        <v>9</v>
      </c>
      <c r="LW1" s="228" t="s">
        <v>85</v>
      </c>
      <c r="LX1" s="227" t="s">
        <v>9</v>
      </c>
      <c r="LY1" s="228" t="s">
        <v>85</v>
      </c>
      <c r="LZ1" s="227" t="s">
        <v>9</v>
      </c>
      <c r="MA1" s="228" t="s">
        <v>85</v>
      </c>
      <c r="MB1" s="227" t="s">
        <v>9</v>
      </c>
      <c r="MC1" s="228" t="s">
        <v>85</v>
      </c>
      <c r="MD1" s="227" t="s">
        <v>9</v>
      </c>
      <c r="ME1" s="228" t="s">
        <v>85</v>
      </c>
      <c r="MF1" s="227" t="s">
        <v>9</v>
      </c>
      <c r="MG1" s="228" t="s">
        <v>85</v>
      </c>
      <c r="MH1" s="227" t="s">
        <v>9</v>
      </c>
      <c r="MI1" s="228" t="s">
        <v>85</v>
      </c>
      <c r="MJ1" s="227" t="s">
        <v>9</v>
      </c>
      <c r="MK1" s="228" t="s">
        <v>85</v>
      </c>
      <c r="ML1" s="227" t="s">
        <v>9</v>
      </c>
      <c r="MM1" s="228" t="s">
        <v>85</v>
      </c>
      <c r="MN1" s="227" t="s">
        <v>9</v>
      </c>
      <c r="MO1" s="228" t="s">
        <v>85</v>
      </c>
      <c r="MP1" s="227" t="s">
        <v>9</v>
      </c>
      <c r="MQ1" s="228" t="s">
        <v>85</v>
      </c>
      <c r="MR1" s="227" t="s">
        <v>9</v>
      </c>
      <c r="MS1" s="228" t="s">
        <v>85</v>
      </c>
      <c r="MT1" s="227" t="s">
        <v>9</v>
      </c>
      <c r="MU1" s="228" t="s">
        <v>85</v>
      </c>
      <c r="MV1" s="227" t="s">
        <v>9</v>
      </c>
      <c r="MW1" s="228" t="s">
        <v>85</v>
      </c>
      <c r="MX1" s="227" t="s">
        <v>9</v>
      </c>
      <c r="MY1" s="228" t="s">
        <v>85</v>
      </c>
      <c r="MZ1" s="227" t="s">
        <v>9</v>
      </c>
      <c r="NA1" s="228" t="s">
        <v>85</v>
      </c>
      <c r="NB1" s="227" t="s">
        <v>9</v>
      </c>
      <c r="NC1" s="228" t="s">
        <v>85</v>
      </c>
      <c r="ND1" s="227" t="s">
        <v>9</v>
      </c>
      <c r="NE1" s="228" t="s">
        <v>85</v>
      </c>
      <c r="NF1" s="227" t="s">
        <v>9</v>
      </c>
      <c r="NG1" s="228" t="s">
        <v>85</v>
      </c>
      <c r="NH1" s="227" t="s">
        <v>9</v>
      </c>
      <c r="NI1" s="228" t="s">
        <v>85</v>
      </c>
      <c r="NJ1" s="227" t="s">
        <v>9</v>
      </c>
      <c r="NK1" s="228" t="s">
        <v>85</v>
      </c>
      <c r="NL1" s="227" t="s">
        <v>9</v>
      </c>
      <c r="NM1" s="228" t="s">
        <v>85</v>
      </c>
      <c r="NN1" s="227" t="s">
        <v>9</v>
      </c>
      <c r="NO1" s="228" t="s">
        <v>85</v>
      </c>
      <c r="NP1" s="227" t="s">
        <v>9</v>
      </c>
      <c r="NQ1" s="228" t="s">
        <v>85</v>
      </c>
      <c r="NR1" s="227" t="s">
        <v>9</v>
      </c>
      <c r="NS1" s="228" t="s">
        <v>85</v>
      </c>
      <c r="NT1" s="227" t="s">
        <v>9</v>
      </c>
      <c r="NU1" s="228" t="s">
        <v>85</v>
      </c>
      <c r="NV1" s="227" t="s">
        <v>9</v>
      </c>
      <c r="NW1" s="228" t="s">
        <v>85</v>
      </c>
      <c r="NX1" s="227" t="s">
        <v>9</v>
      </c>
      <c r="NY1" s="228" t="s">
        <v>85</v>
      </c>
      <c r="NZ1" s="227" t="s">
        <v>9</v>
      </c>
      <c r="OA1" s="228" t="s">
        <v>85</v>
      </c>
      <c r="OB1" s="227" t="s">
        <v>9</v>
      </c>
      <c r="OC1" s="228" t="s">
        <v>85</v>
      </c>
      <c r="OD1" s="227" t="s">
        <v>9</v>
      </c>
      <c r="OE1" s="228" t="s">
        <v>85</v>
      </c>
      <c r="OF1" s="227" t="s">
        <v>9</v>
      </c>
      <c r="OG1" s="228" t="s">
        <v>85</v>
      </c>
      <c r="OH1" s="227" t="s">
        <v>9</v>
      </c>
      <c r="OI1" s="228" t="s">
        <v>85</v>
      </c>
      <c r="OJ1" s="227" t="s">
        <v>9</v>
      </c>
      <c r="OK1" s="228" t="s">
        <v>85</v>
      </c>
      <c r="OL1" s="227" t="s">
        <v>9</v>
      </c>
      <c r="OM1" s="228" t="s">
        <v>85</v>
      </c>
      <c r="ON1" s="227" t="s">
        <v>9</v>
      </c>
      <c r="OO1" s="228" t="s">
        <v>85</v>
      </c>
      <c r="OP1" s="227" t="s">
        <v>9</v>
      </c>
      <c r="OQ1" s="228" t="s">
        <v>85</v>
      </c>
      <c r="OR1" s="227" t="s">
        <v>9</v>
      </c>
      <c r="OS1" s="228" t="s">
        <v>85</v>
      </c>
      <c r="OT1" s="227" t="s">
        <v>9</v>
      </c>
      <c r="OU1" s="228" t="s">
        <v>85</v>
      </c>
      <c r="OV1" s="227" t="s">
        <v>9</v>
      </c>
      <c r="OW1" s="228" t="s">
        <v>85</v>
      </c>
      <c r="OX1" s="227" t="s">
        <v>9</v>
      </c>
      <c r="OY1" s="228" t="s">
        <v>85</v>
      </c>
      <c r="OZ1" s="227" t="s">
        <v>9</v>
      </c>
      <c r="PA1" s="228" t="s">
        <v>85</v>
      </c>
      <c r="PB1" s="227" t="s">
        <v>9</v>
      </c>
      <c r="PC1" s="228" t="s">
        <v>85</v>
      </c>
      <c r="PD1" s="227" t="s">
        <v>9</v>
      </c>
      <c r="PE1" s="228" t="s">
        <v>85</v>
      </c>
      <c r="PF1" s="227" t="s">
        <v>9</v>
      </c>
      <c r="PG1" s="228" t="s">
        <v>85</v>
      </c>
      <c r="PH1" s="227" t="s">
        <v>9</v>
      </c>
      <c r="PI1" s="228" t="s">
        <v>85</v>
      </c>
      <c r="PJ1" s="227" t="s">
        <v>9</v>
      </c>
      <c r="PK1" s="228" t="s">
        <v>85</v>
      </c>
      <c r="PL1" s="227" t="s">
        <v>9</v>
      </c>
      <c r="PM1" s="228" t="s">
        <v>85</v>
      </c>
      <c r="PN1" s="227" t="s">
        <v>9</v>
      </c>
      <c r="PO1" s="228" t="s">
        <v>85</v>
      </c>
      <c r="PP1" s="227" t="s">
        <v>9</v>
      </c>
      <c r="PQ1" s="228" t="s">
        <v>85</v>
      </c>
      <c r="PR1" s="227" t="s">
        <v>9</v>
      </c>
      <c r="PS1" s="228" t="s">
        <v>85</v>
      </c>
      <c r="PT1" s="227" t="s">
        <v>9</v>
      </c>
      <c r="PU1" s="228" t="s">
        <v>85</v>
      </c>
      <c r="PV1" s="227" t="s">
        <v>9</v>
      </c>
      <c r="PW1" s="228" t="s">
        <v>85</v>
      </c>
      <c r="PX1" s="227" t="s">
        <v>9</v>
      </c>
      <c r="PY1" s="228" t="s">
        <v>85</v>
      </c>
      <c r="PZ1" s="227" t="s">
        <v>9</v>
      </c>
      <c r="QA1" s="228" t="s">
        <v>85</v>
      </c>
      <c r="QB1" s="227" t="s">
        <v>9</v>
      </c>
      <c r="QC1" s="228" t="s">
        <v>85</v>
      </c>
      <c r="QD1" s="227" t="s">
        <v>9</v>
      </c>
      <c r="QE1" s="228" t="s">
        <v>85</v>
      </c>
      <c r="QF1" s="227" t="s">
        <v>9</v>
      </c>
      <c r="QG1" s="228" t="s">
        <v>85</v>
      </c>
      <c r="QH1" s="227" t="s">
        <v>9</v>
      </c>
      <c r="QI1" s="228" t="s">
        <v>85</v>
      </c>
      <c r="QJ1" s="227" t="s">
        <v>9</v>
      </c>
      <c r="QK1" s="228" t="s">
        <v>85</v>
      </c>
      <c r="QL1" s="227" t="s">
        <v>9</v>
      </c>
      <c r="QM1" s="228" t="s">
        <v>85</v>
      </c>
      <c r="QN1" s="227" t="s">
        <v>9</v>
      </c>
      <c r="QO1" s="228" t="s">
        <v>85</v>
      </c>
    </row>
    <row r="2" spans="1:457" s="45" customFormat="1" ht="12" customHeight="1">
      <c r="A2" s="811"/>
      <c r="B2" s="813"/>
      <c r="C2" s="813"/>
      <c r="D2" s="813"/>
      <c r="E2" s="813"/>
      <c r="F2" s="794" t="s">
        <v>123</v>
      </c>
      <c r="G2" s="795"/>
      <c r="H2" s="794" t="s">
        <v>126</v>
      </c>
      <c r="I2" s="795"/>
      <c r="J2" s="794" t="s">
        <v>129</v>
      </c>
      <c r="K2" s="795"/>
      <c r="L2" s="794" t="s">
        <v>131</v>
      </c>
      <c r="M2" s="795"/>
      <c r="N2" s="794" t="s">
        <v>133</v>
      </c>
      <c r="O2" s="795"/>
      <c r="P2" s="794" t="s">
        <v>135</v>
      </c>
      <c r="Q2" s="795"/>
      <c r="R2" s="794" t="s">
        <v>137</v>
      </c>
      <c r="S2" s="795"/>
      <c r="T2" s="794" t="s">
        <v>139</v>
      </c>
      <c r="U2" s="795"/>
      <c r="V2" s="794" t="s">
        <v>141</v>
      </c>
      <c r="W2" s="795"/>
      <c r="X2" s="794" t="s">
        <v>143</v>
      </c>
      <c r="Y2" s="795"/>
      <c r="Z2" s="794" t="s">
        <v>146</v>
      </c>
      <c r="AA2" s="795"/>
      <c r="AB2" s="794" t="s">
        <v>148</v>
      </c>
      <c r="AC2" s="795"/>
      <c r="AD2" s="794" t="s">
        <v>150</v>
      </c>
      <c r="AE2" s="795"/>
      <c r="AF2" s="794" t="s">
        <v>152</v>
      </c>
      <c r="AG2" s="795"/>
      <c r="AH2" s="794" t="s">
        <v>154</v>
      </c>
      <c r="AI2" s="795"/>
      <c r="AJ2" s="794" t="s">
        <v>156</v>
      </c>
      <c r="AK2" s="795"/>
      <c r="AL2" s="794" t="s">
        <v>158</v>
      </c>
      <c r="AM2" s="795"/>
      <c r="AN2" s="794" t="s">
        <v>160</v>
      </c>
      <c r="AO2" s="795"/>
      <c r="AP2" s="794" t="s">
        <v>162</v>
      </c>
      <c r="AQ2" s="795"/>
      <c r="AR2" s="794" t="s">
        <v>164</v>
      </c>
      <c r="AS2" s="795"/>
      <c r="AT2" s="794" t="s">
        <v>166</v>
      </c>
      <c r="AU2" s="795"/>
      <c r="AV2" s="794" t="s">
        <v>168</v>
      </c>
      <c r="AW2" s="795"/>
      <c r="AX2" s="794" t="s">
        <v>170</v>
      </c>
      <c r="AY2" s="795"/>
      <c r="AZ2" s="794" t="s">
        <v>172</v>
      </c>
      <c r="BA2" s="795"/>
      <c r="BB2" s="794" t="s">
        <v>174</v>
      </c>
      <c r="BC2" s="795"/>
      <c r="BD2" s="794" t="s">
        <v>176</v>
      </c>
      <c r="BE2" s="795"/>
      <c r="BF2" s="794" t="s">
        <v>178</v>
      </c>
      <c r="BG2" s="795"/>
      <c r="BH2" s="794" t="s">
        <v>180</v>
      </c>
      <c r="BI2" s="795"/>
      <c r="BJ2" s="794" t="s">
        <v>182</v>
      </c>
      <c r="BK2" s="795"/>
      <c r="BL2" s="794" t="s">
        <v>184</v>
      </c>
      <c r="BM2" s="795"/>
      <c r="BN2" s="794" t="s">
        <v>186</v>
      </c>
      <c r="BO2" s="795"/>
      <c r="BP2" s="794" t="s">
        <v>188</v>
      </c>
      <c r="BQ2" s="795"/>
      <c r="BR2" s="794" t="s">
        <v>190</v>
      </c>
      <c r="BS2" s="795"/>
      <c r="BT2" s="794" t="s">
        <v>192</v>
      </c>
      <c r="BU2" s="795"/>
      <c r="BV2" s="794" t="s">
        <v>194</v>
      </c>
      <c r="BW2" s="795"/>
      <c r="BX2" s="794" t="s">
        <v>196</v>
      </c>
      <c r="BY2" s="795"/>
      <c r="BZ2" s="794" t="s">
        <v>198</v>
      </c>
      <c r="CA2" s="795"/>
      <c r="CB2" s="794" t="s">
        <v>200</v>
      </c>
      <c r="CC2" s="795"/>
      <c r="CD2" s="794" t="s">
        <v>202</v>
      </c>
      <c r="CE2" s="795"/>
      <c r="CF2" s="794" t="s">
        <v>204</v>
      </c>
      <c r="CG2" s="795"/>
      <c r="CH2" s="794" t="s">
        <v>206</v>
      </c>
      <c r="CI2" s="795"/>
      <c r="CJ2" s="794" t="s">
        <v>208</v>
      </c>
      <c r="CK2" s="795"/>
      <c r="CL2" s="794" t="s">
        <v>210</v>
      </c>
      <c r="CM2" s="795"/>
      <c r="CN2" s="794" t="s">
        <v>212</v>
      </c>
      <c r="CO2" s="795"/>
      <c r="CP2" s="794" t="s">
        <v>214</v>
      </c>
      <c r="CQ2" s="795"/>
      <c r="CR2" s="794" t="s">
        <v>216</v>
      </c>
      <c r="CS2" s="795"/>
      <c r="CT2" s="794" t="s">
        <v>218</v>
      </c>
      <c r="CU2" s="795"/>
      <c r="CV2" s="794" t="s">
        <v>220</v>
      </c>
      <c r="CW2" s="795"/>
      <c r="CX2" s="794" t="s">
        <v>222</v>
      </c>
      <c r="CY2" s="795"/>
      <c r="CZ2" s="794" t="s">
        <v>224</v>
      </c>
      <c r="DA2" s="795"/>
      <c r="DB2" s="794" t="s">
        <v>226</v>
      </c>
      <c r="DC2" s="795"/>
      <c r="DD2" s="794" t="s">
        <v>228</v>
      </c>
      <c r="DE2" s="795"/>
      <c r="DF2" s="794" t="s">
        <v>230</v>
      </c>
      <c r="DG2" s="795"/>
      <c r="DH2" s="794" t="s">
        <v>232</v>
      </c>
      <c r="DI2" s="795"/>
      <c r="DJ2" s="794" t="s">
        <v>234</v>
      </c>
      <c r="DK2" s="795"/>
      <c r="DL2" s="794" t="s">
        <v>237</v>
      </c>
      <c r="DM2" s="795"/>
      <c r="DN2" s="794" t="s">
        <v>239</v>
      </c>
      <c r="DO2" s="795"/>
      <c r="DP2" s="794" t="s">
        <v>241</v>
      </c>
      <c r="DQ2" s="795"/>
      <c r="DR2" s="794" t="s">
        <v>243</v>
      </c>
      <c r="DS2" s="795"/>
      <c r="DT2" s="794" t="s">
        <v>245</v>
      </c>
      <c r="DU2" s="795"/>
      <c r="DV2" s="794" t="s">
        <v>247</v>
      </c>
      <c r="DW2" s="795"/>
      <c r="DX2" s="794" t="s">
        <v>250</v>
      </c>
      <c r="DY2" s="795"/>
      <c r="DZ2" s="794" t="s">
        <v>252</v>
      </c>
      <c r="EA2" s="795"/>
      <c r="EB2" s="794" t="s">
        <v>254</v>
      </c>
      <c r="EC2" s="795"/>
      <c r="ED2" s="794" t="s">
        <v>256</v>
      </c>
      <c r="EE2" s="795"/>
      <c r="EF2" s="794" t="s">
        <v>258</v>
      </c>
      <c r="EG2" s="795"/>
      <c r="EH2" s="794" t="s">
        <v>260</v>
      </c>
      <c r="EI2" s="795"/>
      <c r="EJ2" s="794" t="s">
        <v>262</v>
      </c>
      <c r="EK2" s="795"/>
      <c r="EL2" s="794" t="s">
        <v>264</v>
      </c>
      <c r="EM2" s="795"/>
      <c r="EN2" s="794" t="s">
        <v>266</v>
      </c>
      <c r="EO2" s="795"/>
      <c r="EP2" s="794" t="s">
        <v>268</v>
      </c>
      <c r="EQ2" s="795"/>
      <c r="ER2" s="794" t="s">
        <v>270</v>
      </c>
      <c r="ES2" s="795"/>
      <c r="ET2" s="794" t="s">
        <v>272</v>
      </c>
      <c r="EU2" s="795"/>
      <c r="EV2" s="794" t="s">
        <v>274</v>
      </c>
      <c r="EW2" s="795"/>
      <c r="EX2" s="794" t="s">
        <v>276</v>
      </c>
      <c r="EY2" s="795"/>
      <c r="EZ2" s="794" t="s">
        <v>278</v>
      </c>
      <c r="FA2" s="795"/>
      <c r="FB2" s="794" t="s">
        <v>280</v>
      </c>
      <c r="FC2" s="795"/>
      <c r="FD2" s="794" t="s">
        <v>282</v>
      </c>
      <c r="FE2" s="795"/>
      <c r="FF2" s="794" t="s">
        <v>284</v>
      </c>
      <c r="FG2" s="795"/>
      <c r="FH2" s="794" t="s">
        <v>286</v>
      </c>
      <c r="FI2" s="795"/>
      <c r="FJ2" s="794" t="s">
        <v>288</v>
      </c>
      <c r="FK2" s="795"/>
      <c r="FL2" s="794" t="s">
        <v>290</v>
      </c>
      <c r="FM2" s="795"/>
      <c r="FN2" s="794" t="s">
        <v>292</v>
      </c>
      <c r="FO2" s="795"/>
      <c r="FP2" s="794" t="s">
        <v>295</v>
      </c>
      <c r="FQ2" s="795"/>
      <c r="FR2" s="794" t="s">
        <v>297</v>
      </c>
      <c r="FS2" s="795"/>
      <c r="FT2" s="794" t="s">
        <v>299</v>
      </c>
      <c r="FU2" s="795"/>
      <c r="FV2" s="794" t="s">
        <v>301</v>
      </c>
      <c r="FW2" s="795"/>
      <c r="FX2" s="794" t="s">
        <v>303</v>
      </c>
      <c r="FY2" s="795"/>
      <c r="FZ2" s="794" t="s">
        <v>305</v>
      </c>
      <c r="GA2" s="795"/>
      <c r="GB2" s="794" t="s">
        <v>307</v>
      </c>
      <c r="GC2" s="795"/>
      <c r="GD2" s="794" t="s">
        <v>309</v>
      </c>
      <c r="GE2" s="795"/>
      <c r="GF2" s="794" t="s">
        <v>311</v>
      </c>
      <c r="GG2" s="795"/>
      <c r="GH2" s="794" t="s">
        <v>313</v>
      </c>
      <c r="GI2" s="795"/>
      <c r="GJ2" s="794" t="s">
        <v>315</v>
      </c>
      <c r="GK2" s="795"/>
      <c r="GL2" s="794" t="s">
        <v>317</v>
      </c>
      <c r="GM2" s="795"/>
      <c r="GN2" s="794" t="s">
        <v>319</v>
      </c>
      <c r="GO2" s="795"/>
      <c r="GP2" s="794" t="s">
        <v>322</v>
      </c>
      <c r="GQ2" s="795"/>
      <c r="GR2" s="794" t="s">
        <v>324</v>
      </c>
      <c r="GS2" s="795"/>
      <c r="GT2" s="794" t="s">
        <v>326</v>
      </c>
      <c r="GU2" s="795"/>
      <c r="GV2" s="794" t="s">
        <v>328</v>
      </c>
      <c r="GW2" s="795"/>
      <c r="GX2" s="794" t="s">
        <v>330</v>
      </c>
      <c r="GY2" s="795"/>
      <c r="GZ2" s="794" t="s">
        <v>332</v>
      </c>
      <c r="HA2" s="795"/>
      <c r="HB2" s="794" t="s">
        <v>334</v>
      </c>
      <c r="HC2" s="795"/>
      <c r="HD2" s="794" t="s">
        <v>336</v>
      </c>
      <c r="HE2" s="795"/>
      <c r="HF2" s="794" t="s">
        <v>338</v>
      </c>
      <c r="HG2" s="795"/>
      <c r="HH2" s="794" t="s">
        <v>340</v>
      </c>
      <c r="HI2" s="795"/>
      <c r="HJ2" s="794" t="s">
        <v>342</v>
      </c>
      <c r="HK2" s="795"/>
      <c r="HL2" s="794" t="s">
        <v>344</v>
      </c>
      <c r="HM2" s="795"/>
      <c r="HN2" s="794" t="s">
        <v>346</v>
      </c>
      <c r="HO2" s="795"/>
      <c r="HP2" s="794" t="s">
        <v>348</v>
      </c>
      <c r="HQ2" s="795"/>
      <c r="HR2" s="794" t="s">
        <v>350</v>
      </c>
      <c r="HS2" s="795"/>
      <c r="HT2" s="794" t="s">
        <v>352</v>
      </c>
      <c r="HU2" s="795"/>
      <c r="HV2" s="794" t="s">
        <v>354</v>
      </c>
      <c r="HW2" s="795"/>
      <c r="HX2" s="794" t="s">
        <v>356</v>
      </c>
      <c r="HY2" s="795"/>
      <c r="HZ2" s="794" t="s">
        <v>358</v>
      </c>
      <c r="IA2" s="795"/>
      <c r="IB2" s="794" t="s">
        <v>361</v>
      </c>
      <c r="IC2" s="795"/>
      <c r="ID2" s="794" t="s">
        <v>363</v>
      </c>
      <c r="IE2" s="795"/>
      <c r="IF2" s="794" t="s">
        <v>365</v>
      </c>
      <c r="IG2" s="795"/>
      <c r="IH2" s="794" t="s">
        <v>367</v>
      </c>
      <c r="II2" s="795"/>
      <c r="IJ2" s="794" t="s">
        <v>369</v>
      </c>
      <c r="IK2" s="795"/>
      <c r="IL2" s="794" t="s">
        <v>371</v>
      </c>
      <c r="IM2" s="795"/>
      <c r="IN2" s="794" t="s">
        <v>373</v>
      </c>
      <c r="IO2" s="795"/>
      <c r="IP2" s="794" t="s">
        <v>375</v>
      </c>
      <c r="IQ2" s="795"/>
      <c r="IR2" s="794" t="s">
        <v>377</v>
      </c>
      <c r="IS2" s="795"/>
      <c r="IT2" s="794" t="s">
        <v>379</v>
      </c>
      <c r="IU2" s="795"/>
      <c r="IV2" s="794" t="s">
        <v>381</v>
      </c>
      <c r="IW2" s="795"/>
      <c r="IX2" s="794" t="s">
        <v>383</v>
      </c>
      <c r="IY2" s="795"/>
      <c r="IZ2" s="794" t="s">
        <v>385</v>
      </c>
      <c r="JA2" s="795"/>
      <c r="JB2" s="794" t="s">
        <v>387</v>
      </c>
      <c r="JC2" s="795"/>
      <c r="JD2" s="794" t="s">
        <v>389</v>
      </c>
      <c r="JE2" s="795"/>
      <c r="JF2" s="794" t="s">
        <v>391</v>
      </c>
      <c r="JG2" s="795"/>
      <c r="JH2" s="794" t="s">
        <v>393</v>
      </c>
      <c r="JI2" s="795"/>
      <c r="JJ2" s="794" t="s">
        <v>395</v>
      </c>
      <c r="JK2" s="795"/>
      <c r="JL2" s="794" t="s">
        <v>397</v>
      </c>
      <c r="JM2" s="795"/>
      <c r="JN2" s="794" t="s">
        <v>399</v>
      </c>
      <c r="JO2" s="795"/>
      <c r="JP2" s="794" t="s">
        <v>401</v>
      </c>
      <c r="JQ2" s="795"/>
      <c r="JR2" s="794" t="s">
        <v>403</v>
      </c>
      <c r="JS2" s="795"/>
      <c r="JT2" s="794" t="s">
        <v>406</v>
      </c>
      <c r="JU2" s="795"/>
      <c r="JV2" s="794" t="s">
        <v>408</v>
      </c>
      <c r="JW2" s="795"/>
      <c r="JX2" s="794" t="s">
        <v>410</v>
      </c>
      <c r="JY2" s="795"/>
      <c r="JZ2" s="794" t="s">
        <v>412</v>
      </c>
      <c r="KA2" s="795"/>
      <c r="KB2" s="794" t="s">
        <v>414</v>
      </c>
      <c r="KC2" s="795"/>
      <c r="KD2" s="794" t="s">
        <v>416</v>
      </c>
      <c r="KE2" s="795"/>
      <c r="KF2" s="794" t="s">
        <v>418</v>
      </c>
      <c r="KG2" s="795"/>
      <c r="KH2" s="794" t="s">
        <v>420</v>
      </c>
      <c r="KI2" s="795"/>
      <c r="KJ2" s="794" t="s">
        <v>422</v>
      </c>
      <c r="KK2" s="795"/>
      <c r="KL2" s="794" t="s">
        <v>424</v>
      </c>
      <c r="KM2" s="795"/>
      <c r="KN2" s="794" t="s">
        <v>426</v>
      </c>
      <c r="KO2" s="795"/>
      <c r="KP2" s="794" t="s">
        <v>428</v>
      </c>
      <c r="KQ2" s="795"/>
      <c r="KR2" s="794" t="s">
        <v>430</v>
      </c>
      <c r="KS2" s="795"/>
      <c r="KT2" s="794" t="s">
        <v>432</v>
      </c>
      <c r="KU2" s="795"/>
      <c r="KV2" s="794" t="s">
        <v>434</v>
      </c>
      <c r="KW2" s="795"/>
      <c r="KX2" s="794" t="s">
        <v>436</v>
      </c>
      <c r="KY2" s="795"/>
      <c r="KZ2" s="794" t="s">
        <v>438</v>
      </c>
      <c r="LA2" s="795"/>
      <c r="LB2" s="794" t="s">
        <v>440</v>
      </c>
      <c r="LC2" s="795"/>
      <c r="LD2" s="794" t="s">
        <v>442</v>
      </c>
      <c r="LE2" s="795"/>
      <c r="LF2" s="794" t="s">
        <v>444</v>
      </c>
      <c r="LG2" s="795"/>
      <c r="LH2" s="794" t="s">
        <v>446</v>
      </c>
      <c r="LI2" s="795"/>
      <c r="LJ2" s="794" t="s">
        <v>448</v>
      </c>
      <c r="LK2" s="795"/>
      <c r="LL2" s="794" t="s">
        <v>450</v>
      </c>
      <c r="LM2" s="795"/>
      <c r="LN2" s="794" t="s">
        <v>4516</v>
      </c>
      <c r="LO2" s="795"/>
      <c r="LP2" s="794" t="s">
        <v>453</v>
      </c>
      <c r="LQ2" s="795"/>
      <c r="LR2" s="794" t="s">
        <v>4517</v>
      </c>
      <c r="LS2" s="795"/>
      <c r="LT2" s="794" t="s">
        <v>455</v>
      </c>
      <c r="LU2" s="795"/>
      <c r="LV2" s="794" t="s">
        <v>4518</v>
      </c>
      <c r="LW2" s="795"/>
      <c r="LX2" s="794" t="s">
        <v>457</v>
      </c>
      <c r="LY2" s="795"/>
      <c r="LZ2" s="794" t="s">
        <v>459</v>
      </c>
      <c r="MA2" s="795"/>
      <c r="MB2" s="794" t="s">
        <v>461</v>
      </c>
      <c r="MC2" s="795"/>
      <c r="MD2" s="794" t="s">
        <v>463</v>
      </c>
      <c r="ME2" s="795"/>
      <c r="MF2" s="794" t="s">
        <v>465</v>
      </c>
      <c r="MG2" s="795"/>
      <c r="MH2" s="794" t="s">
        <v>467</v>
      </c>
      <c r="MI2" s="795"/>
      <c r="MJ2" s="794" t="s">
        <v>469</v>
      </c>
      <c r="MK2" s="795"/>
      <c r="ML2" s="794" t="s">
        <v>471</v>
      </c>
      <c r="MM2" s="795"/>
      <c r="MN2" s="794" t="s">
        <v>473</v>
      </c>
      <c r="MO2" s="795"/>
      <c r="MP2" s="794" t="s">
        <v>475</v>
      </c>
      <c r="MQ2" s="795"/>
      <c r="MR2" s="794" t="s">
        <v>477</v>
      </c>
      <c r="MS2" s="795"/>
      <c r="MT2" s="794" t="s">
        <v>479</v>
      </c>
      <c r="MU2" s="795"/>
      <c r="MV2" s="794" t="s">
        <v>481</v>
      </c>
      <c r="MW2" s="795"/>
      <c r="MX2" s="794" t="s">
        <v>483</v>
      </c>
      <c r="MY2" s="795"/>
      <c r="MZ2" s="794" t="s">
        <v>485</v>
      </c>
      <c r="NA2" s="795"/>
      <c r="NB2" s="794" t="s">
        <v>487</v>
      </c>
      <c r="NC2" s="795"/>
      <c r="ND2" s="794" t="s">
        <v>489</v>
      </c>
      <c r="NE2" s="795"/>
      <c r="NF2" s="794" t="s">
        <v>491</v>
      </c>
      <c r="NG2" s="795"/>
      <c r="NH2" s="794" t="s">
        <v>493</v>
      </c>
      <c r="NI2" s="795"/>
      <c r="NJ2" s="794" t="s">
        <v>495</v>
      </c>
      <c r="NK2" s="795"/>
      <c r="NL2" s="794" t="s">
        <v>498</v>
      </c>
      <c r="NM2" s="795"/>
      <c r="NN2" s="794" t="s">
        <v>500</v>
      </c>
      <c r="NO2" s="795"/>
      <c r="NP2" s="794" t="s">
        <v>503</v>
      </c>
      <c r="NQ2" s="795"/>
      <c r="NR2" s="794" t="s">
        <v>505</v>
      </c>
      <c r="NS2" s="795"/>
      <c r="NT2" s="794" t="s">
        <v>507</v>
      </c>
      <c r="NU2" s="795"/>
      <c r="NV2" s="794" t="s">
        <v>509</v>
      </c>
      <c r="NW2" s="795"/>
      <c r="NX2" s="794" t="s">
        <v>511</v>
      </c>
      <c r="NY2" s="795"/>
      <c r="NZ2" s="794" t="s">
        <v>513</v>
      </c>
      <c r="OA2" s="795"/>
      <c r="OB2" s="794" t="s">
        <v>515</v>
      </c>
      <c r="OC2" s="795"/>
      <c r="OD2" s="794" t="s">
        <v>517</v>
      </c>
      <c r="OE2" s="795"/>
      <c r="OF2" s="794" t="s">
        <v>519</v>
      </c>
      <c r="OG2" s="795"/>
      <c r="OH2" s="794" t="s">
        <v>521</v>
      </c>
      <c r="OI2" s="795"/>
      <c r="OJ2" s="794" t="s">
        <v>523</v>
      </c>
      <c r="OK2" s="795"/>
      <c r="OL2" s="794" t="s">
        <v>525</v>
      </c>
      <c r="OM2" s="795"/>
      <c r="ON2" s="794" t="s">
        <v>527</v>
      </c>
      <c r="OO2" s="795"/>
      <c r="OP2" s="794" t="s">
        <v>529</v>
      </c>
      <c r="OQ2" s="795"/>
      <c r="OR2" s="794" t="s">
        <v>43</v>
      </c>
      <c r="OS2" s="795"/>
      <c r="OT2" s="794" t="s">
        <v>44</v>
      </c>
      <c r="OU2" s="795"/>
      <c r="OV2" s="794" t="s">
        <v>45</v>
      </c>
      <c r="OW2" s="795"/>
      <c r="OX2" s="794" t="s">
        <v>534</v>
      </c>
      <c r="OY2" s="795"/>
      <c r="OZ2" s="794" t="s">
        <v>536</v>
      </c>
      <c r="PA2" s="795"/>
      <c r="PB2" s="794" t="s">
        <v>538</v>
      </c>
      <c r="PC2" s="795"/>
      <c r="PD2" s="794" t="s">
        <v>540</v>
      </c>
      <c r="PE2" s="795"/>
      <c r="PF2" s="794" t="s">
        <v>542</v>
      </c>
      <c r="PG2" s="795"/>
      <c r="PH2" s="794" t="s">
        <v>544</v>
      </c>
      <c r="PI2" s="795"/>
      <c r="PJ2" s="794" t="s">
        <v>546</v>
      </c>
      <c r="PK2" s="795"/>
      <c r="PL2" s="794" t="s">
        <v>548</v>
      </c>
      <c r="PM2" s="795"/>
      <c r="PN2" s="794" t="s">
        <v>550</v>
      </c>
      <c r="PO2" s="795"/>
      <c r="PP2" s="794" t="s">
        <v>552</v>
      </c>
      <c r="PQ2" s="795"/>
      <c r="PR2" s="794" t="s">
        <v>554</v>
      </c>
      <c r="PS2" s="795"/>
      <c r="PT2" s="794" t="s">
        <v>556</v>
      </c>
      <c r="PU2" s="795"/>
      <c r="PV2" s="794" t="s">
        <v>558</v>
      </c>
      <c r="PW2" s="795"/>
      <c r="PX2" s="794" t="s">
        <v>560</v>
      </c>
      <c r="PY2" s="795"/>
      <c r="PZ2" s="794" t="s">
        <v>562</v>
      </c>
      <c r="QA2" s="795"/>
      <c r="QB2" s="794" t="s">
        <v>564</v>
      </c>
      <c r="QC2" s="795"/>
      <c r="QD2" s="794" t="s">
        <v>566</v>
      </c>
      <c r="QE2" s="795"/>
      <c r="QF2" s="794" t="s">
        <v>568</v>
      </c>
      <c r="QG2" s="795"/>
      <c r="QH2" s="794" t="s">
        <v>570</v>
      </c>
      <c r="QI2" s="795"/>
      <c r="QJ2" s="794" t="s">
        <v>572</v>
      </c>
      <c r="QK2" s="795"/>
      <c r="QL2" s="794" t="s">
        <v>574</v>
      </c>
      <c r="QM2" s="795"/>
      <c r="QN2" s="794" t="s">
        <v>576</v>
      </c>
      <c r="QO2" s="795"/>
    </row>
    <row r="3" spans="1:457" ht="16.5" customHeight="1">
      <c r="A3" s="46">
        <v>1</v>
      </c>
      <c r="B3" s="804"/>
      <c r="C3" s="804"/>
      <c r="D3" s="804"/>
      <c r="E3" s="804"/>
      <c r="F3" s="47" t="e">
        <f>VLOOKUP(F$2,$B6:$C17,2,0)</f>
        <v>#N/A</v>
      </c>
      <c r="G3" s="48" t="e">
        <f>VLOOKUP(F$2,$D6:$E17,2,0)</f>
        <v>#N/A</v>
      </c>
      <c r="H3" s="47" t="e">
        <f>VLOOKUP(H$2,$B6:$C17,2,0)</f>
        <v>#N/A</v>
      </c>
      <c r="I3" s="48" t="e">
        <f>VLOOKUP(H$2,$D6:$E17,2,0)</f>
        <v>#N/A</v>
      </c>
      <c r="J3" s="47" t="e">
        <f>VLOOKUP(J$2,$B6:$C17,2,0)</f>
        <v>#N/A</v>
      </c>
      <c r="K3" s="48" t="e">
        <f>VLOOKUP(J$2,$D6:$E17,2,0)</f>
        <v>#N/A</v>
      </c>
      <c r="L3" s="47" t="e">
        <f>VLOOKUP(L$2,$B6:$C17,2,0)</f>
        <v>#N/A</v>
      </c>
      <c r="M3" s="48" t="e">
        <f>VLOOKUP(L$2,$D6:$E17,2,0)</f>
        <v>#N/A</v>
      </c>
      <c r="N3" s="47" t="e">
        <f>VLOOKUP(N$2,$B6:$C17,2,0)</f>
        <v>#N/A</v>
      </c>
      <c r="O3" s="48" t="e">
        <f>VLOOKUP(N$2,$D6:$E17,2,0)</f>
        <v>#N/A</v>
      </c>
      <c r="P3" s="47" t="e">
        <f>VLOOKUP(P$2,$B6:$C17,2,0)</f>
        <v>#N/A</v>
      </c>
      <c r="Q3" s="48" t="e">
        <f>VLOOKUP(P$2,$D6:$E17,2,0)</f>
        <v>#N/A</v>
      </c>
      <c r="R3" s="47" t="e">
        <f>VLOOKUP(R$2,$B6:$C17,2,0)</f>
        <v>#N/A</v>
      </c>
      <c r="S3" s="48" t="e">
        <f>VLOOKUP(R$2,$D6:$E17,2,0)</f>
        <v>#N/A</v>
      </c>
      <c r="T3" s="47" t="e">
        <f>VLOOKUP(T$2,$B6:$C17,2,0)</f>
        <v>#N/A</v>
      </c>
      <c r="U3" s="48" t="e">
        <f>VLOOKUP(T$2,$D6:$E17,2,0)</f>
        <v>#N/A</v>
      </c>
      <c r="V3" s="47" t="e">
        <f>VLOOKUP(V$2,$B6:$C17,2,0)</f>
        <v>#N/A</v>
      </c>
      <c r="W3" s="48" t="e">
        <f>VLOOKUP(V$2,$D6:$E17,2,0)</f>
        <v>#N/A</v>
      </c>
      <c r="X3" s="47" t="e">
        <f>VLOOKUP(X$2,$B6:$C17,2,0)</f>
        <v>#N/A</v>
      </c>
      <c r="Y3" s="48" t="e">
        <f>VLOOKUP(X$2,$D6:$E17,2,0)</f>
        <v>#N/A</v>
      </c>
      <c r="Z3" s="47" t="e">
        <f>VLOOKUP(Z$2,$B6:$C17,2,0)</f>
        <v>#N/A</v>
      </c>
      <c r="AA3" s="48" t="e">
        <f>VLOOKUP(Z$2,$D6:$E17,2,0)</f>
        <v>#N/A</v>
      </c>
      <c r="AB3" s="47" t="e">
        <f>VLOOKUP(AB$2,$B6:$C17,2,0)</f>
        <v>#N/A</v>
      </c>
      <c r="AC3" s="48" t="e">
        <f>VLOOKUP(AB$2,$D6:$E17,2,0)</f>
        <v>#N/A</v>
      </c>
      <c r="AD3" s="47" t="e">
        <f>VLOOKUP(AD$2,$B6:$C17,2,0)</f>
        <v>#N/A</v>
      </c>
      <c r="AE3" s="48" t="e">
        <f>VLOOKUP(AD$2,$D6:$E17,2,0)</f>
        <v>#N/A</v>
      </c>
      <c r="AF3" s="47" t="e">
        <f>VLOOKUP(AF$2,$B6:$C17,2,0)</f>
        <v>#N/A</v>
      </c>
      <c r="AG3" s="48" t="e">
        <f>VLOOKUP(AF$2,$D6:$E17,2,0)</f>
        <v>#N/A</v>
      </c>
      <c r="AH3" s="47" t="e">
        <f>VLOOKUP(AH$2,$B6:$C17,2,0)</f>
        <v>#N/A</v>
      </c>
      <c r="AI3" s="48" t="e">
        <f>VLOOKUP(AH$2,$D6:$E17,2,0)</f>
        <v>#N/A</v>
      </c>
      <c r="AJ3" s="47" t="e">
        <f>VLOOKUP(AJ$2,$B6:$C17,2,0)</f>
        <v>#N/A</v>
      </c>
      <c r="AK3" s="48" t="e">
        <f>VLOOKUP(AJ$2,$D6:$E17,2,0)</f>
        <v>#N/A</v>
      </c>
      <c r="AL3" s="47" t="e">
        <f>VLOOKUP(AL$2,$B6:$C17,2,0)</f>
        <v>#N/A</v>
      </c>
      <c r="AM3" s="48" t="e">
        <f>VLOOKUP(AL$2,$D6:$E17,2,0)</f>
        <v>#N/A</v>
      </c>
      <c r="AN3" s="47" t="e">
        <f>VLOOKUP(AN$2,$B6:$C17,2,0)</f>
        <v>#N/A</v>
      </c>
      <c r="AO3" s="48" t="e">
        <f>VLOOKUP(AN$2,$D6:$E17,2,0)</f>
        <v>#N/A</v>
      </c>
      <c r="AP3" s="47" t="e">
        <f>VLOOKUP(AP$2,$B6:$C17,2,0)</f>
        <v>#N/A</v>
      </c>
      <c r="AQ3" s="48" t="e">
        <f>VLOOKUP(AP$2,$D6:$E17,2,0)</f>
        <v>#N/A</v>
      </c>
      <c r="AR3" s="47" t="e">
        <f>VLOOKUP(AR$2,$B6:$C17,2,0)</f>
        <v>#N/A</v>
      </c>
      <c r="AS3" s="48" t="e">
        <f>VLOOKUP(AR$2,$D6:$E17,2,0)</f>
        <v>#N/A</v>
      </c>
      <c r="AT3" s="47" t="e">
        <f>VLOOKUP(AT$2,$B6:$C17,2,0)</f>
        <v>#N/A</v>
      </c>
      <c r="AU3" s="48" t="e">
        <f>VLOOKUP(AT$2,$D6:$E17,2,0)</f>
        <v>#N/A</v>
      </c>
      <c r="AV3" s="47" t="e">
        <f>VLOOKUP(AV$2,$B6:$C17,2,0)</f>
        <v>#N/A</v>
      </c>
      <c r="AW3" s="48" t="e">
        <f>VLOOKUP(AV$2,$D6:$E17,2,0)</f>
        <v>#N/A</v>
      </c>
      <c r="AX3" s="47" t="e">
        <f>VLOOKUP(AX$2,$B6:$C17,2,0)</f>
        <v>#N/A</v>
      </c>
      <c r="AY3" s="48" t="e">
        <f>VLOOKUP(AX$2,$D6:$E17,2,0)</f>
        <v>#N/A</v>
      </c>
      <c r="AZ3" s="47" t="e">
        <f>VLOOKUP(AZ$2,$B6:$C17,2,0)</f>
        <v>#N/A</v>
      </c>
      <c r="BA3" s="48" t="e">
        <f>VLOOKUP(AZ$2,$D6:$E17,2,0)</f>
        <v>#N/A</v>
      </c>
      <c r="BB3" s="47" t="e">
        <f>VLOOKUP(BB$2,$B6:$C17,2,0)</f>
        <v>#N/A</v>
      </c>
      <c r="BC3" s="48" t="e">
        <f>VLOOKUP(BB$2,$D6:$E17,2,0)</f>
        <v>#N/A</v>
      </c>
      <c r="BD3" s="47" t="e">
        <f>VLOOKUP(BD$2,$B6:$C17,2,0)</f>
        <v>#N/A</v>
      </c>
      <c r="BE3" s="48" t="e">
        <f>VLOOKUP(BD$2,$D6:$E17,2,0)</f>
        <v>#N/A</v>
      </c>
      <c r="BF3" s="47" t="e">
        <f>VLOOKUP(BF$2,$B6:$C17,2,0)</f>
        <v>#N/A</v>
      </c>
      <c r="BG3" s="48" t="e">
        <f>VLOOKUP(BF$2,$D6:$E17,2,0)</f>
        <v>#N/A</v>
      </c>
      <c r="BH3" s="47" t="e">
        <f>VLOOKUP(BH$2,$B6:$C17,2,0)</f>
        <v>#N/A</v>
      </c>
      <c r="BI3" s="48" t="e">
        <f>VLOOKUP(BH$2,$D6:$E17,2,0)</f>
        <v>#N/A</v>
      </c>
      <c r="BJ3" s="47" t="e">
        <f>VLOOKUP(BJ$2,$B6:$C17,2,0)</f>
        <v>#N/A</v>
      </c>
      <c r="BK3" s="48" t="e">
        <f>VLOOKUP(BJ$2,$D6:$E17,2,0)</f>
        <v>#N/A</v>
      </c>
      <c r="BL3" s="47" t="e">
        <f>VLOOKUP(BL$2,$B6:$C17,2,0)</f>
        <v>#N/A</v>
      </c>
      <c r="BM3" s="48" t="e">
        <f>VLOOKUP(BL$2,$D6:$E17,2,0)</f>
        <v>#N/A</v>
      </c>
      <c r="BN3" s="47" t="e">
        <f>VLOOKUP(BN$2,$B6:$C17,2,0)</f>
        <v>#N/A</v>
      </c>
      <c r="BO3" s="48" t="e">
        <f>VLOOKUP(BN$2,$D6:$E17,2,0)</f>
        <v>#N/A</v>
      </c>
      <c r="BP3" s="47" t="e">
        <f>VLOOKUP(BP$2,$B6:$C17,2,0)</f>
        <v>#N/A</v>
      </c>
      <c r="BQ3" s="48" t="e">
        <f>VLOOKUP(BP$2,$D6:$E17,2,0)</f>
        <v>#N/A</v>
      </c>
      <c r="BR3" s="47" t="e">
        <f>VLOOKUP(BR$2,$B6:$C17,2,0)</f>
        <v>#N/A</v>
      </c>
      <c r="BS3" s="48" t="e">
        <f>VLOOKUP(BR$2,$D6:$E17,2,0)</f>
        <v>#N/A</v>
      </c>
      <c r="BT3" s="47" t="e">
        <f>VLOOKUP(BT$2,$B6:$C17,2,0)</f>
        <v>#N/A</v>
      </c>
      <c r="BU3" s="48" t="e">
        <f>VLOOKUP(BT$2,$D6:$E17,2,0)</f>
        <v>#N/A</v>
      </c>
      <c r="BV3" s="47" t="e">
        <f>VLOOKUP(BV$2,$B6:$C17,2,0)</f>
        <v>#N/A</v>
      </c>
      <c r="BW3" s="48" t="e">
        <f>VLOOKUP(BV$2,$D6:$E17,2,0)</f>
        <v>#N/A</v>
      </c>
      <c r="BX3" s="47" t="e">
        <f>VLOOKUP(BX$2,$B6:$C17,2,0)</f>
        <v>#N/A</v>
      </c>
      <c r="BY3" s="48" t="e">
        <f>VLOOKUP(BX$2,$D6:$E17,2,0)</f>
        <v>#N/A</v>
      </c>
      <c r="BZ3" s="47" t="e">
        <f>VLOOKUP(BZ$2,$B6:$C17,2,0)</f>
        <v>#N/A</v>
      </c>
      <c r="CA3" s="48" t="e">
        <f>VLOOKUP(BZ$2,$D6:$E17,2,0)</f>
        <v>#N/A</v>
      </c>
      <c r="CB3" s="47" t="e">
        <f>VLOOKUP(CB$2,$B6:$C17,2,0)</f>
        <v>#N/A</v>
      </c>
      <c r="CC3" s="48" t="e">
        <f>VLOOKUP(CB$2,$D6:$E17,2,0)</f>
        <v>#N/A</v>
      </c>
      <c r="CD3" s="47" t="e">
        <f>VLOOKUP(CD$2,$B6:$C17,2,0)</f>
        <v>#N/A</v>
      </c>
      <c r="CE3" s="48" t="e">
        <f>VLOOKUP(CD$2,$D6:$E17,2,0)</f>
        <v>#N/A</v>
      </c>
      <c r="CF3" s="47" t="e">
        <f>VLOOKUP(CF$2,$B6:$C17,2,0)</f>
        <v>#N/A</v>
      </c>
      <c r="CG3" s="48" t="e">
        <f>VLOOKUP(CF$2,$D6:$E17,2,0)</f>
        <v>#N/A</v>
      </c>
      <c r="CH3" s="47" t="e">
        <f>VLOOKUP(CH$2,$B6:$C17,2,0)</f>
        <v>#N/A</v>
      </c>
      <c r="CI3" s="48" t="e">
        <f>VLOOKUP(CH$2,$D6:$E17,2,0)</f>
        <v>#N/A</v>
      </c>
      <c r="CJ3" s="47" t="e">
        <f>VLOOKUP(CJ$2,$B6:$C17,2,0)</f>
        <v>#N/A</v>
      </c>
      <c r="CK3" s="48" t="e">
        <f>VLOOKUP(CJ$2,$D6:$E17,2,0)</f>
        <v>#N/A</v>
      </c>
      <c r="CL3" s="47" t="e">
        <f>VLOOKUP(CL$2,$B6:$C17,2,0)</f>
        <v>#N/A</v>
      </c>
      <c r="CM3" s="48" t="e">
        <f>VLOOKUP(CL$2,$D6:$E17,2,0)</f>
        <v>#N/A</v>
      </c>
      <c r="CN3" s="47" t="e">
        <f>VLOOKUP(CN$2,$B6:$C17,2,0)</f>
        <v>#N/A</v>
      </c>
      <c r="CO3" s="48" t="e">
        <f>VLOOKUP(CN$2,$D6:$E17,2,0)</f>
        <v>#N/A</v>
      </c>
      <c r="CP3" s="47" t="e">
        <f>VLOOKUP(CP$2,$B6:$C17,2,0)</f>
        <v>#N/A</v>
      </c>
      <c r="CQ3" s="48" t="e">
        <f>VLOOKUP(CP$2,$D6:$E17,2,0)</f>
        <v>#N/A</v>
      </c>
      <c r="CR3" s="47" t="e">
        <f>VLOOKUP(CR$2,$B6:$C17,2,0)</f>
        <v>#N/A</v>
      </c>
      <c r="CS3" s="48" t="e">
        <f>VLOOKUP(CR$2,$D6:$E17,2,0)</f>
        <v>#N/A</v>
      </c>
      <c r="CT3" s="47" t="e">
        <f>VLOOKUP(CT$2,$B6:$C17,2,0)</f>
        <v>#N/A</v>
      </c>
      <c r="CU3" s="48" t="e">
        <f>VLOOKUP(CT$2,$D6:$E17,2,0)</f>
        <v>#N/A</v>
      </c>
      <c r="CV3" s="47" t="e">
        <f>VLOOKUP(CV$2,$B6:$C17,2,0)</f>
        <v>#N/A</v>
      </c>
      <c r="CW3" s="48" t="e">
        <f>VLOOKUP(CV$2,$D6:$E17,2,0)</f>
        <v>#N/A</v>
      </c>
      <c r="CX3" s="47" t="e">
        <f>VLOOKUP(CX$2,$B6:$C17,2,0)</f>
        <v>#N/A</v>
      </c>
      <c r="CY3" s="48" t="e">
        <f>VLOOKUP(CX$2,$D6:$E17,2,0)</f>
        <v>#N/A</v>
      </c>
      <c r="CZ3" s="47" t="e">
        <f>VLOOKUP(CZ$2,$B6:$C17,2,0)</f>
        <v>#N/A</v>
      </c>
      <c r="DA3" s="48" t="e">
        <f>VLOOKUP(CZ$2,$D6:$E17,2,0)</f>
        <v>#N/A</v>
      </c>
      <c r="DB3" s="47" t="e">
        <f>VLOOKUP(DB$2,$B6:$C17,2,0)</f>
        <v>#N/A</v>
      </c>
      <c r="DC3" s="48" t="e">
        <f>VLOOKUP(DB$2,$D6:$E17,2,0)</f>
        <v>#N/A</v>
      </c>
      <c r="DD3" s="47" t="e">
        <f>VLOOKUP(DD$2,$B6:$C17,2,0)</f>
        <v>#N/A</v>
      </c>
      <c r="DE3" s="48" t="e">
        <f>VLOOKUP(DD$2,$D6:$E17,2,0)</f>
        <v>#N/A</v>
      </c>
      <c r="DF3" s="47" t="e">
        <f>VLOOKUP(DF$2,$B6:$C17,2,0)</f>
        <v>#N/A</v>
      </c>
      <c r="DG3" s="48" t="e">
        <f>VLOOKUP(DF$2,$D6:$E17,2,0)</f>
        <v>#N/A</v>
      </c>
      <c r="DH3" s="47" t="e">
        <f>VLOOKUP(DH$2,$B6:$C17,2,0)</f>
        <v>#N/A</v>
      </c>
      <c r="DI3" s="48" t="e">
        <f>VLOOKUP(DH$2,$D6:$E17,2,0)</f>
        <v>#N/A</v>
      </c>
      <c r="DJ3" s="47" t="e">
        <f>VLOOKUP(DJ$2,$B6:$C17,2,0)</f>
        <v>#N/A</v>
      </c>
      <c r="DK3" s="48" t="e">
        <f>VLOOKUP(DJ$2,$D6:$E17,2,0)</f>
        <v>#N/A</v>
      </c>
      <c r="DL3" s="47" t="e">
        <f>VLOOKUP(DL$2,$B6:$C17,2,0)</f>
        <v>#N/A</v>
      </c>
      <c r="DM3" s="48" t="e">
        <f>VLOOKUP(DL$2,$D6:$E17,2,0)</f>
        <v>#N/A</v>
      </c>
      <c r="DN3" s="47" t="e">
        <f>VLOOKUP(DN$2,$B6:$C17,2,0)</f>
        <v>#N/A</v>
      </c>
      <c r="DO3" s="48" t="e">
        <f>VLOOKUP(DN$2,$D6:$E17,2,0)</f>
        <v>#N/A</v>
      </c>
      <c r="DP3" s="47" t="e">
        <f>VLOOKUP(DP$2,$B6:$C17,2,0)</f>
        <v>#N/A</v>
      </c>
      <c r="DQ3" s="48" t="e">
        <f>VLOOKUP(DP$2,$D6:$E17,2,0)</f>
        <v>#N/A</v>
      </c>
      <c r="DR3" s="47" t="e">
        <f>VLOOKUP(DR$2,$B6:$C17,2,0)</f>
        <v>#N/A</v>
      </c>
      <c r="DS3" s="48" t="e">
        <f>VLOOKUP(DR$2,$D6:$E17,2,0)</f>
        <v>#N/A</v>
      </c>
      <c r="DT3" s="47" t="e">
        <f>VLOOKUP(DT$2,$B6:$C17,2,0)</f>
        <v>#N/A</v>
      </c>
      <c r="DU3" s="48" t="e">
        <f>VLOOKUP(DT$2,$D6:$E17,2,0)</f>
        <v>#N/A</v>
      </c>
      <c r="DV3" s="47" t="e">
        <f>VLOOKUP(DV$2,$B6:$C17,2,0)</f>
        <v>#N/A</v>
      </c>
      <c r="DW3" s="48" t="e">
        <f>VLOOKUP(DV$2,$D6:$E17,2,0)</f>
        <v>#N/A</v>
      </c>
      <c r="DX3" s="47" t="e">
        <f>VLOOKUP(DX$2,$B6:$C17,2,0)</f>
        <v>#N/A</v>
      </c>
      <c r="DY3" s="48" t="e">
        <f>VLOOKUP(DX$2,$D6:$E17,2,0)</f>
        <v>#N/A</v>
      </c>
      <c r="DZ3" s="47" t="e">
        <f>VLOOKUP(DZ$2,$B6:$C17,2,0)</f>
        <v>#N/A</v>
      </c>
      <c r="EA3" s="48" t="e">
        <f>VLOOKUP(DZ$2,$D6:$E17,2,0)</f>
        <v>#N/A</v>
      </c>
      <c r="EB3" s="47" t="e">
        <f>VLOOKUP(EB$2,$B6:$C17,2,0)</f>
        <v>#N/A</v>
      </c>
      <c r="EC3" s="48" t="e">
        <f>VLOOKUP(EB$2,$D6:$E17,2,0)</f>
        <v>#N/A</v>
      </c>
      <c r="ED3" s="47" t="e">
        <f>VLOOKUP(ED$2,$B6:$C17,2,0)</f>
        <v>#N/A</v>
      </c>
      <c r="EE3" s="48" t="e">
        <f>VLOOKUP(ED$2,$D6:$E17,2,0)</f>
        <v>#N/A</v>
      </c>
      <c r="EF3" s="47" t="e">
        <f>VLOOKUP(EF$2,$B6:$C17,2,0)</f>
        <v>#N/A</v>
      </c>
      <c r="EG3" s="48" t="e">
        <f>VLOOKUP(EF$2,$D6:$E17,2,0)</f>
        <v>#N/A</v>
      </c>
      <c r="EH3" s="47" t="e">
        <f>VLOOKUP(EH$2,$B6:$C17,2,0)</f>
        <v>#N/A</v>
      </c>
      <c r="EI3" s="48" t="e">
        <f>VLOOKUP(EH$2,$D6:$E17,2,0)</f>
        <v>#N/A</v>
      </c>
      <c r="EJ3" s="47" t="e">
        <f>VLOOKUP(EJ$2,$B6:$C17,2,0)</f>
        <v>#N/A</v>
      </c>
      <c r="EK3" s="48" t="e">
        <f>VLOOKUP(EJ$2,$D6:$E17,2,0)</f>
        <v>#N/A</v>
      </c>
      <c r="EL3" s="47" t="e">
        <f>VLOOKUP(EL$2,$B6:$C17,2,0)</f>
        <v>#N/A</v>
      </c>
      <c r="EM3" s="48" t="e">
        <f>VLOOKUP(EL$2,$D6:$E17,2,0)</f>
        <v>#N/A</v>
      </c>
      <c r="EN3" s="47" t="e">
        <f>VLOOKUP(EN$2,$B6:$C17,2,0)</f>
        <v>#N/A</v>
      </c>
      <c r="EO3" s="48" t="e">
        <f>VLOOKUP(EN$2,$D6:$E17,2,0)</f>
        <v>#N/A</v>
      </c>
      <c r="EP3" s="47" t="e">
        <f>VLOOKUP(EP$2,$B6:$C17,2,0)</f>
        <v>#N/A</v>
      </c>
      <c r="EQ3" s="48" t="e">
        <f>VLOOKUP(EP$2,$D6:$E17,2,0)</f>
        <v>#N/A</v>
      </c>
      <c r="ER3" s="47" t="e">
        <f>VLOOKUP(ER$2,$B6:$C17,2,0)</f>
        <v>#N/A</v>
      </c>
      <c r="ES3" s="48" t="e">
        <f>VLOOKUP(ER$2,$D6:$E17,2,0)</f>
        <v>#N/A</v>
      </c>
      <c r="ET3" s="47" t="e">
        <f>VLOOKUP(ET$2,$B6:$C17,2,0)</f>
        <v>#N/A</v>
      </c>
      <c r="EU3" s="48" t="e">
        <f>VLOOKUP(ET$2,$D6:$E17,2,0)</f>
        <v>#N/A</v>
      </c>
      <c r="EV3" s="47" t="e">
        <f>VLOOKUP(EV$2,$B6:$C17,2,0)</f>
        <v>#N/A</v>
      </c>
      <c r="EW3" s="48" t="e">
        <f>VLOOKUP(EV$2,$D6:$E17,2,0)</f>
        <v>#N/A</v>
      </c>
      <c r="EX3" s="47" t="e">
        <f>VLOOKUP(EX$2,$B6:$C17,2,0)</f>
        <v>#N/A</v>
      </c>
      <c r="EY3" s="48" t="e">
        <f>VLOOKUP(EX$2,$D6:$E17,2,0)</f>
        <v>#N/A</v>
      </c>
      <c r="EZ3" s="47" t="e">
        <f>VLOOKUP(EZ$2,$B6:$C17,2,0)</f>
        <v>#N/A</v>
      </c>
      <c r="FA3" s="48" t="e">
        <f>VLOOKUP(EZ$2,$D6:$E17,2,0)</f>
        <v>#N/A</v>
      </c>
      <c r="FB3" s="47" t="e">
        <f>VLOOKUP(FB$2,$B6:$C17,2,0)</f>
        <v>#N/A</v>
      </c>
      <c r="FC3" s="48" t="e">
        <f>VLOOKUP(FB$2,$D6:$E17,2,0)</f>
        <v>#N/A</v>
      </c>
      <c r="FD3" s="47" t="e">
        <f>VLOOKUP(FD$2,$B6:$C17,2,0)</f>
        <v>#N/A</v>
      </c>
      <c r="FE3" s="48" t="e">
        <f>VLOOKUP(FD$2,$D6:$E17,2,0)</f>
        <v>#N/A</v>
      </c>
      <c r="FF3" s="47" t="e">
        <f>VLOOKUP(FF$2,$B6:$C17,2,0)</f>
        <v>#N/A</v>
      </c>
      <c r="FG3" s="48" t="e">
        <f>VLOOKUP(FF$2,$D6:$E17,2,0)</f>
        <v>#N/A</v>
      </c>
      <c r="FH3" s="47" t="e">
        <f>VLOOKUP(FH$2,$B6:$C17,2,0)</f>
        <v>#N/A</v>
      </c>
      <c r="FI3" s="48" t="e">
        <f>VLOOKUP(FH$2,$D6:$E17,2,0)</f>
        <v>#N/A</v>
      </c>
      <c r="FJ3" s="47" t="e">
        <f>VLOOKUP(FJ$2,$B6:$C17,2,0)</f>
        <v>#N/A</v>
      </c>
      <c r="FK3" s="48" t="e">
        <f>VLOOKUP(FJ$2,$D6:$E17,2,0)</f>
        <v>#N/A</v>
      </c>
      <c r="FL3" s="47" t="e">
        <f>VLOOKUP(FL$2,$B6:$C17,2,0)</f>
        <v>#N/A</v>
      </c>
      <c r="FM3" s="48" t="e">
        <f>VLOOKUP(FL$2,$D6:$E17,2,0)</f>
        <v>#N/A</v>
      </c>
      <c r="FN3" s="47" t="e">
        <f>VLOOKUP(FN$2,$B6:$C17,2,0)</f>
        <v>#N/A</v>
      </c>
      <c r="FO3" s="48" t="e">
        <f>VLOOKUP(FN$2,$D6:$E17,2,0)</f>
        <v>#N/A</v>
      </c>
      <c r="FP3" s="47" t="e">
        <f>VLOOKUP(FP$2,$B6:$C17,2,0)</f>
        <v>#N/A</v>
      </c>
      <c r="FQ3" s="48" t="e">
        <f>VLOOKUP(FP$2,$D6:$E17,2,0)</f>
        <v>#N/A</v>
      </c>
      <c r="FR3" s="47" t="e">
        <f>VLOOKUP(FR$2,$B6:$C17,2,0)</f>
        <v>#N/A</v>
      </c>
      <c r="FS3" s="48" t="e">
        <f>VLOOKUP(FR$2,$D6:$E17,2,0)</f>
        <v>#N/A</v>
      </c>
      <c r="FT3" s="47" t="e">
        <f>VLOOKUP(FT$2,$B6:$C17,2,0)</f>
        <v>#N/A</v>
      </c>
      <c r="FU3" s="48" t="e">
        <f>VLOOKUP(FT$2,$D6:$E17,2,0)</f>
        <v>#N/A</v>
      </c>
      <c r="FV3" s="47" t="e">
        <f>VLOOKUP(FV$2,$B6:$C17,2,0)</f>
        <v>#N/A</v>
      </c>
      <c r="FW3" s="48" t="e">
        <f>VLOOKUP(FV$2,$D6:$E17,2,0)</f>
        <v>#N/A</v>
      </c>
      <c r="FX3" s="47" t="e">
        <f>VLOOKUP(FX$2,$B6:$C17,2,0)</f>
        <v>#N/A</v>
      </c>
      <c r="FY3" s="48" t="e">
        <f>VLOOKUP(FX$2,$D6:$E17,2,0)</f>
        <v>#N/A</v>
      </c>
      <c r="FZ3" s="47" t="e">
        <f>VLOOKUP(FZ$2,$B6:$C17,2,0)</f>
        <v>#N/A</v>
      </c>
      <c r="GA3" s="48" t="e">
        <f>VLOOKUP(FZ$2,$D6:$E17,2,0)</f>
        <v>#N/A</v>
      </c>
      <c r="GB3" s="47" t="e">
        <f>VLOOKUP(GB$2,$B6:$C17,2,0)</f>
        <v>#N/A</v>
      </c>
      <c r="GC3" s="48" t="e">
        <f>VLOOKUP(GB$2,$D6:$E17,2,0)</f>
        <v>#N/A</v>
      </c>
      <c r="GD3" s="47" t="e">
        <f>VLOOKUP(GD$2,$B6:$C17,2,0)</f>
        <v>#N/A</v>
      </c>
      <c r="GE3" s="48" t="e">
        <f>VLOOKUP(GD$2,$D6:$E17,2,0)</f>
        <v>#N/A</v>
      </c>
      <c r="GF3" s="47" t="e">
        <f>VLOOKUP(GF$2,$B6:$C17,2,0)</f>
        <v>#N/A</v>
      </c>
      <c r="GG3" s="48" t="e">
        <f>VLOOKUP(GF$2,$D6:$E17,2,0)</f>
        <v>#N/A</v>
      </c>
      <c r="GH3" s="47" t="e">
        <f>VLOOKUP(GH$2,$B6:$C17,2,0)</f>
        <v>#N/A</v>
      </c>
      <c r="GI3" s="48" t="e">
        <f>VLOOKUP(GH$2,$D6:$E17,2,0)</f>
        <v>#N/A</v>
      </c>
      <c r="GJ3" s="47" t="e">
        <f>VLOOKUP(GJ$2,$B6:$C17,2,0)</f>
        <v>#N/A</v>
      </c>
      <c r="GK3" s="48" t="e">
        <f>VLOOKUP(GJ$2,$D6:$E17,2,0)</f>
        <v>#N/A</v>
      </c>
      <c r="GL3" s="47" t="e">
        <f>VLOOKUP(GL$2,$B6:$C17,2,0)</f>
        <v>#N/A</v>
      </c>
      <c r="GM3" s="48" t="e">
        <f>VLOOKUP(GL$2,$D6:$E17,2,0)</f>
        <v>#N/A</v>
      </c>
      <c r="GN3" s="47" t="e">
        <f>VLOOKUP(GN$2,$B6:$C17,2,0)</f>
        <v>#N/A</v>
      </c>
      <c r="GO3" s="48" t="e">
        <f>VLOOKUP(GN$2,$D6:$E17,2,0)</f>
        <v>#N/A</v>
      </c>
      <c r="GP3" s="47" t="e">
        <f>VLOOKUP(GP$2,$B6:$C17,2,0)</f>
        <v>#N/A</v>
      </c>
      <c r="GQ3" s="48" t="e">
        <f>VLOOKUP(GP$2,$D6:$E17,2,0)</f>
        <v>#N/A</v>
      </c>
      <c r="GR3" s="47" t="e">
        <f>VLOOKUP(GR$2,$B6:$C17,2,0)</f>
        <v>#N/A</v>
      </c>
      <c r="GS3" s="48" t="e">
        <f>VLOOKUP(GR$2,$D6:$E17,2,0)</f>
        <v>#N/A</v>
      </c>
      <c r="GT3" s="47" t="e">
        <f>VLOOKUP(GT$2,$B6:$C17,2,0)</f>
        <v>#N/A</v>
      </c>
      <c r="GU3" s="48" t="e">
        <f>VLOOKUP(GT$2,$D6:$E17,2,0)</f>
        <v>#N/A</v>
      </c>
      <c r="GV3" s="47" t="e">
        <f>VLOOKUP(GV$2,$B6:$C17,2,0)</f>
        <v>#N/A</v>
      </c>
      <c r="GW3" s="48" t="e">
        <f>VLOOKUP(GV$2,$D6:$E17,2,0)</f>
        <v>#N/A</v>
      </c>
      <c r="GX3" s="47" t="e">
        <f>VLOOKUP(GX$2,$B6:$C17,2,0)</f>
        <v>#N/A</v>
      </c>
      <c r="GY3" s="48" t="e">
        <f>VLOOKUP(GX$2,$D6:$E17,2,0)</f>
        <v>#N/A</v>
      </c>
      <c r="GZ3" s="47" t="e">
        <f>VLOOKUP(GZ$2,$B6:$C17,2,0)</f>
        <v>#N/A</v>
      </c>
      <c r="HA3" s="48" t="e">
        <f>VLOOKUP(GZ$2,$D6:$E17,2,0)</f>
        <v>#N/A</v>
      </c>
      <c r="HB3" s="47" t="e">
        <f>VLOOKUP(HB$2,$B6:$C17,2,0)</f>
        <v>#N/A</v>
      </c>
      <c r="HC3" s="48" t="e">
        <f>VLOOKUP(HB$2,$D6:$E17,2,0)</f>
        <v>#N/A</v>
      </c>
      <c r="HD3" s="47" t="e">
        <f>VLOOKUP(HD$2,$B6:$C17,2,0)</f>
        <v>#N/A</v>
      </c>
      <c r="HE3" s="48" t="e">
        <f>VLOOKUP(HD$2,$D6:$E17,2,0)</f>
        <v>#N/A</v>
      </c>
      <c r="HF3" s="47" t="e">
        <f>VLOOKUP(HF$2,$B6:$C17,2,0)</f>
        <v>#N/A</v>
      </c>
      <c r="HG3" s="48" t="e">
        <f>VLOOKUP(HF$2,$D6:$E17,2,0)</f>
        <v>#N/A</v>
      </c>
      <c r="HH3" s="47" t="e">
        <f>VLOOKUP(HH$2,$B6:$C17,2,0)</f>
        <v>#N/A</v>
      </c>
      <c r="HI3" s="48" t="e">
        <f>VLOOKUP(HH$2,$D6:$E17,2,0)</f>
        <v>#N/A</v>
      </c>
      <c r="HJ3" s="47" t="e">
        <f>VLOOKUP(HJ$2,$B6:$C17,2,0)</f>
        <v>#N/A</v>
      </c>
      <c r="HK3" s="48" t="e">
        <f>VLOOKUP(HJ$2,$D6:$E17,2,0)</f>
        <v>#N/A</v>
      </c>
      <c r="HL3" s="47" t="e">
        <f>VLOOKUP(HL$2,$B6:$C17,2,0)</f>
        <v>#N/A</v>
      </c>
      <c r="HM3" s="48" t="e">
        <f>VLOOKUP(HL$2,$D6:$E17,2,0)</f>
        <v>#N/A</v>
      </c>
      <c r="HN3" s="47" t="e">
        <f>VLOOKUP(HN$2,$B6:$C17,2,0)</f>
        <v>#N/A</v>
      </c>
      <c r="HO3" s="48" t="e">
        <f>VLOOKUP(HN$2,$D6:$E17,2,0)</f>
        <v>#N/A</v>
      </c>
      <c r="HP3" s="47" t="e">
        <f>VLOOKUP(HP$2,$B6:$C17,2,0)</f>
        <v>#N/A</v>
      </c>
      <c r="HQ3" s="48" t="e">
        <f>VLOOKUP(HP$2,$D6:$E17,2,0)</f>
        <v>#N/A</v>
      </c>
      <c r="HR3" s="47" t="e">
        <f>VLOOKUP(HR$2,$B6:$C17,2,0)</f>
        <v>#N/A</v>
      </c>
      <c r="HS3" s="48" t="e">
        <f>VLOOKUP(HR$2,$D6:$E17,2,0)</f>
        <v>#N/A</v>
      </c>
      <c r="HT3" s="47" t="e">
        <f>VLOOKUP(HT$2,$B6:$C17,2,0)</f>
        <v>#N/A</v>
      </c>
      <c r="HU3" s="48" t="e">
        <f>VLOOKUP(HT$2,$D6:$E17,2,0)</f>
        <v>#N/A</v>
      </c>
      <c r="HV3" s="47" t="e">
        <f>VLOOKUP(HV$2,$B6:$C17,2,0)</f>
        <v>#N/A</v>
      </c>
      <c r="HW3" s="48" t="e">
        <f>VLOOKUP(HV$2,$D6:$E17,2,0)</f>
        <v>#N/A</v>
      </c>
      <c r="HX3" s="47" t="e">
        <f>VLOOKUP(HX$2,$B6:$C17,2,0)</f>
        <v>#N/A</v>
      </c>
      <c r="HY3" s="48" t="e">
        <f>VLOOKUP(HX$2,$D6:$E17,2,0)</f>
        <v>#N/A</v>
      </c>
      <c r="HZ3" s="47" t="e">
        <f>VLOOKUP(HZ$2,$B6:$C17,2,0)</f>
        <v>#N/A</v>
      </c>
      <c r="IA3" s="48" t="e">
        <f>VLOOKUP(HZ$2,$D6:$E17,2,0)</f>
        <v>#N/A</v>
      </c>
      <c r="IB3" s="47" t="e">
        <f>VLOOKUP(IB$2,$B6:$C17,2,0)</f>
        <v>#N/A</v>
      </c>
      <c r="IC3" s="48" t="e">
        <f>VLOOKUP(IB$2,$D6:$E17,2,0)</f>
        <v>#N/A</v>
      </c>
      <c r="ID3" s="47" t="e">
        <f>VLOOKUP(ID$2,$B6:$C17,2,0)</f>
        <v>#N/A</v>
      </c>
      <c r="IE3" s="48" t="e">
        <f>VLOOKUP(ID$2,$D6:$E17,2,0)</f>
        <v>#N/A</v>
      </c>
      <c r="IF3" s="47" t="e">
        <f>VLOOKUP(IF$2,$B6:$C17,2,0)</f>
        <v>#N/A</v>
      </c>
      <c r="IG3" s="48" t="e">
        <f>VLOOKUP(IF$2,$D6:$E17,2,0)</f>
        <v>#N/A</v>
      </c>
      <c r="IH3" s="47" t="e">
        <f>VLOOKUP(IH$2,$B6:$C17,2,0)</f>
        <v>#N/A</v>
      </c>
      <c r="II3" s="48" t="e">
        <f>VLOOKUP(IH$2,$D6:$E17,2,0)</f>
        <v>#N/A</v>
      </c>
      <c r="IJ3" s="47" t="e">
        <f>VLOOKUP(IJ$2,$B6:$C17,2,0)</f>
        <v>#N/A</v>
      </c>
      <c r="IK3" s="48" t="e">
        <f>VLOOKUP(IJ$2,$D6:$E17,2,0)</f>
        <v>#N/A</v>
      </c>
      <c r="IL3" s="47" t="e">
        <f>VLOOKUP(IL$2,$B6:$C17,2,0)</f>
        <v>#N/A</v>
      </c>
      <c r="IM3" s="48" t="e">
        <f>VLOOKUP(IL$2,$D6:$E17,2,0)</f>
        <v>#N/A</v>
      </c>
      <c r="IN3" s="47" t="e">
        <f>VLOOKUP(IN$2,$B6:$C17,2,0)</f>
        <v>#N/A</v>
      </c>
      <c r="IO3" s="48" t="e">
        <f>VLOOKUP(IN$2,$D6:$E17,2,0)</f>
        <v>#N/A</v>
      </c>
      <c r="IP3" s="47" t="e">
        <f>VLOOKUP(IP$2,$B6:$C17,2,0)</f>
        <v>#N/A</v>
      </c>
      <c r="IQ3" s="48" t="e">
        <f>VLOOKUP(IP$2,$D6:$E17,2,0)</f>
        <v>#N/A</v>
      </c>
      <c r="IR3" s="47" t="e">
        <f>VLOOKUP(IR$2,$B6:$C17,2,0)</f>
        <v>#N/A</v>
      </c>
      <c r="IS3" s="48" t="e">
        <f>VLOOKUP(IR$2,$D6:$E17,2,0)</f>
        <v>#N/A</v>
      </c>
      <c r="IT3" s="47" t="e">
        <f>VLOOKUP(IT$2,$B6:$C17,2,0)</f>
        <v>#N/A</v>
      </c>
      <c r="IU3" s="48" t="e">
        <f>VLOOKUP(IT$2,$D6:$E17,2,0)</f>
        <v>#N/A</v>
      </c>
      <c r="IV3" s="47" t="e">
        <f>VLOOKUP(IV$2,$B6:$C17,2,0)</f>
        <v>#N/A</v>
      </c>
      <c r="IW3" s="48" t="e">
        <f>VLOOKUP(IV$2,$D6:$E17,2,0)</f>
        <v>#N/A</v>
      </c>
      <c r="IX3" s="47" t="e">
        <f>VLOOKUP(IX$2,$B6:$C17,2,0)</f>
        <v>#N/A</v>
      </c>
      <c r="IY3" s="48" t="e">
        <f>VLOOKUP(IX$2,$D6:$E17,2,0)</f>
        <v>#N/A</v>
      </c>
      <c r="IZ3" s="47" t="e">
        <f>VLOOKUP(IZ$2,$B6:$C17,2,0)</f>
        <v>#N/A</v>
      </c>
      <c r="JA3" s="48" t="e">
        <f>VLOOKUP(IZ$2,$D6:$E17,2,0)</f>
        <v>#N/A</v>
      </c>
      <c r="JB3" s="47" t="e">
        <f>VLOOKUP(JB$2,$B6:$C17,2,0)</f>
        <v>#N/A</v>
      </c>
      <c r="JC3" s="48" t="e">
        <f>VLOOKUP(JB$2,$D6:$E17,2,0)</f>
        <v>#N/A</v>
      </c>
      <c r="JD3" s="47" t="e">
        <f>VLOOKUP(JD$2,$B6:$C17,2,0)</f>
        <v>#N/A</v>
      </c>
      <c r="JE3" s="48" t="e">
        <f>VLOOKUP(JD$2,$D6:$E17,2,0)</f>
        <v>#N/A</v>
      </c>
      <c r="JF3" s="47" t="e">
        <f>VLOOKUP(JF$2,$B6:$C17,2,0)</f>
        <v>#N/A</v>
      </c>
      <c r="JG3" s="48" t="e">
        <f>VLOOKUP(JF$2,$D6:$E17,2,0)</f>
        <v>#N/A</v>
      </c>
      <c r="JH3" s="47" t="e">
        <f>VLOOKUP(JH$2,$B6:$C17,2,0)</f>
        <v>#N/A</v>
      </c>
      <c r="JI3" s="48" t="e">
        <f>VLOOKUP(JH$2,$D6:$E17,2,0)</f>
        <v>#N/A</v>
      </c>
      <c r="JJ3" s="47" t="e">
        <f>VLOOKUP(JJ$2,$B6:$C17,2,0)</f>
        <v>#N/A</v>
      </c>
      <c r="JK3" s="48" t="e">
        <f>VLOOKUP(JJ$2,$D6:$E17,2,0)</f>
        <v>#N/A</v>
      </c>
      <c r="JL3" s="47" t="e">
        <f>VLOOKUP(JL$2,$B6:$C17,2,0)</f>
        <v>#N/A</v>
      </c>
      <c r="JM3" s="48" t="e">
        <f>VLOOKUP(JL$2,$D6:$E17,2,0)</f>
        <v>#N/A</v>
      </c>
      <c r="JN3" s="47" t="e">
        <f>VLOOKUP(JN$2,$B6:$C17,2,0)</f>
        <v>#N/A</v>
      </c>
      <c r="JO3" s="48" t="e">
        <f>VLOOKUP(JN$2,$D6:$E17,2,0)</f>
        <v>#N/A</v>
      </c>
      <c r="JP3" s="47" t="e">
        <f>VLOOKUP(JP$2,$B6:$C17,2,0)</f>
        <v>#N/A</v>
      </c>
      <c r="JQ3" s="48" t="e">
        <f>VLOOKUP(JP$2,$D6:$E17,2,0)</f>
        <v>#N/A</v>
      </c>
      <c r="JR3" s="47" t="e">
        <f>VLOOKUP(JR$2,$B6:$C17,2,0)</f>
        <v>#N/A</v>
      </c>
      <c r="JS3" s="48" t="e">
        <f>VLOOKUP(JR$2,$D6:$E17,2,0)</f>
        <v>#N/A</v>
      </c>
      <c r="JT3" s="47" t="e">
        <f>VLOOKUP(JT$2,$B6:$C17,2,0)</f>
        <v>#N/A</v>
      </c>
      <c r="JU3" s="48" t="e">
        <f>VLOOKUP(JT$2,$D6:$E17,2,0)</f>
        <v>#N/A</v>
      </c>
      <c r="JV3" s="47" t="e">
        <f>VLOOKUP(JV$2,$B6:$C17,2,0)</f>
        <v>#N/A</v>
      </c>
      <c r="JW3" s="48" t="e">
        <f>VLOOKUP(JV$2,$D6:$E17,2,0)</f>
        <v>#N/A</v>
      </c>
      <c r="JX3" s="47" t="e">
        <f>VLOOKUP(JX$2,$B6:$C17,2,0)</f>
        <v>#N/A</v>
      </c>
      <c r="JY3" s="48" t="e">
        <f>VLOOKUP(JX$2,$D6:$E17,2,0)</f>
        <v>#N/A</v>
      </c>
      <c r="JZ3" s="47" t="e">
        <f>VLOOKUP(JZ$2,$B6:$C17,2,0)</f>
        <v>#N/A</v>
      </c>
      <c r="KA3" s="48" t="e">
        <f>VLOOKUP(JZ$2,$D6:$E17,2,0)</f>
        <v>#N/A</v>
      </c>
      <c r="KB3" s="47" t="e">
        <f>VLOOKUP(KB$2,$B6:$C17,2,0)</f>
        <v>#N/A</v>
      </c>
      <c r="KC3" s="48" t="e">
        <f>VLOOKUP(KB$2,$D6:$E17,2,0)</f>
        <v>#N/A</v>
      </c>
      <c r="KD3" s="47" t="e">
        <f>VLOOKUP(KD$2,$B6:$C17,2,0)</f>
        <v>#N/A</v>
      </c>
      <c r="KE3" s="48" t="e">
        <f>VLOOKUP(KD$2,$D6:$E17,2,0)</f>
        <v>#N/A</v>
      </c>
      <c r="KF3" s="47" t="e">
        <f>VLOOKUP(KF$2,$B6:$C17,2,0)</f>
        <v>#N/A</v>
      </c>
      <c r="KG3" s="48" t="e">
        <f>VLOOKUP(KF$2,$D6:$E17,2,0)</f>
        <v>#N/A</v>
      </c>
      <c r="KH3" s="47" t="e">
        <f>VLOOKUP(KH$2,$B6:$C17,2,0)</f>
        <v>#N/A</v>
      </c>
      <c r="KI3" s="48" t="e">
        <f>VLOOKUP(KH$2,$D6:$E17,2,0)</f>
        <v>#N/A</v>
      </c>
      <c r="KJ3" s="47" t="e">
        <f>VLOOKUP(KJ$2,$B6:$C17,2,0)</f>
        <v>#N/A</v>
      </c>
      <c r="KK3" s="48" t="e">
        <f>VLOOKUP(KJ$2,$D6:$E17,2,0)</f>
        <v>#N/A</v>
      </c>
      <c r="KL3" s="47" t="e">
        <f>VLOOKUP(KL$2,$B6:$C17,2,0)</f>
        <v>#N/A</v>
      </c>
      <c r="KM3" s="48" t="e">
        <f>VLOOKUP(KL$2,$D6:$E17,2,0)</f>
        <v>#N/A</v>
      </c>
      <c r="KN3" s="47" t="e">
        <f>VLOOKUP(KN$2,$B6:$C17,2,0)</f>
        <v>#N/A</v>
      </c>
      <c r="KO3" s="48" t="e">
        <f>VLOOKUP(KN$2,$D6:$E17,2,0)</f>
        <v>#N/A</v>
      </c>
      <c r="KP3" s="47" t="e">
        <f>VLOOKUP(KP$2,$B6:$C17,2,0)</f>
        <v>#N/A</v>
      </c>
      <c r="KQ3" s="48" t="e">
        <f>VLOOKUP(KP$2,$D6:$E17,2,0)</f>
        <v>#N/A</v>
      </c>
      <c r="KR3" s="47" t="e">
        <f>VLOOKUP(KR$2,$B6:$C17,2,0)</f>
        <v>#N/A</v>
      </c>
      <c r="KS3" s="48" t="e">
        <f>VLOOKUP(KR$2,$D6:$E17,2,0)</f>
        <v>#N/A</v>
      </c>
      <c r="KT3" s="47" t="e">
        <f>VLOOKUP(KT$2,$B6:$C17,2,0)</f>
        <v>#N/A</v>
      </c>
      <c r="KU3" s="48" t="e">
        <f>VLOOKUP(KT$2,$D6:$E17,2,0)</f>
        <v>#N/A</v>
      </c>
      <c r="KV3" s="47" t="e">
        <f>VLOOKUP(KV$2,$B6:$C17,2,0)</f>
        <v>#N/A</v>
      </c>
      <c r="KW3" s="48" t="e">
        <f>VLOOKUP(KV$2,$D6:$E17,2,0)</f>
        <v>#N/A</v>
      </c>
      <c r="KX3" s="47" t="e">
        <f>VLOOKUP(KX$2,$B6:$C17,2,0)</f>
        <v>#N/A</v>
      </c>
      <c r="KY3" s="48" t="e">
        <f>VLOOKUP(KX$2,$D6:$E17,2,0)</f>
        <v>#N/A</v>
      </c>
      <c r="KZ3" s="47" t="e">
        <f>VLOOKUP(KZ$2,$B6:$C17,2,0)</f>
        <v>#N/A</v>
      </c>
      <c r="LA3" s="48" t="e">
        <f>VLOOKUP(KZ$2,$D6:$E17,2,0)</f>
        <v>#N/A</v>
      </c>
      <c r="LB3" s="47" t="e">
        <f>VLOOKUP(LB$2,$B6:$C17,2,0)</f>
        <v>#N/A</v>
      </c>
      <c r="LC3" s="48" t="e">
        <f>VLOOKUP(LB$2,$D6:$E17,2,0)</f>
        <v>#N/A</v>
      </c>
      <c r="LD3" s="47" t="e">
        <f>VLOOKUP(LD$2,$B6:$C17,2,0)</f>
        <v>#N/A</v>
      </c>
      <c r="LE3" s="48" t="e">
        <f>VLOOKUP(LD$2,$D6:$E17,2,0)</f>
        <v>#N/A</v>
      </c>
      <c r="LF3" s="47" t="e">
        <f>VLOOKUP(LF$2,$B6:$C17,2,0)</f>
        <v>#N/A</v>
      </c>
      <c r="LG3" s="48" t="e">
        <f>VLOOKUP(LF$2,$D6:$E17,2,0)</f>
        <v>#N/A</v>
      </c>
      <c r="LH3" s="47" t="e">
        <f>VLOOKUP(LH$2,$B6:$C17,2,0)</f>
        <v>#N/A</v>
      </c>
      <c r="LI3" s="48" t="e">
        <f>VLOOKUP(LH$2,$D6:$E17,2,0)</f>
        <v>#N/A</v>
      </c>
      <c r="LJ3" s="47" t="e">
        <f>VLOOKUP(LJ$2,$B6:$C17,2,0)</f>
        <v>#N/A</v>
      </c>
      <c r="LK3" s="48" t="e">
        <f>VLOOKUP(LJ$2,$D6:$E17,2,0)</f>
        <v>#N/A</v>
      </c>
      <c r="LL3" s="47" t="e">
        <f>VLOOKUP(LL$2,$B6:$C17,2,0)</f>
        <v>#N/A</v>
      </c>
      <c r="LM3" s="48" t="e">
        <f>VLOOKUP(LL$2,$D6:$E17,2,0)</f>
        <v>#N/A</v>
      </c>
      <c r="LN3" s="47" t="e">
        <f>VLOOKUP(LN$2,$B6:$C17,2,0)</f>
        <v>#N/A</v>
      </c>
      <c r="LO3" s="48" t="e">
        <f>VLOOKUP(LN$2,$D6:$E17,2,0)</f>
        <v>#N/A</v>
      </c>
      <c r="LP3" s="47" t="e">
        <f>VLOOKUP(LP$2,$B6:$C17,2,0)</f>
        <v>#N/A</v>
      </c>
      <c r="LQ3" s="48" t="e">
        <f>VLOOKUP(LP$2,$D6:$E17,2,0)</f>
        <v>#N/A</v>
      </c>
      <c r="LR3" s="47" t="e">
        <f>VLOOKUP(LR$2,$B6:$C17,2,0)</f>
        <v>#N/A</v>
      </c>
      <c r="LS3" s="48" t="e">
        <f>VLOOKUP(LR$2,$D6:$E17,2,0)</f>
        <v>#N/A</v>
      </c>
      <c r="LT3" s="47" t="e">
        <f>VLOOKUP(LT$2,$B6:$C17,2,0)</f>
        <v>#N/A</v>
      </c>
      <c r="LU3" s="48" t="e">
        <f>VLOOKUP(LT$2,$D6:$E17,2,0)</f>
        <v>#N/A</v>
      </c>
      <c r="LV3" s="47" t="e">
        <f>VLOOKUP(LV$2,$B6:$C17,2,0)</f>
        <v>#N/A</v>
      </c>
      <c r="LW3" s="48" t="e">
        <f>VLOOKUP(LV$2,$D6:$E17,2,0)</f>
        <v>#N/A</v>
      </c>
      <c r="LX3" s="47" t="e">
        <f>VLOOKUP(LX$2,$B6:$C17,2,0)</f>
        <v>#N/A</v>
      </c>
      <c r="LY3" s="48" t="e">
        <f>VLOOKUP(LX$2,$D6:$E17,2,0)</f>
        <v>#N/A</v>
      </c>
      <c r="LZ3" s="47" t="e">
        <f>VLOOKUP(LZ$2,$B6:$C17,2,0)</f>
        <v>#N/A</v>
      </c>
      <c r="MA3" s="48" t="e">
        <f>VLOOKUP(LZ$2,$D6:$E17,2,0)</f>
        <v>#N/A</v>
      </c>
      <c r="MB3" s="47" t="e">
        <f>VLOOKUP(MB$2,$B6:$C17,2,0)</f>
        <v>#N/A</v>
      </c>
      <c r="MC3" s="48" t="e">
        <f>VLOOKUP(MB$2,$D6:$E17,2,0)</f>
        <v>#N/A</v>
      </c>
      <c r="MD3" s="47" t="e">
        <f>VLOOKUP(MD$2,$B6:$C17,2,0)</f>
        <v>#N/A</v>
      </c>
      <c r="ME3" s="48" t="e">
        <f>VLOOKUP(MD$2,$D6:$E17,2,0)</f>
        <v>#N/A</v>
      </c>
      <c r="MF3" s="47" t="e">
        <f>VLOOKUP(MF$2,$B6:$C17,2,0)</f>
        <v>#N/A</v>
      </c>
      <c r="MG3" s="48" t="e">
        <f>VLOOKUP(MF$2,$D6:$E17,2,0)</f>
        <v>#N/A</v>
      </c>
      <c r="MH3" s="47" t="e">
        <f>VLOOKUP(MH$2,$B6:$C17,2,0)</f>
        <v>#N/A</v>
      </c>
      <c r="MI3" s="48" t="e">
        <f>VLOOKUP(MH$2,$D6:$E17,2,0)</f>
        <v>#N/A</v>
      </c>
      <c r="MJ3" s="47" t="e">
        <f>VLOOKUP(MJ$2,$B6:$C17,2,0)</f>
        <v>#N/A</v>
      </c>
      <c r="MK3" s="48" t="e">
        <f>VLOOKUP(MJ$2,$D6:$E17,2,0)</f>
        <v>#N/A</v>
      </c>
      <c r="ML3" s="47" t="e">
        <f>VLOOKUP(ML$2,$B6:$C17,2,0)</f>
        <v>#N/A</v>
      </c>
      <c r="MM3" s="48" t="e">
        <f>VLOOKUP(ML$2,$D6:$E17,2,0)</f>
        <v>#N/A</v>
      </c>
      <c r="MN3" s="47" t="e">
        <f>VLOOKUP(MN$2,$B6:$C17,2,0)</f>
        <v>#N/A</v>
      </c>
      <c r="MO3" s="48" t="e">
        <f>VLOOKUP(MN$2,$D6:$E17,2,0)</f>
        <v>#N/A</v>
      </c>
      <c r="MP3" s="47" t="e">
        <f>VLOOKUP(MP$2,$B6:$C17,2,0)</f>
        <v>#N/A</v>
      </c>
      <c r="MQ3" s="48" t="e">
        <f>VLOOKUP(MP$2,$D6:$E17,2,0)</f>
        <v>#N/A</v>
      </c>
      <c r="MR3" s="47" t="e">
        <f>VLOOKUP(MR$2,$B6:$C17,2,0)</f>
        <v>#N/A</v>
      </c>
      <c r="MS3" s="48" t="e">
        <f>VLOOKUP(MR$2,$D6:$E17,2,0)</f>
        <v>#N/A</v>
      </c>
      <c r="MT3" s="47" t="e">
        <f>VLOOKUP(MT$2,$B6:$C17,2,0)</f>
        <v>#N/A</v>
      </c>
      <c r="MU3" s="48" t="e">
        <f>VLOOKUP(MT$2,$D6:$E17,2,0)</f>
        <v>#N/A</v>
      </c>
      <c r="MV3" s="47" t="e">
        <f>VLOOKUP(MV$2,$B6:$C17,2,0)</f>
        <v>#N/A</v>
      </c>
      <c r="MW3" s="48" t="e">
        <f>VLOOKUP(MV$2,$D6:$E17,2,0)</f>
        <v>#N/A</v>
      </c>
      <c r="MX3" s="47" t="e">
        <f>VLOOKUP(MX$2,$B6:$C17,2,0)</f>
        <v>#N/A</v>
      </c>
      <c r="MY3" s="48" t="e">
        <f>VLOOKUP(MX$2,$D6:$E17,2,0)</f>
        <v>#N/A</v>
      </c>
      <c r="MZ3" s="47" t="e">
        <f>VLOOKUP(MZ$2,$B6:$C17,2,0)</f>
        <v>#N/A</v>
      </c>
      <c r="NA3" s="48" t="e">
        <f>VLOOKUP(MZ$2,$D6:$E17,2,0)</f>
        <v>#N/A</v>
      </c>
      <c r="NB3" s="47" t="e">
        <f>VLOOKUP(NB$2,$B6:$C17,2,0)</f>
        <v>#N/A</v>
      </c>
      <c r="NC3" s="48" t="e">
        <f>VLOOKUP(NB$2,$D6:$E17,2,0)</f>
        <v>#N/A</v>
      </c>
      <c r="ND3" s="47" t="e">
        <f>VLOOKUP(ND$2,$B6:$C17,2,0)</f>
        <v>#N/A</v>
      </c>
      <c r="NE3" s="48" t="e">
        <f>VLOOKUP(ND$2,$D6:$E17,2,0)</f>
        <v>#N/A</v>
      </c>
      <c r="NF3" s="47" t="e">
        <f>VLOOKUP(NF$2,$B6:$C17,2,0)</f>
        <v>#N/A</v>
      </c>
      <c r="NG3" s="48" t="e">
        <f>VLOOKUP(NF$2,$D6:$E17,2,0)</f>
        <v>#N/A</v>
      </c>
      <c r="NH3" s="47" t="e">
        <f>VLOOKUP(NH$2,$B6:$C17,2,0)</f>
        <v>#N/A</v>
      </c>
      <c r="NI3" s="48" t="e">
        <f>VLOOKUP(NH$2,$D6:$E17,2,0)</f>
        <v>#N/A</v>
      </c>
      <c r="NJ3" s="47" t="e">
        <f>VLOOKUP(NJ$2,$B6:$C17,2,0)</f>
        <v>#N/A</v>
      </c>
      <c r="NK3" s="48" t="e">
        <f>VLOOKUP(NJ$2,$D6:$E17,2,0)</f>
        <v>#N/A</v>
      </c>
      <c r="NL3" s="47" t="e">
        <f>VLOOKUP(NL$2,$B6:$C17,2,0)</f>
        <v>#N/A</v>
      </c>
      <c r="NM3" s="48" t="e">
        <f>VLOOKUP(NL$2,$D6:$E17,2,0)</f>
        <v>#N/A</v>
      </c>
      <c r="NN3" s="47" t="e">
        <f>VLOOKUP(NN$2,$B6:$C17,2,0)</f>
        <v>#N/A</v>
      </c>
      <c r="NO3" s="48" t="e">
        <f>VLOOKUP(NN$2,$D6:$E17,2,0)</f>
        <v>#N/A</v>
      </c>
      <c r="NP3" s="47" t="e">
        <f>VLOOKUP(NP$2,$B6:$C17,2,0)</f>
        <v>#N/A</v>
      </c>
      <c r="NQ3" s="48" t="e">
        <f>VLOOKUP(NP$2,$D6:$E17,2,0)</f>
        <v>#N/A</v>
      </c>
      <c r="NR3" s="47" t="e">
        <f>VLOOKUP(NR$2,$B6:$C17,2,0)</f>
        <v>#N/A</v>
      </c>
      <c r="NS3" s="48" t="e">
        <f>VLOOKUP(NR$2,$D6:$E17,2,0)</f>
        <v>#N/A</v>
      </c>
      <c r="NT3" s="47" t="e">
        <f>VLOOKUP(NT$2,$B6:$C17,2,0)</f>
        <v>#N/A</v>
      </c>
      <c r="NU3" s="48" t="e">
        <f>VLOOKUP(NT$2,$D6:$E17,2,0)</f>
        <v>#N/A</v>
      </c>
      <c r="NV3" s="47" t="e">
        <f>VLOOKUP(NV$2,$B6:$C17,2,0)</f>
        <v>#N/A</v>
      </c>
      <c r="NW3" s="48" t="e">
        <f>VLOOKUP(NV$2,$D6:$E17,2,0)</f>
        <v>#N/A</v>
      </c>
      <c r="NX3" s="47" t="e">
        <f>VLOOKUP(NX$2,$B6:$C17,2,0)</f>
        <v>#N/A</v>
      </c>
      <c r="NY3" s="48" t="e">
        <f>VLOOKUP(NX$2,$D6:$E17,2,0)</f>
        <v>#N/A</v>
      </c>
      <c r="NZ3" s="47" t="e">
        <f>VLOOKUP(NZ$2,$B6:$C17,2,0)</f>
        <v>#N/A</v>
      </c>
      <c r="OA3" s="48" t="e">
        <f>VLOOKUP(NZ$2,$D6:$E17,2,0)</f>
        <v>#N/A</v>
      </c>
      <c r="OB3" s="47" t="e">
        <f>VLOOKUP(OB$2,$B6:$C17,2,0)</f>
        <v>#N/A</v>
      </c>
      <c r="OC3" s="48" t="e">
        <f>VLOOKUP(OB$2,$D6:$E17,2,0)</f>
        <v>#N/A</v>
      </c>
      <c r="OD3" s="47" t="e">
        <f>VLOOKUP(OD$2,$B6:$C17,2,0)</f>
        <v>#N/A</v>
      </c>
      <c r="OE3" s="48" t="e">
        <f>VLOOKUP(OD$2,$D6:$E17,2,0)</f>
        <v>#N/A</v>
      </c>
      <c r="OF3" s="47" t="e">
        <f>VLOOKUP(OF$2,$B6:$C17,2,0)</f>
        <v>#N/A</v>
      </c>
      <c r="OG3" s="48" t="e">
        <f>VLOOKUP(OF$2,$D6:$E17,2,0)</f>
        <v>#N/A</v>
      </c>
      <c r="OH3" s="47" t="e">
        <f>VLOOKUP(OH$2,$B6:$C17,2,0)</f>
        <v>#N/A</v>
      </c>
      <c r="OI3" s="48" t="e">
        <f>VLOOKUP(OH$2,$D6:$E17,2,0)</f>
        <v>#N/A</v>
      </c>
      <c r="OJ3" s="47" t="e">
        <f>VLOOKUP(OJ$2,$B6:$C17,2,0)</f>
        <v>#N/A</v>
      </c>
      <c r="OK3" s="48" t="e">
        <f>VLOOKUP(OJ$2,$D6:$E17,2,0)</f>
        <v>#N/A</v>
      </c>
      <c r="OL3" s="47" t="e">
        <f>VLOOKUP(OL$2,$B6:$C17,2,0)</f>
        <v>#N/A</v>
      </c>
      <c r="OM3" s="48" t="e">
        <f>VLOOKUP(OL$2,$D6:$E17,2,0)</f>
        <v>#N/A</v>
      </c>
      <c r="ON3" s="47" t="e">
        <f>VLOOKUP(ON$2,$B6:$C17,2,0)</f>
        <v>#N/A</v>
      </c>
      <c r="OO3" s="48" t="e">
        <f>VLOOKUP(ON$2,$D6:$E17,2,0)</f>
        <v>#N/A</v>
      </c>
      <c r="OP3" s="47" t="e">
        <f>VLOOKUP(OP$2,$B6:$C17,2,0)</f>
        <v>#N/A</v>
      </c>
      <c r="OQ3" s="48" t="e">
        <f>VLOOKUP(OP$2,$D6:$E17,2,0)</f>
        <v>#N/A</v>
      </c>
      <c r="OR3" s="47" t="e">
        <f>VLOOKUP(OR$2,$B6:$C17,2,0)</f>
        <v>#N/A</v>
      </c>
      <c r="OS3" s="48" t="e">
        <f>VLOOKUP(OR$2,$D6:$E17,2,0)</f>
        <v>#N/A</v>
      </c>
      <c r="OT3" s="47" t="e">
        <f>VLOOKUP(OT$2,$B6:$C17,2,0)</f>
        <v>#N/A</v>
      </c>
      <c r="OU3" s="48" t="e">
        <f>VLOOKUP(OT$2,$D6:$E17,2,0)</f>
        <v>#N/A</v>
      </c>
      <c r="OV3" s="47" t="e">
        <f>VLOOKUP(OV$2,$B6:$C17,2,0)</f>
        <v>#N/A</v>
      </c>
      <c r="OW3" s="48" t="e">
        <f>VLOOKUP(OV$2,$D6:$E17,2,0)</f>
        <v>#N/A</v>
      </c>
      <c r="OX3" s="47" t="e">
        <f>VLOOKUP(OX$2,$B6:$C17,2,0)</f>
        <v>#N/A</v>
      </c>
      <c r="OY3" s="48" t="e">
        <f>VLOOKUP(OX$2,$D6:$E17,2,0)</f>
        <v>#N/A</v>
      </c>
      <c r="OZ3" s="47" t="e">
        <f>VLOOKUP(OZ$2,$B6:$C17,2,0)</f>
        <v>#N/A</v>
      </c>
      <c r="PA3" s="48" t="e">
        <f>VLOOKUP(OZ$2,$D6:$E17,2,0)</f>
        <v>#N/A</v>
      </c>
      <c r="PB3" s="47" t="e">
        <f>VLOOKUP(PB$2,$B6:$C17,2,0)</f>
        <v>#N/A</v>
      </c>
      <c r="PC3" s="48" t="e">
        <f>VLOOKUP(PB$2,$D6:$E17,2,0)</f>
        <v>#N/A</v>
      </c>
      <c r="PD3" s="47" t="e">
        <f>VLOOKUP(PD$2,$B6:$C17,2,0)</f>
        <v>#N/A</v>
      </c>
      <c r="PE3" s="48" t="e">
        <f>VLOOKUP(PD$2,$D6:$E17,2,0)</f>
        <v>#N/A</v>
      </c>
      <c r="PF3" s="47" t="e">
        <f>VLOOKUP(PF$2,$B6:$C17,2,0)</f>
        <v>#N/A</v>
      </c>
      <c r="PG3" s="48" t="e">
        <f>VLOOKUP(PF$2,$D6:$E17,2,0)</f>
        <v>#N/A</v>
      </c>
      <c r="PH3" s="47" t="e">
        <f>VLOOKUP(PH$2,$B6:$C17,2,0)</f>
        <v>#N/A</v>
      </c>
      <c r="PI3" s="48" t="e">
        <f>VLOOKUP(PH$2,$D6:$E17,2,0)</f>
        <v>#N/A</v>
      </c>
      <c r="PJ3" s="47" t="e">
        <f>VLOOKUP(PJ$2,$B6:$C17,2,0)</f>
        <v>#N/A</v>
      </c>
      <c r="PK3" s="48" t="e">
        <f>VLOOKUP(PJ$2,$D6:$E17,2,0)</f>
        <v>#N/A</v>
      </c>
      <c r="PL3" s="47" t="e">
        <f>VLOOKUP(PL$2,$B6:$C17,2,0)</f>
        <v>#N/A</v>
      </c>
      <c r="PM3" s="48" t="e">
        <f>VLOOKUP(PL$2,$D6:$E17,2,0)</f>
        <v>#N/A</v>
      </c>
      <c r="PN3" s="47" t="e">
        <f>VLOOKUP(PN$2,$B6:$C17,2,0)</f>
        <v>#N/A</v>
      </c>
      <c r="PO3" s="48" t="e">
        <f>VLOOKUP(PN$2,$D6:$E17,2,0)</f>
        <v>#N/A</v>
      </c>
      <c r="PP3" s="47" t="e">
        <f>VLOOKUP(PP$2,$B6:$C17,2,0)</f>
        <v>#N/A</v>
      </c>
      <c r="PQ3" s="48" t="e">
        <f>VLOOKUP(PP$2,$D6:$E17,2,0)</f>
        <v>#N/A</v>
      </c>
      <c r="PR3" s="47" t="e">
        <f>VLOOKUP(PR$2,$B6:$C17,2,0)</f>
        <v>#N/A</v>
      </c>
      <c r="PS3" s="48" t="e">
        <f>VLOOKUP(PR$2,$D6:$E17,2,0)</f>
        <v>#N/A</v>
      </c>
      <c r="PT3" s="47" t="e">
        <f>VLOOKUP(PT$2,$B6:$C17,2,0)</f>
        <v>#N/A</v>
      </c>
      <c r="PU3" s="48" t="e">
        <f>VLOOKUP(PT$2,$D6:$E17,2,0)</f>
        <v>#N/A</v>
      </c>
      <c r="PV3" s="47" t="e">
        <f>VLOOKUP(PV$2,$B6:$C17,2,0)</f>
        <v>#N/A</v>
      </c>
      <c r="PW3" s="48" t="e">
        <f>VLOOKUP(PV$2,$D6:$E17,2,0)</f>
        <v>#N/A</v>
      </c>
      <c r="PX3" s="47" t="e">
        <f>VLOOKUP(PX$2,$B6:$C17,2,0)</f>
        <v>#N/A</v>
      </c>
      <c r="PY3" s="48" t="e">
        <f>VLOOKUP(PX$2,$D6:$E17,2,0)</f>
        <v>#N/A</v>
      </c>
      <c r="PZ3" s="47" t="e">
        <f>VLOOKUP(PZ$2,$B6:$C17,2,0)</f>
        <v>#N/A</v>
      </c>
      <c r="QA3" s="48" t="e">
        <f>VLOOKUP(PZ$2,$D6:$E17,2,0)</f>
        <v>#N/A</v>
      </c>
      <c r="QB3" s="47" t="e">
        <f>VLOOKUP(QB$2,$B6:$C17,2,0)</f>
        <v>#N/A</v>
      </c>
      <c r="QC3" s="48" t="e">
        <f>VLOOKUP(QB$2,$D6:$E17,2,0)</f>
        <v>#N/A</v>
      </c>
      <c r="QD3" s="47" t="e">
        <f>VLOOKUP(QD$2,$B6:$C17,2,0)</f>
        <v>#N/A</v>
      </c>
      <c r="QE3" s="48" t="e">
        <f>VLOOKUP(QD$2,$D6:$E17,2,0)</f>
        <v>#N/A</v>
      </c>
      <c r="QF3" s="47" t="e">
        <f>VLOOKUP(QF$2,$B6:$C17,2,0)</f>
        <v>#N/A</v>
      </c>
      <c r="QG3" s="48" t="e">
        <f>VLOOKUP(QF$2,$D6:$E17,2,0)</f>
        <v>#N/A</v>
      </c>
      <c r="QH3" s="47" t="e">
        <f>VLOOKUP(QH$2,$B6:$C17,2,0)</f>
        <v>#N/A</v>
      </c>
      <c r="QI3" s="48" t="e">
        <f>VLOOKUP(QH$2,$D6:$E17,2,0)</f>
        <v>#N/A</v>
      </c>
      <c r="QJ3" s="47" t="e">
        <f>VLOOKUP(QJ$2,$B6:$C17,2,0)</f>
        <v>#N/A</v>
      </c>
      <c r="QK3" s="48" t="e">
        <f>VLOOKUP(QJ$2,$D6:$E17,2,0)</f>
        <v>#N/A</v>
      </c>
      <c r="QL3" s="47" t="e">
        <f>VLOOKUP(QL$2,$B6:$C17,2,0)</f>
        <v>#N/A</v>
      </c>
      <c r="QM3" s="48" t="e">
        <f>VLOOKUP(QL$2,$D6:$E17,2,0)</f>
        <v>#N/A</v>
      </c>
      <c r="QN3" s="47" t="e">
        <f>VLOOKUP(QN$2,$B6:$C17,2,0)</f>
        <v>#N/A</v>
      </c>
      <c r="QO3" s="48" t="e">
        <f>VLOOKUP(QN$2,$D6:$E17,2,0)</f>
        <v>#N/A</v>
      </c>
    </row>
    <row r="4" spans="1:457" ht="15.95" hidden="1" customHeight="1" outlineLevel="1">
      <c r="A4" s="50"/>
      <c r="B4" s="805" t="s">
        <v>9</v>
      </c>
      <c r="C4" s="805"/>
      <c r="D4" s="805" t="s">
        <v>10</v>
      </c>
      <c r="E4" s="806"/>
    </row>
    <row r="5" spans="1:457" ht="15.95" hidden="1" customHeight="1" outlineLevel="1">
      <c r="A5" s="51"/>
      <c r="B5" s="61" t="s">
        <v>59</v>
      </c>
      <c r="C5" s="56" t="s">
        <v>36</v>
      </c>
      <c r="D5" s="61" t="s">
        <v>60</v>
      </c>
      <c r="E5" s="62" t="s">
        <v>36</v>
      </c>
    </row>
    <row r="6" spans="1:457" ht="15.95" hidden="1" customHeight="1" outlineLevel="1">
      <c r="A6" s="52">
        <v>1</v>
      </c>
      <c r="B6" s="63"/>
      <c r="C6" s="289"/>
      <c r="D6" s="110"/>
      <c r="E6" s="287"/>
    </row>
    <row r="7" spans="1:457" ht="15.95" hidden="1" customHeight="1" outlineLevel="1">
      <c r="A7" s="53">
        <v>2</v>
      </c>
      <c r="B7" s="64"/>
      <c r="C7" s="290"/>
      <c r="D7" s="64"/>
      <c r="E7" s="287"/>
    </row>
    <row r="8" spans="1:457" ht="15.95" hidden="1" customHeight="1" outlineLevel="1">
      <c r="A8" s="53">
        <v>3</v>
      </c>
      <c r="B8" s="64"/>
      <c r="C8" s="290"/>
      <c r="D8" s="64"/>
      <c r="E8" s="287"/>
    </row>
    <row r="9" spans="1:457" ht="15.95" hidden="1" customHeight="1" outlineLevel="1">
      <c r="A9" s="53">
        <v>4</v>
      </c>
      <c r="B9" s="64"/>
      <c r="C9" s="290"/>
      <c r="D9" s="64"/>
      <c r="E9" s="287"/>
    </row>
    <row r="10" spans="1:457" ht="15.95" hidden="1" customHeight="1" outlineLevel="1">
      <c r="A10" s="53">
        <v>5</v>
      </c>
      <c r="B10" s="64"/>
      <c r="C10" s="290"/>
      <c r="D10" s="64"/>
      <c r="E10" s="287"/>
    </row>
    <row r="11" spans="1:457" ht="15.95" hidden="1" customHeight="1" outlineLevel="1">
      <c r="A11" s="53">
        <v>6</v>
      </c>
      <c r="B11" s="64"/>
      <c r="C11" s="290"/>
      <c r="D11" s="110"/>
      <c r="E11" s="287"/>
    </row>
    <row r="12" spans="1:457" ht="15.95" hidden="1" customHeight="1" outlineLevel="1">
      <c r="A12" s="53">
        <v>7</v>
      </c>
      <c r="B12" s="64"/>
      <c r="C12" s="290"/>
      <c r="D12" s="64"/>
      <c r="E12" s="287"/>
    </row>
    <row r="13" spans="1:457" ht="15.95" hidden="1" customHeight="1" outlineLevel="1">
      <c r="A13" s="53">
        <v>8</v>
      </c>
      <c r="B13" s="64"/>
      <c r="C13" s="290"/>
      <c r="D13" s="64"/>
      <c r="E13" s="287"/>
    </row>
    <row r="14" spans="1:457" ht="15.95" hidden="1" customHeight="1" outlineLevel="1">
      <c r="A14" s="53">
        <v>9</v>
      </c>
      <c r="B14" s="64"/>
      <c r="C14" s="290"/>
      <c r="D14" s="64"/>
      <c r="E14" s="287"/>
    </row>
    <row r="15" spans="1:457" ht="15.95" hidden="1" customHeight="1" outlineLevel="1">
      <c r="A15" s="53">
        <v>10</v>
      </c>
      <c r="B15" s="64"/>
      <c r="C15" s="286"/>
      <c r="D15" s="64"/>
      <c r="E15" s="65"/>
    </row>
    <row r="16" spans="1:457" ht="15.95" hidden="1" customHeight="1" outlineLevel="1">
      <c r="A16" s="53">
        <v>11</v>
      </c>
      <c r="B16" s="64"/>
      <c r="C16" s="286"/>
      <c r="D16" s="64"/>
      <c r="E16" s="65"/>
    </row>
    <row r="17" spans="1:457" ht="15.95" hidden="1" customHeight="1" outlineLevel="1">
      <c r="A17" s="53">
        <v>12</v>
      </c>
      <c r="B17" s="64"/>
      <c r="C17" s="286"/>
      <c r="D17" s="64"/>
      <c r="E17" s="65"/>
    </row>
    <row r="18" spans="1:457" ht="16.5" customHeight="1" collapsed="1">
      <c r="A18" s="54">
        <v>2</v>
      </c>
      <c r="B18" s="807"/>
      <c r="C18" s="807"/>
      <c r="D18" s="807"/>
      <c r="E18" s="807"/>
      <c r="F18" s="47" t="e">
        <f>VLOOKUP(F$2,$B21:$C30,2,0)</f>
        <v>#N/A</v>
      </c>
      <c r="G18" s="48" t="e">
        <f>VLOOKUP(F$2,$D21:$E30,2,0)</f>
        <v>#N/A</v>
      </c>
      <c r="H18" s="47" t="e">
        <f>VLOOKUP(H$2,$B21:$C30,2,0)</f>
        <v>#N/A</v>
      </c>
      <c r="I18" s="48" t="e">
        <f>VLOOKUP(H$2,$D21:$E30,2,0)</f>
        <v>#N/A</v>
      </c>
      <c r="J18" s="47" t="e">
        <f>VLOOKUP(J$2,$B21:$C30,2,0)</f>
        <v>#N/A</v>
      </c>
      <c r="K18" s="48" t="e">
        <f>VLOOKUP(J$2,$D21:$E30,2,0)</f>
        <v>#N/A</v>
      </c>
      <c r="L18" s="47" t="e">
        <f>VLOOKUP(L$2,$B21:$C30,2,0)</f>
        <v>#N/A</v>
      </c>
      <c r="M18" s="48" t="e">
        <f>VLOOKUP(L$2,$D21:$E30,2,0)</f>
        <v>#N/A</v>
      </c>
      <c r="N18" s="47" t="e">
        <f>VLOOKUP(N$2,$B21:$C30,2,0)</f>
        <v>#N/A</v>
      </c>
      <c r="O18" s="48" t="e">
        <f>VLOOKUP(N$2,$D21:$E30,2,0)</f>
        <v>#N/A</v>
      </c>
      <c r="P18" s="47" t="e">
        <f>VLOOKUP(P$2,$B21:$C30,2,0)</f>
        <v>#N/A</v>
      </c>
      <c r="Q18" s="48" t="e">
        <f>VLOOKUP(P$2,$D21:$E30,2,0)</f>
        <v>#N/A</v>
      </c>
      <c r="R18" s="47" t="e">
        <f>VLOOKUP(R$2,$B21:$C30,2,0)</f>
        <v>#N/A</v>
      </c>
      <c r="S18" s="48" t="e">
        <f>VLOOKUP(R$2,$D21:$E30,2,0)</f>
        <v>#N/A</v>
      </c>
      <c r="T18" s="47" t="e">
        <f>VLOOKUP(T$2,$B21:$C30,2,0)</f>
        <v>#N/A</v>
      </c>
      <c r="U18" s="48" t="e">
        <f>VLOOKUP(T$2,$D21:$E30,2,0)</f>
        <v>#N/A</v>
      </c>
      <c r="V18" s="47" t="e">
        <f>VLOOKUP(V$2,$B21:$C30,2,0)</f>
        <v>#N/A</v>
      </c>
      <c r="W18" s="48" t="e">
        <f>VLOOKUP(V$2,$D21:$E30,2,0)</f>
        <v>#N/A</v>
      </c>
      <c r="X18" s="47" t="e">
        <f>VLOOKUP(X$2,$B21:$C30,2,0)</f>
        <v>#N/A</v>
      </c>
      <c r="Y18" s="48" t="e">
        <f>VLOOKUP(X$2,$D21:$E30,2,0)</f>
        <v>#N/A</v>
      </c>
      <c r="Z18" s="47" t="e">
        <f>VLOOKUP(Z$2,$B21:$C30,2,0)</f>
        <v>#N/A</v>
      </c>
      <c r="AA18" s="48" t="e">
        <f>VLOOKUP(Z$2,$D21:$E30,2,0)</f>
        <v>#N/A</v>
      </c>
      <c r="AB18" s="47" t="e">
        <f>VLOOKUP(AB$2,$B21:$C30,2,0)</f>
        <v>#N/A</v>
      </c>
      <c r="AC18" s="48" t="e">
        <f>VLOOKUP(AB$2,$D21:$E30,2,0)</f>
        <v>#N/A</v>
      </c>
      <c r="AD18" s="47" t="e">
        <f>VLOOKUP(AD$2,$B21:$C30,2,0)</f>
        <v>#N/A</v>
      </c>
      <c r="AE18" s="48" t="e">
        <f>VLOOKUP(AD$2,$D21:$E30,2,0)</f>
        <v>#N/A</v>
      </c>
      <c r="AF18" s="47" t="e">
        <f>VLOOKUP(AF$2,$B21:$C30,2,0)</f>
        <v>#N/A</v>
      </c>
      <c r="AG18" s="48" t="e">
        <f>VLOOKUP(AF$2,$D21:$E30,2,0)</f>
        <v>#N/A</v>
      </c>
      <c r="AH18" s="47" t="e">
        <f>VLOOKUP(AH$2,$B21:$C30,2,0)</f>
        <v>#N/A</v>
      </c>
      <c r="AI18" s="48" t="e">
        <f>VLOOKUP(AH$2,$D21:$E30,2,0)</f>
        <v>#N/A</v>
      </c>
      <c r="AJ18" s="47" t="e">
        <f>VLOOKUP(AJ$2,$B21:$C30,2,0)</f>
        <v>#N/A</v>
      </c>
      <c r="AK18" s="48" t="e">
        <f>VLOOKUP(AJ$2,$D21:$E30,2,0)</f>
        <v>#N/A</v>
      </c>
      <c r="AL18" s="47" t="e">
        <f>VLOOKUP(AL$2,$B21:$C30,2,0)</f>
        <v>#N/A</v>
      </c>
      <c r="AM18" s="48" t="e">
        <f>VLOOKUP(AL$2,$D21:$E30,2,0)</f>
        <v>#N/A</v>
      </c>
      <c r="AN18" s="47" t="e">
        <f>VLOOKUP(AN$2,$B21:$C30,2,0)</f>
        <v>#N/A</v>
      </c>
      <c r="AO18" s="48" t="e">
        <f>VLOOKUP(AN$2,$D21:$E30,2,0)</f>
        <v>#N/A</v>
      </c>
      <c r="AP18" s="47" t="e">
        <f>VLOOKUP(AP$2,$B21:$C30,2,0)</f>
        <v>#N/A</v>
      </c>
      <c r="AQ18" s="48" t="e">
        <f>VLOOKUP(AP$2,$D21:$E30,2,0)</f>
        <v>#N/A</v>
      </c>
      <c r="AR18" s="47" t="e">
        <f>VLOOKUP(AR$2,$B21:$C30,2,0)</f>
        <v>#N/A</v>
      </c>
      <c r="AS18" s="48" t="e">
        <f>VLOOKUP(AR$2,$D21:$E30,2,0)</f>
        <v>#N/A</v>
      </c>
      <c r="AT18" s="47" t="e">
        <f>VLOOKUP(AT$2,$B21:$C30,2,0)</f>
        <v>#N/A</v>
      </c>
      <c r="AU18" s="48" t="e">
        <f>VLOOKUP(AT$2,$D21:$E30,2,0)</f>
        <v>#N/A</v>
      </c>
      <c r="AV18" s="47" t="e">
        <f>VLOOKUP(AV$2,$B21:$C30,2,0)</f>
        <v>#N/A</v>
      </c>
      <c r="AW18" s="48" t="e">
        <f>VLOOKUP(AV$2,$D21:$E30,2,0)</f>
        <v>#N/A</v>
      </c>
      <c r="AX18" s="47" t="e">
        <f>VLOOKUP(AX$2,$B21:$C30,2,0)</f>
        <v>#N/A</v>
      </c>
      <c r="AY18" s="48" t="e">
        <f>VLOOKUP(AX$2,$D21:$E30,2,0)</f>
        <v>#N/A</v>
      </c>
      <c r="AZ18" s="47" t="e">
        <f>VLOOKUP(AZ$2,$B21:$C30,2,0)</f>
        <v>#N/A</v>
      </c>
      <c r="BA18" s="48" t="e">
        <f>VLOOKUP(AZ$2,$D21:$E30,2,0)</f>
        <v>#N/A</v>
      </c>
      <c r="BB18" s="47" t="e">
        <f>VLOOKUP(BB$2,$B21:$C30,2,0)</f>
        <v>#N/A</v>
      </c>
      <c r="BC18" s="48" t="e">
        <f>VLOOKUP(BB$2,$D21:$E30,2,0)</f>
        <v>#N/A</v>
      </c>
      <c r="BD18" s="47" t="e">
        <f>VLOOKUP(BD$2,$B21:$C30,2,0)</f>
        <v>#N/A</v>
      </c>
      <c r="BE18" s="48" t="e">
        <f>VLOOKUP(BD$2,$D21:$E30,2,0)</f>
        <v>#N/A</v>
      </c>
      <c r="BF18" s="47" t="e">
        <f>VLOOKUP(BF$2,$B21:$C30,2,0)</f>
        <v>#N/A</v>
      </c>
      <c r="BG18" s="48" t="e">
        <f>VLOOKUP(BF$2,$D21:$E30,2,0)</f>
        <v>#N/A</v>
      </c>
      <c r="BH18" s="47" t="e">
        <f>VLOOKUP(BH$2,$B21:$C30,2,0)</f>
        <v>#N/A</v>
      </c>
      <c r="BI18" s="48" t="e">
        <f>VLOOKUP(BH$2,$D21:$E30,2,0)</f>
        <v>#N/A</v>
      </c>
      <c r="BJ18" s="47" t="e">
        <f>VLOOKUP(BJ$2,$B21:$C30,2,0)</f>
        <v>#N/A</v>
      </c>
      <c r="BK18" s="48" t="e">
        <f>VLOOKUP(BJ$2,$D21:$E30,2,0)</f>
        <v>#N/A</v>
      </c>
      <c r="BL18" s="47" t="e">
        <f>VLOOKUP(BL$2,$B21:$C30,2,0)</f>
        <v>#N/A</v>
      </c>
      <c r="BM18" s="48" t="e">
        <f>VLOOKUP(BL$2,$D21:$E30,2,0)</f>
        <v>#N/A</v>
      </c>
      <c r="BN18" s="47" t="e">
        <f>VLOOKUP(BN$2,$B21:$C30,2,0)</f>
        <v>#N/A</v>
      </c>
      <c r="BO18" s="48" t="e">
        <f>VLOOKUP(BN$2,$D21:$E30,2,0)</f>
        <v>#N/A</v>
      </c>
      <c r="BP18" s="47" t="e">
        <f>VLOOKUP(BP$2,$B21:$C30,2,0)</f>
        <v>#N/A</v>
      </c>
      <c r="BQ18" s="48" t="e">
        <f>VLOOKUP(BP$2,$D21:$E30,2,0)</f>
        <v>#N/A</v>
      </c>
      <c r="BR18" s="47" t="e">
        <f>VLOOKUP(BR$2,$B21:$C30,2,0)</f>
        <v>#N/A</v>
      </c>
      <c r="BS18" s="48" t="e">
        <f>VLOOKUP(BR$2,$D21:$E30,2,0)</f>
        <v>#N/A</v>
      </c>
      <c r="BT18" s="47" t="e">
        <f>VLOOKUP(BT$2,$B21:$C30,2,0)</f>
        <v>#N/A</v>
      </c>
      <c r="BU18" s="48" t="e">
        <f>VLOOKUP(BT$2,$D21:$E30,2,0)</f>
        <v>#N/A</v>
      </c>
      <c r="BV18" s="47" t="e">
        <f>VLOOKUP(BV$2,$B21:$C30,2,0)</f>
        <v>#N/A</v>
      </c>
      <c r="BW18" s="48" t="e">
        <f>VLOOKUP(BV$2,$D21:$E30,2,0)</f>
        <v>#N/A</v>
      </c>
      <c r="BX18" s="47" t="e">
        <f>VLOOKUP(BX$2,$B21:$C30,2,0)</f>
        <v>#N/A</v>
      </c>
      <c r="BY18" s="48" t="e">
        <f>VLOOKUP(BX$2,$D21:$E30,2,0)</f>
        <v>#N/A</v>
      </c>
      <c r="BZ18" s="47" t="e">
        <f>VLOOKUP(BZ$2,$B21:$C30,2,0)</f>
        <v>#N/A</v>
      </c>
      <c r="CA18" s="48" t="e">
        <f>VLOOKUP(BZ$2,$D21:$E30,2,0)</f>
        <v>#N/A</v>
      </c>
      <c r="CB18" s="47" t="e">
        <f>VLOOKUP(CB$2,$B21:$C30,2,0)</f>
        <v>#N/A</v>
      </c>
      <c r="CC18" s="48" t="e">
        <f>VLOOKUP(CB$2,$D21:$E30,2,0)</f>
        <v>#N/A</v>
      </c>
      <c r="CD18" s="47" t="e">
        <f>VLOOKUP(CD$2,$B21:$C30,2,0)</f>
        <v>#N/A</v>
      </c>
      <c r="CE18" s="48" t="e">
        <f>VLOOKUP(CD$2,$D21:$E30,2,0)</f>
        <v>#N/A</v>
      </c>
      <c r="CF18" s="47" t="e">
        <f>VLOOKUP(CF$2,$B21:$C30,2,0)</f>
        <v>#N/A</v>
      </c>
      <c r="CG18" s="48" t="e">
        <f>VLOOKUP(CF$2,$D21:$E30,2,0)</f>
        <v>#N/A</v>
      </c>
      <c r="CH18" s="47" t="e">
        <f>VLOOKUP(CH$2,$B21:$C30,2,0)</f>
        <v>#N/A</v>
      </c>
      <c r="CI18" s="48" t="e">
        <f>VLOOKUP(CH$2,$D21:$E30,2,0)</f>
        <v>#N/A</v>
      </c>
      <c r="CJ18" s="47" t="e">
        <f>VLOOKUP(CJ$2,$B21:$C30,2,0)</f>
        <v>#N/A</v>
      </c>
      <c r="CK18" s="48" t="e">
        <f>VLOOKUP(CJ$2,$D21:$E30,2,0)</f>
        <v>#N/A</v>
      </c>
      <c r="CL18" s="47" t="e">
        <f>VLOOKUP(CL$2,$B21:$C30,2,0)</f>
        <v>#N/A</v>
      </c>
      <c r="CM18" s="48" t="e">
        <f>VLOOKUP(CL$2,$D21:$E30,2,0)</f>
        <v>#N/A</v>
      </c>
      <c r="CN18" s="47" t="e">
        <f>VLOOKUP(CN$2,$B21:$C30,2,0)</f>
        <v>#N/A</v>
      </c>
      <c r="CO18" s="48" t="e">
        <f>VLOOKUP(CN$2,$D21:$E30,2,0)</f>
        <v>#N/A</v>
      </c>
      <c r="CP18" s="47" t="e">
        <f>VLOOKUP(CP$2,$B21:$C30,2,0)</f>
        <v>#N/A</v>
      </c>
      <c r="CQ18" s="48" t="e">
        <f>VLOOKUP(CP$2,$D21:$E30,2,0)</f>
        <v>#N/A</v>
      </c>
      <c r="CR18" s="47" t="e">
        <f>VLOOKUP(CR$2,$B21:$C30,2,0)</f>
        <v>#N/A</v>
      </c>
      <c r="CS18" s="48" t="e">
        <f>VLOOKUP(CR$2,$D21:$E30,2,0)</f>
        <v>#N/A</v>
      </c>
      <c r="CT18" s="47" t="e">
        <f>VLOOKUP(CT$2,$B21:$C30,2,0)</f>
        <v>#N/A</v>
      </c>
      <c r="CU18" s="48" t="e">
        <f>VLOOKUP(CT$2,$D21:$E30,2,0)</f>
        <v>#N/A</v>
      </c>
      <c r="CV18" s="47" t="e">
        <f>VLOOKUP(CV$2,$B21:$C30,2,0)</f>
        <v>#N/A</v>
      </c>
      <c r="CW18" s="48" t="e">
        <f>VLOOKUP(CV$2,$D21:$E30,2,0)</f>
        <v>#N/A</v>
      </c>
      <c r="CX18" s="47" t="e">
        <f>VLOOKUP(CX$2,$B21:$C30,2,0)</f>
        <v>#N/A</v>
      </c>
      <c r="CY18" s="48" t="e">
        <f>VLOOKUP(CX$2,$D21:$E30,2,0)</f>
        <v>#N/A</v>
      </c>
      <c r="CZ18" s="47" t="e">
        <f>VLOOKUP(CZ$2,$B21:$C30,2,0)</f>
        <v>#N/A</v>
      </c>
      <c r="DA18" s="48" t="e">
        <f>VLOOKUP(CZ$2,$D21:$E30,2,0)</f>
        <v>#N/A</v>
      </c>
      <c r="DB18" s="47" t="e">
        <f>VLOOKUP(DB$2,$B21:$C30,2,0)</f>
        <v>#N/A</v>
      </c>
      <c r="DC18" s="48" t="e">
        <f>VLOOKUP(DB$2,$D21:$E30,2,0)</f>
        <v>#N/A</v>
      </c>
      <c r="DD18" s="47" t="e">
        <f>VLOOKUP(DD$2,$B21:$C30,2,0)</f>
        <v>#N/A</v>
      </c>
      <c r="DE18" s="48" t="e">
        <f>VLOOKUP(DD$2,$D21:$E30,2,0)</f>
        <v>#N/A</v>
      </c>
      <c r="DF18" s="47" t="e">
        <f>VLOOKUP(DF$2,$B21:$C30,2,0)</f>
        <v>#N/A</v>
      </c>
      <c r="DG18" s="48" t="e">
        <f>VLOOKUP(DF$2,$D21:$E30,2,0)</f>
        <v>#N/A</v>
      </c>
      <c r="DH18" s="47" t="e">
        <f>VLOOKUP(DH$2,$B21:$C30,2,0)</f>
        <v>#N/A</v>
      </c>
      <c r="DI18" s="48" t="e">
        <f>VLOOKUP(DH$2,$D21:$E30,2,0)</f>
        <v>#N/A</v>
      </c>
      <c r="DJ18" s="47" t="e">
        <f>VLOOKUP(DJ$2,$B21:$C30,2,0)</f>
        <v>#N/A</v>
      </c>
      <c r="DK18" s="48" t="e">
        <f>VLOOKUP(DJ$2,$D21:$E30,2,0)</f>
        <v>#N/A</v>
      </c>
      <c r="DL18" s="47" t="e">
        <f>VLOOKUP(DL$2,$B21:$C30,2,0)</f>
        <v>#N/A</v>
      </c>
      <c r="DM18" s="48" t="e">
        <f>VLOOKUP(DL$2,$D21:$E30,2,0)</f>
        <v>#N/A</v>
      </c>
      <c r="DN18" s="47" t="e">
        <f>VLOOKUP(DN$2,$B21:$C30,2,0)</f>
        <v>#N/A</v>
      </c>
      <c r="DO18" s="48" t="e">
        <f>VLOOKUP(DN$2,$D21:$E30,2,0)</f>
        <v>#N/A</v>
      </c>
      <c r="DP18" s="47" t="e">
        <f>VLOOKUP(DP$2,$B21:$C30,2,0)</f>
        <v>#N/A</v>
      </c>
      <c r="DQ18" s="48" t="e">
        <f>VLOOKUP(DP$2,$D21:$E30,2,0)</f>
        <v>#N/A</v>
      </c>
      <c r="DR18" s="47" t="e">
        <f>VLOOKUP(DR$2,$B21:$C30,2,0)</f>
        <v>#N/A</v>
      </c>
      <c r="DS18" s="48" t="e">
        <f>VLOOKUP(DR$2,$D21:$E30,2,0)</f>
        <v>#N/A</v>
      </c>
      <c r="DT18" s="47" t="e">
        <f>VLOOKUP(DT$2,$B21:$C30,2,0)</f>
        <v>#N/A</v>
      </c>
      <c r="DU18" s="48" t="e">
        <f>VLOOKUP(DT$2,$D21:$E30,2,0)</f>
        <v>#N/A</v>
      </c>
      <c r="DV18" s="47" t="e">
        <f>VLOOKUP(DV$2,$B21:$C30,2,0)</f>
        <v>#N/A</v>
      </c>
      <c r="DW18" s="48" t="e">
        <f>VLOOKUP(DV$2,$D21:$E30,2,0)</f>
        <v>#N/A</v>
      </c>
      <c r="DX18" s="47" t="e">
        <f>VLOOKUP(DX$2,$B21:$C30,2,0)</f>
        <v>#N/A</v>
      </c>
      <c r="DY18" s="48" t="e">
        <f>VLOOKUP(DX$2,$D21:$E30,2,0)</f>
        <v>#N/A</v>
      </c>
      <c r="DZ18" s="47" t="e">
        <f>VLOOKUP(DZ$2,$B21:$C30,2,0)</f>
        <v>#N/A</v>
      </c>
      <c r="EA18" s="48" t="e">
        <f>VLOOKUP(DZ$2,$D21:$E30,2,0)</f>
        <v>#N/A</v>
      </c>
      <c r="EB18" s="47" t="e">
        <f>VLOOKUP(EB$2,$B21:$C30,2,0)</f>
        <v>#N/A</v>
      </c>
      <c r="EC18" s="48" t="e">
        <f>VLOOKUP(EB$2,$D21:$E30,2,0)</f>
        <v>#N/A</v>
      </c>
      <c r="ED18" s="47" t="e">
        <f>VLOOKUP(ED$2,$B21:$C30,2,0)</f>
        <v>#N/A</v>
      </c>
      <c r="EE18" s="48" t="e">
        <f>VLOOKUP(ED$2,$D21:$E30,2,0)</f>
        <v>#N/A</v>
      </c>
      <c r="EF18" s="47" t="e">
        <f>VLOOKUP(EF$2,$B21:$C30,2,0)</f>
        <v>#N/A</v>
      </c>
      <c r="EG18" s="48" t="e">
        <f>VLOOKUP(EF$2,$D21:$E30,2,0)</f>
        <v>#N/A</v>
      </c>
      <c r="EH18" s="47" t="e">
        <f>VLOOKUP(EH$2,$B21:$C30,2,0)</f>
        <v>#N/A</v>
      </c>
      <c r="EI18" s="48" t="e">
        <f>VLOOKUP(EH$2,$D21:$E30,2,0)</f>
        <v>#N/A</v>
      </c>
      <c r="EJ18" s="47" t="e">
        <f>VLOOKUP(EJ$2,$B21:$C30,2,0)</f>
        <v>#N/A</v>
      </c>
      <c r="EK18" s="48" t="e">
        <f>VLOOKUP(EJ$2,$D21:$E30,2,0)</f>
        <v>#N/A</v>
      </c>
      <c r="EL18" s="47" t="e">
        <f>VLOOKUP(EL$2,$B21:$C30,2,0)</f>
        <v>#N/A</v>
      </c>
      <c r="EM18" s="48" t="e">
        <f>VLOOKUP(EL$2,$D21:$E30,2,0)</f>
        <v>#N/A</v>
      </c>
      <c r="EN18" s="47" t="e">
        <f>VLOOKUP(EN$2,$B21:$C30,2,0)</f>
        <v>#N/A</v>
      </c>
      <c r="EO18" s="48" t="e">
        <f>VLOOKUP(EN$2,$D21:$E30,2,0)</f>
        <v>#N/A</v>
      </c>
      <c r="EP18" s="47" t="e">
        <f>VLOOKUP(EP$2,$B21:$C30,2,0)</f>
        <v>#N/A</v>
      </c>
      <c r="EQ18" s="48" t="e">
        <f>VLOOKUP(EP$2,$D21:$E30,2,0)</f>
        <v>#N/A</v>
      </c>
      <c r="ER18" s="47" t="e">
        <f>VLOOKUP(ER$2,$B21:$C30,2,0)</f>
        <v>#N/A</v>
      </c>
      <c r="ES18" s="48" t="e">
        <f>VLOOKUP(ER$2,$D21:$E30,2,0)</f>
        <v>#N/A</v>
      </c>
      <c r="ET18" s="47" t="e">
        <f>VLOOKUP(ET$2,$B21:$C30,2,0)</f>
        <v>#N/A</v>
      </c>
      <c r="EU18" s="48" t="e">
        <f>VLOOKUP(ET$2,$D21:$E30,2,0)</f>
        <v>#N/A</v>
      </c>
      <c r="EV18" s="47" t="e">
        <f>VLOOKUP(EV$2,$B21:$C30,2,0)</f>
        <v>#N/A</v>
      </c>
      <c r="EW18" s="48" t="e">
        <f>VLOOKUP(EV$2,$D21:$E30,2,0)</f>
        <v>#N/A</v>
      </c>
      <c r="EX18" s="47" t="e">
        <f>VLOOKUP(EX$2,$B21:$C30,2,0)</f>
        <v>#N/A</v>
      </c>
      <c r="EY18" s="48" t="e">
        <f>VLOOKUP(EX$2,$D21:$E30,2,0)</f>
        <v>#N/A</v>
      </c>
      <c r="EZ18" s="47" t="e">
        <f>VLOOKUP(EZ$2,$B21:$C30,2,0)</f>
        <v>#N/A</v>
      </c>
      <c r="FA18" s="48" t="e">
        <f>VLOOKUP(EZ$2,$D21:$E30,2,0)</f>
        <v>#N/A</v>
      </c>
      <c r="FB18" s="47" t="e">
        <f>VLOOKUP(FB$2,$B21:$C30,2,0)</f>
        <v>#N/A</v>
      </c>
      <c r="FC18" s="48" t="e">
        <f>VLOOKUP(FB$2,$D21:$E30,2,0)</f>
        <v>#N/A</v>
      </c>
      <c r="FD18" s="47" t="e">
        <f>VLOOKUP(FD$2,$B21:$C30,2,0)</f>
        <v>#N/A</v>
      </c>
      <c r="FE18" s="48" t="e">
        <f>VLOOKUP(FD$2,$D21:$E30,2,0)</f>
        <v>#N/A</v>
      </c>
      <c r="FF18" s="47" t="e">
        <f>VLOOKUP(FF$2,$B21:$C30,2,0)</f>
        <v>#N/A</v>
      </c>
      <c r="FG18" s="48" t="e">
        <f>VLOOKUP(FF$2,$D21:$E30,2,0)</f>
        <v>#N/A</v>
      </c>
      <c r="FH18" s="47" t="e">
        <f>VLOOKUP(FH$2,$B21:$C30,2,0)</f>
        <v>#N/A</v>
      </c>
      <c r="FI18" s="48" t="e">
        <f>VLOOKUP(FH$2,$D21:$E30,2,0)</f>
        <v>#N/A</v>
      </c>
      <c r="FJ18" s="47" t="e">
        <f>VLOOKUP(FJ$2,$B21:$C30,2,0)</f>
        <v>#N/A</v>
      </c>
      <c r="FK18" s="48" t="e">
        <f>VLOOKUP(FJ$2,$D21:$E30,2,0)</f>
        <v>#N/A</v>
      </c>
      <c r="FL18" s="47" t="e">
        <f>VLOOKUP(FL$2,$B21:$C30,2,0)</f>
        <v>#N/A</v>
      </c>
      <c r="FM18" s="48" t="e">
        <f>VLOOKUP(FL$2,$D21:$E30,2,0)</f>
        <v>#N/A</v>
      </c>
      <c r="FN18" s="47" t="e">
        <f>VLOOKUP(FN$2,$B21:$C30,2,0)</f>
        <v>#N/A</v>
      </c>
      <c r="FO18" s="48" t="e">
        <f>VLOOKUP(FN$2,$D21:$E30,2,0)</f>
        <v>#N/A</v>
      </c>
      <c r="FP18" s="47" t="e">
        <f>VLOOKUP(FP$2,$B21:$C30,2,0)</f>
        <v>#N/A</v>
      </c>
      <c r="FQ18" s="48" t="e">
        <f>VLOOKUP(FP$2,$D21:$E30,2,0)</f>
        <v>#N/A</v>
      </c>
      <c r="FR18" s="47" t="e">
        <f>VLOOKUP(FR$2,$B21:$C30,2,0)</f>
        <v>#N/A</v>
      </c>
      <c r="FS18" s="48" t="e">
        <f>VLOOKUP(FR$2,$D21:$E30,2,0)</f>
        <v>#N/A</v>
      </c>
      <c r="FT18" s="47" t="e">
        <f>VLOOKUP(FT$2,$B21:$C30,2,0)</f>
        <v>#N/A</v>
      </c>
      <c r="FU18" s="48" t="e">
        <f>VLOOKUP(FT$2,$D21:$E30,2,0)</f>
        <v>#N/A</v>
      </c>
      <c r="FV18" s="47" t="e">
        <f>VLOOKUP(FV$2,$B21:$C30,2,0)</f>
        <v>#N/A</v>
      </c>
      <c r="FW18" s="48" t="e">
        <f>VLOOKUP(FV$2,$D21:$E30,2,0)</f>
        <v>#N/A</v>
      </c>
      <c r="FX18" s="47" t="e">
        <f>VLOOKUP(FX$2,$B21:$C30,2,0)</f>
        <v>#N/A</v>
      </c>
      <c r="FY18" s="48" t="e">
        <f>VLOOKUP(FX$2,$D21:$E30,2,0)</f>
        <v>#N/A</v>
      </c>
      <c r="FZ18" s="47" t="e">
        <f>VLOOKUP(FZ$2,$B21:$C30,2,0)</f>
        <v>#N/A</v>
      </c>
      <c r="GA18" s="48" t="e">
        <f>VLOOKUP(FZ$2,$D21:$E30,2,0)</f>
        <v>#N/A</v>
      </c>
      <c r="GB18" s="47" t="e">
        <f>VLOOKUP(GB$2,$B21:$C30,2,0)</f>
        <v>#N/A</v>
      </c>
      <c r="GC18" s="48" t="e">
        <f>VLOOKUP(GB$2,$D21:$E30,2,0)</f>
        <v>#N/A</v>
      </c>
      <c r="GD18" s="47" t="e">
        <f>VLOOKUP(GD$2,$B21:$C30,2,0)</f>
        <v>#N/A</v>
      </c>
      <c r="GE18" s="48" t="e">
        <f>VLOOKUP(GD$2,$D21:$E30,2,0)</f>
        <v>#N/A</v>
      </c>
      <c r="GF18" s="47" t="e">
        <f>VLOOKUP(GF$2,$B21:$C30,2,0)</f>
        <v>#N/A</v>
      </c>
      <c r="GG18" s="48" t="e">
        <f>VLOOKUP(GF$2,$D21:$E30,2,0)</f>
        <v>#N/A</v>
      </c>
      <c r="GH18" s="47" t="e">
        <f>VLOOKUP(GH$2,$B21:$C30,2,0)</f>
        <v>#N/A</v>
      </c>
      <c r="GI18" s="48" t="e">
        <f>VLOOKUP(GH$2,$D21:$E30,2,0)</f>
        <v>#N/A</v>
      </c>
      <c r="GJ18" s="47" t="e">
        <f>VLOOKUP(GJ$2,$B21:$C30,2,0)</f>
        <v>#N/A</v>
      </c>
      <c r="GK18" s="48" t="e">
        <f>VLOOKUP(GJ$2,$D21:$E30,2,0)</f>
        <v>#N/A</v>
      </c>
      <c r="GL18" s="47" t="e">
        <f>VLOOKUP(GL$2,$B21:$C30,2,0)</f>
        <v>#N/A</v>
      </c>
      <c r="GM18" s="48" t="e">
        <f>VLOOKUP(GL$2,$D21:$E30,2,0)</f>
        <v>#N/A</v>
      </c>
      <c r="GN18" s="47" t="e">
        <f>VLOOKUP(GN$2,$B21:$C30,2,0)</f>
        <v>#N/A</v>
      </c>
      <c r="GO18" s="48" t="e">
        <f>VLOOKUP(GN$2,$D21:$E30,2,0)</f>
        <v>#N/A</v>
      </c>
      <c r="GP18" s="47" t="e">
        <f>VLOOKUP(GP$2,$B21:$C30,2,0)</f>
        <v>#N/A</v>
      </c>
      <c r="GQ18" s="48" t="e">
        <f>VLOOKUP(GP$2,$D21:$E30,2,0)</f>
        <v>#N/A</v>
      </c>
      <c r="GR18" s="47" t="e">
        <f>VLOOKUP(GR$2,$B21:$C30,2,0)</f>
        <v>#N/A</v>
      </c>
      <c r="GS18" s="48" t="e">
        <f>VLOOKUP(GR$2,$D21:$E30,2,0)</f>
        <v>#N/A</v>
      </c>
      <c r="GT18" s="47" t="e">
        <f>VLOOKUP(GT$2,$B21:$C30,2,0)</f>
        <v>#N/A</v>
      </c>
      <c r="GU18" s="48" t="e">
        <f>VLOOKUP(GT$2,$D21:$E30,2,0)</f>
        <v>#N/A</v>
      </c>
      <c r="GV18" s="47" t="e">
        <f>VLOOKUP(GV$2,$B21:$C30,2,0)</f>
        <v>#N/A</v>
      </c>
      <c r="GW18" s="48" t="e">
        <f>VLOOKUP(GV$2,$D21:$E30,2,0)</f>
        <v>#N/A</v>
      </c>
      <c r="GX18" s="47" t="e">
        <f>VLOOKUP(GX$2,$B21:$C30,2,0)</f>
        <v>#N/A</v>
      </c>
      <c r="GY18" s="48" t="e">
        <f>VLOOKUP(GX$2,$D21:$E30,2,0)</f>
        <v>#N/A</v>
      </c>
      <c r="GZ18" s="47" t="e">
        <f>VLOOKUP(GZ$2,$B21:$C30,2,0)</f>
        <v>#N/A</v>
      </c>
      <c r="HA18" s="48" t="e">
        <f>VLOOKUP(GZ$2,$D21:$E30,2,0)</f>
        <v>#N/A</v>
      </c>
      <c r="HB18" s="47" t="e">
        <f>VLOOKUP(HB$2,$B21:$C30,2,0)</f>
        <v>#N/A</v>
      </c>
      <c r="HC18" s="48" t="e">
        <f>VLOOKUP(HB$2,$D21:$E30,2,0)</f>
        <v>#N/A</v>
      </c>
      <c r="HD18" s="47" t="e">
        <f>VLOOKUP(HD$2,$B21:$C30,2,0)</f>
        <v>#N/A</v>
      </c>
      <c r="HE18" s="48" t="e">
        <f>VLOOKUP(HD$2,$D21:$E30,2,0)</f>
        <v>#N/A</v>
      </c>
      <c r="HF18" s="47" t="e">
        <f>VLOOKUP(HF$2,$B21:$C30,2,0)</f>
        <v>#N/A</v>
      </c>
      <c r="HG18" s="48" t="e">
        <f>VLOOKUP(HF$2,$D21:$E30,2,0)</f>
        <v>#N/A</v>
      </c>
      <c r="HH18" s="47" t="e">
        <f>VLOOKUP(HH$2,$B21:$C30,2,0)</f>
        <v>#N/A</v>
      </c>
      <c r="HI18" s="48" t="e">
        <f>VLOOKUP(HH$2,$D21:$E30,2,0)</f>
        <v>#N/A</v>
      </c>
      <c r="HJ18" s="47" t="e">
        <f>VLOOKUP(HJ$2,$B21:$C30,2,0)</f>
        <v>#N/A</v>
      </c>
      <c r="HK18" s="48" t="e">
        <f>VLOOKUP(HJ$2,$D21:$E30,2,0)</f>
        <v>#N/A</v>
      </c>
      <c r="HL18" s="47" t="e">
        <f>VLOOKUP(HL$2,$B21:$C30,2,0)</f>
        <v>#N/A</v>
      </c>
      <c r="HM18" s="48" t="e">
        <f>VLOOKUP(HL$2,$D21:$E30,2,0)</f>
        <v>#N/A</v>
      </c>
      <c r="HN18" s="47" t="e">
        <f>VLOOKUP(HN$2,$B21:$C30,2,0)</f>
        <v>#N/A</v>
      </c>
      <c r="HO18" s="48" t="e">
        <f>VLOOKUP(HN$2,$D21:$E30,2,0)</f>
        <v>#N/A</v>
      </c>
      <c r="HP18" s="47" t="e">
        <f>VLOOKUP(HP$2,$B21:$C30,2,0)</f>
        <v>#N/A</v>
      </c>
      <c r="HQ18" s="48" t="e">
        <f>VLOOKUP(HP$2,$D21:$E30,2,0)</f>
        <v>#N/A</v>
      </c>
      <c r="HR18" s="47" t="e">
        <f>VLOOKUP(HR$2,$B21:$C30,2,0)</f>
        <v>#N/A</v>
      </c>
      <c r="HS18" s="48" t="e">
        <f>VLOOKUP(HR$2,$D21:$E30,2,0)</f>
        <v>#N/A</v>
      </c>
      <c r="HT18" s="47" t="e">
        <f>VLOOKUP(HT$2,$B21:$C30,2,0)</f>
        <v>#N/A</v>
      </c>
      <c r="HU18" s="48" t="e">
        <f>VLOOKUP(HT$2,$D21:$E30,2,0)</f>
        <v>#N/A</v>
      </c>
      <c r="HV18" s="47" t="e">
        <f>VLOOKUP(HV$2,$B21:$C30,2,0)</f>
        <v>#N/A</v>
      </c>
      <c r="HW18" s="48" t="e">
        <f>VLOOKUP(HV$2,$D21:$E30,2,0)</f>
        <v>#N/A</v>
      </c>
      <c r="HX18" s="47" t="e">
        <f>VLOOKUP(HX$2,$B21:$C30,2,0)</f>
        <v>#N/A</v>
      </c>
      <c r="HY18" s="48" t="e">
        <f>VLOOKUP(HX$2,$D21:$E30,2,0)</f>
        <v>#N/A</v>
      </c>
      <c r="HZ18" s="47" t="e">
        <f>VLOOKUP(HZ$2,$B21:$C30,2,0)</f>
        <v>#N/A</v>
      </c>
      <c r="IA18" s="48" t="e">
        <f>VLOOKUP(HZ$2,$D21:$E30,2,0)</f>
        <v>#N/A</v>
      </c>
      <c r="IB18" s="47" t="e">
        <f>VLOOKUP(IB$2,$B21:$C30,2,0)</f>
        <v>#N/A</v>
      </c>
      <c r="IC18" s="48" t="e">
        <f>VLOOKUP(IB$2,$D21:$E30,2,0)</f>
        <v>#N/A</v>
      </c>
      <c r="ID18" s="47" t="e">
        <f>VLOOKUP(ID$2,$B21:$C30,2,0)</f>
        <v>#N/A</v>
      </c>
      <c r="IE18" s="48" t="e">
        <f>VLOOKUP(ID$2,$D21:$E30,2,0)</f>
        <v>#N/A</v>
      </c>
      <c r="IF18" s="47" t="e">
        <f>VLOOKUP(IF$2,$B21:$C30,2,0)</f>
        <v>#N/A</v>
      </c>
      <c r="IG18" s="48" t="e">
        <f>VLOOKUP(IF$2,$D21:$E30,2,0)</f>
        <v>#N/A</v>
      </c>
      <c r="IH18" s="47" t="e">
        <f>VLOOKUP(IH$2,$B21:$C30,2,0)</f>
        <v>#N/A</v>
      </c>
      <c r="II18" s="48" t="e">
        <f>VLOOKUP(IH$2,$D21:$E30,2,0)</f>
        <v>#N/A</v>
      </c>
      <c r="IJ18" s="47" t="e">
        <f>VLOOKUP(IJ$2,$B21:$C30,2,0)</f>
        <v>#N/A</v>
      </c>
      <c r="IK18" s="48" t="e">
        <f>VLOOKUP(IJ$2,$D21:$E30,2,0)</f>
        <v>#N/A</v>
      </c>
      <c r="IL18" s="47" t="e">
        <f>VLOOKUP(IL$2,$B21:$C30,2,0)</f>
        <v>#N/A</v>
      </c>
      <c r="IM18" s="48" t="e">
        <f>VLOOKUP(IL$2,$D21:$E30,2,0)</f>
        <v>#N/A</v>
      </c>
      <c r="IN18" s="47" t="e">
        <f>VLOOKUP(IN$2,$B21:$C30,2,0)</f>
        <v>#N/A</v>
      </c>
      <c r="IO18" s="48" t="e">
        <f>VLOOKUP(IN$2,$D21:$E30,2,0)</f>
        <v>#N/A</v>
      </c>
      <c r="IP18" s="47" t="e">
        <f>VLOOKUP(IP$2,$B21:$C30,2,0)</f>
        <v>#N/A</v>
      </c>
      <c r="IQ18" s="48" t="e">
        <f>VLOOKUP(IP$2,$D21:$E30,2,0)</f>
        <v>#N/A</v>
      </c>
      <c r="IR18" s="47" t="e">
        <f>VLOOKUP(IR$2,$B21:$C30,2,0)</f>
        <v>#N/A</v>
      </c>
      <c r="IS18" s="48" t="e">
        <f>VLOOKUP(IR$2,$D21:$E30,2,0)</f>
        <v>#N/A</v>
      </c>
      <c r="IT18" s="47" t="e">
        <f>VLOOKUP(IT$2,$B21:$C30,2,0)</f>
        <v>#N/A</v>
      </c>
      <c r="IU18" s="48" t="e">
        <f>VLOOKUP(IT$2,$D21:$E30,2,0)</f>
        <v>#N/A</v>
      </c>
      <c r="IV18" s="47" t="e">
        <f>VLOOKUP(IV$2,$B21:$C30,2,0)</f>
        <v>#N/A</v>
      </c>
      <c r="IW18" s="48" t="e">
        <f>VLOOKUP(IV$2,$D21:$E30,2,0)</f>
        <v>#N/A</v>
      </c>
      <c r="IX18" s="47" t="e">
        <f>VLOOKUP(IX$2,$B21:$C30,2,0)</f>
        <v>#N/A</v>
      </c>
      <c r="IY18" s="48" t="e">
        <f>VLOOKUP(IX$2,$D21:$E30,2,0)</f>
        <v>#N/A</v>
      </c>
      <c r="IZ18" s="47" t="e">
        <f>VLOOKUP(IZ$2,$B21:$C30,2,0)</f>
        <v>#N/A</v>
      </c>
      <c r="JA18" s="48" t="e">
        <f>VLOOKUP(IZ$2,$D21:$E30,2,0)</f>
        <v>#N/A</v>
      </c>
      <c r="JB18" s="47" t="e">
        <f>VLOOKUP(JB$2,$B21:$C30,2,0)</f>
        <v>#N/A</v>
      </c>
      <c r="JC18" s="48" t="e">
        <f>VLOOKUP(JB$2,$D21:$E30,2,0)</f>
        <v>#N/A</v>
      </c>
      <c r="JD18" s="47" t="e">
        <f>VLOOKUP(JD$2,$B21:$C30,2,0)</f>
        <v>#N/A</v>
      </c>
      <c r="JE18" s="48" t="e">
        <f>VLOOKUP(JD$2,$D21:$E30,2,0)</f>
        <v>#N/A</v>
      </c>
      <c r="JF18" s="47" t="e">
        <f>VLOOKUP(JF$2,$B21:$C30,2,0)</f>
        <v>#N/A</v>
      </c>
      <c r="JG18" s="48" t="e">
        <f>VLOOKUP(JF$2,$D21:$E30,2,0)</f>
        <v>#N/A</v>
      </c>
      <c r="JH18" s="47" t="e">
        <f>VLOOKUP(JH$2,$B21:$C30,2,0)</f>
        <v>#N/A</v>
      </c>
      <c r="JI18" s="48" t="e">
        <f>VLOOKUP(JH$2,$D21:$E30,2,0)</f>
        <v>#N/A</v>
      </c>
      <c r="JJ18" s="47" t="e">
        <f>VLOOKUP(JJ$2,$B21:$C30,2,0)</f>
        <v>#N/A</v>
      </c>
      <c r="JK18" s="48" t="e">
        <f>VLOOKUP(JJ$2,$D21:$E30,2,0)</f>
        <v>#N/A</v>
      </c>
      <c r="JL18" s="47" t="e">
        <f>VLOOKUP(JL$2,$B21:$C30,2,0)</f>
        <v>#N/A</v>
      </c>
      <c r="JM18" s="48" t="e">
        <f>VLOOKUP(JL$2,$D21:$E30,2,0)</f>
        <v>#N/A</v>
      </c>
      <c r="JN18" s="47" t="e">
        <f>VLOOKUP(JN$2,$B21:$C30,2,0)</f>
        <v>#N/A</v>
      </c>
      <c r="JO18" s="48" t="e">
        <f>VLOOKUP(JN$2,$D21:$E30,2,0)</f>
        <v>#N/A</v>
      </c>
      <c r="JP18" s="47" t="e">
        <f>VLOOKUP(JP$2,$B21:$C30,2,0)</f>
        <v>#N/A</v>
      </c>
      <c r="JQ18" s="48" t="e">
        <f>VLOOKUP(JP$2,$D21:$E30,2,0)</f>
        <v>#N/A</v>
      </c>
      <c r="JR18" s="47" t="e">
        <f>VLOOKUP(JR$2,$B21:$C30,2,0)</f>
        <v>#N/A</v>
      </c>
      <c r="JS18" s="48" t="e">
        <f>VLOOKUP(JR$2,$D21:$E30,2,0)</f>
        <v>#N/A</v>
      </c>
      <c r="JT18" s="47" t="e">
        <f>VLOOKUP(JT$2,$B21:$C30,2,0)</f>
        <v>#N/A</v>
      </c>
      <c r="JU18" s="48" t="e">
        <f>VLOOKUP(JT$2,$D21:$E30,2,0)</f>
        <v>#N/A</v>
      </c>
      <c r="JV18" s="47" t="e">
        <f>VLOOKUP(JV$2,$B21:$C30,2,0)</f>
        <v>#N/A</v>
      </c>
      <c r="JW18" s="48" t="e">
        <f>VLOOKUP(JV$2,$D21:$E30,2,0)</f>
        <v>#N/A</v>
      </c>
      <c r="JX18" s="47" t="e">
        <f>VLOOKUP(JX$2,$B21:$C30,2,0)</f>
        <v>#N/A</v>
      </c>
      <c r="JY18" s="48" t="e">
        <f>VLOOKUP(JX$2,$D21:$E30,2,0)</f>
        <v>#N/A</v>
      </c>
      <c r="JZ18" s="47" t="e">
        <f>VLOOKUP(JZ$2,$B21:$C30,2,0)</f>
        <v>#N/A</v>
      </c>
      <c r="KA18" s="48" t="e">
        <f>VLOOKUP(JZ$2,$D21:$E30,2,0)</f>
        <v>#N/A</v>
      </c>
      <c r="KB18" s="47" t="e">
        <f>VLOOKUP(KB$2,$B21:$C30,2,0)</f>
        <v>#N/A</v>
      </c>
      <c r="KC18" s="48" t="e">
        <f>VLOOKUP(KB$2,$D21:$E30,2,0)</f>
        <v>#N/A</v>
      </c>
      <c r="KD18" s="47" t="e">
        <f>VLOOKUP(KD$2,$B21:$C30,2,0)</f>
        <v>#N/A</v>
      </c>
      <c r="KE18" s="48" t="e">
        <f>VLOOKUP(KD$2,$D21:$E30,2,0)</f>
        <v>#N/A</v>
      </c>
      <c r="KF18" s="47" t="e">
        <f>VLOOKUP(KF$2,$B21:$C30,2,0)</f>
        <v>#N/A</v>
      </c>
      <c r="KG18" s="48" t="e">
        <f>VLOOKUP(KF$2,$D21:$E30,2,0)</f>
        <v>#N/A</v>
      </c>
      <c r="KH18" s="47" t="e">
        <f>VLOOKUP(KH$2,$B21:$C30,2,0)</f>
        <v>#N/A</v>
      </c>
      <c r="KI18" s="48" t="e">
        <f>VLOOKUP(KH$2,$D21:$E30,2,0)</f>
        <v>#N/A</v>
      </c>
      <c r="KJ18" s="47" t="e">
        <f>VLOOKUP(KJ$2,$B21:$C30,2,0)</f>
        <v>#N/A</v>
      </c>
      <c r="KK18" s="48" t="e">
        <f>VLOOKUP(KJ$2,$D21:$E30,2,0)</f>
        <v>#N/A</v>
      </c>
      <c r="KL18" s="47" t="e">
        <f>VLOOKUP(KL$2,$B21:$C30,2,0)</f>
        <v>#N/A</v>
      </c>
      <c r="KM18" s="48" t="e">
        <f>VLOOKUP(KL$2,$D21:$E30,2,0)</f>
        <v>#N/A</v>
      </c>
      <c r="KN18" s="47" t="e">
        <f>VLOOKUP(KN$2,$B21:$C30,2,0)</f>
        <v>#N/A</v>
      </c>
      <c r="KO18" s="48" t="e">
        <f>VLOOKUP(KN$2,$D21:$E30,2,0)</f>
        <v>#N/A</v>
      </c>
      <c r="KP18" s="47" t="e">
        <f>VLOOKUP(KP$2,$B21:$C30,2,0)</f>
        <v>#N/A</v>
      </c>
      <c r="KQ18" s="48" t="e">
        <f>VLOOKUP(KP$2,$D21:$E30,2,0)</f>
        <v>#N/A</v>
      </c>
      <c r="KR18" s="47" t="e">
        <f>VLOOKUP(KR$2,$B21:$C30,2,0)</f>
        <v>#N/A</v>
      </c>
      <c r="KS18" s="48" t="e">
        <f>VLOOKUP(KR$2,$D21:$E30,2,0)</f>
        <v>#N/A</v>
      </c>
      <c r="KT18" s="47" t="e">
        <f>VLOOKUP(KT$2,$B21:$C30,2,0)</f>
        <v>#N/A</v>
      </c>
      <c r="KU18" s="48" t="e">
        <f>VLOOKUP(KT$2,$D21:$E30,2,0)</f>
        <v>#N/A</v>
      </c>
      <c r="KV18" s="47" t="e">
        <f>VLOOKUP(KV$2,$B21:$C30,2,0)</f>
        <v>#N/A</v>
      </c>
      <c r="KW18" s="48" t="e">
        <f>VLOOKUP(KV$2,$D21:$E30,2,0)</f>
        <v>#N/A</v>
      </c>
      <c r="KX18" s="47" t="e">
        <f>VLOOKUP(KX$2,$B21:$C30,2,0)</f>
        <v>#N/A</v>
      </c>
      <c r="KY18" s="48" t="e">
        <f>VLOOKUP(KX$2,$D21:$E30,2,0)</f>
        <v>#N/A</v>
      </c>
      <c r="KZ18" s="47" t="e">
        <f>VLOOKUP(KZ$2,$B21:$C30,2,0)</f>
        <v>#N/A</v>
      </c>
      <c r="LA18" s="48" t="e">
        <f>VLOOKUP(KZ$2,$D21:$E30,2,0)</f>
        <v>#N/A</v>
      </c>
      <c r="LB18" s="47" t="e">
        <f>VLOOKUP(LB$2,$B21:$C30,2,0)</f>
        <v>#N/A</v>
      </c>
      <c r="LC18" s="48" t="e">
        <f>VLOOKUP(LB$2,$D21:$E30,2,0)</f>
        <v>#N/A</v>
      </c>
      <c r="LD18" s="47" t="e">
        <f>VLOOKUP(LD$2,$B21:$C30,2,0)</f>
        <v>#N/A</v>
      </c>
      <c r="LE18" s="48" t="e">
        <f>VLOOKUP(LD$2,$D21:$E30,2,0)</f>
        <v>#N/A</v>
      </c>
      <c r="LF18" s="47" t="e">
        <f>VLOOKUP(LF$2,$B21:$C30,2,0)</f>
        <v>#N/A</v>
      </c>
      <c r="LG18" s="48" t="e">
        <f>VLOOKUP(LF$2,$D21:$E30,2,0)</f>
        <v>#N/A</v>
      </c>
      <c r="LH18" s="47" t="e">
        <f>VLOOKUP(LH$2,$B21:$C30,2,0)</f>
        <v>#N/A</v>
      </c>
      <c r="LI18" s="48" t="e">
        <f>VLOOKUP(LH$2,$D21:$E30,2,0)</f>
        <v>#N/A</v>
      </c>
      <c r="LJ18" s="47" t="e">
        <f>VLOOKUP(LJ$2,$B21:$C30,2,0)</f>
        <v>#N/A</v>
      </c>
      <c r="LK18" s="48" t="e">
        <f>VLOOKUP(LJ$2,$D21:$E30,2,0)</f>
        <v>#N/A</v>
      </c>
      <c r="LL18" s="47" t="e">
        <f>VLOOKUP(LL$2,$B21:$C30,2,0)</f>
        <v>#N/A</v>
      </c>
      <c r="LM18" s="48" t="e">
        <f>VLOOKUP(LL$2,$D21:$E30,2,0)</f>
        <v>#N/A</v>
      </c>
      <c r="LN18" s="47" t="e">
        <f>VLOOKUP(LN$2,$B21:$C30,2,0)</f>
        <v>#N/A</v>
      </c>
      <c r="LO18" s="48" t="e">
        <f>VLOOKUP(LN$2,$D21:$E30,2,0)</f>
        <v>#N/A</v>
      </c>
      <c r="LP18" s="47" t="e">
        <f>VLOOKUP(LP$2,$B21:$C30,2,0)</f>
        <v>#N/A</v>
      </c>
      <c r="LQ18" s="48" t="e">
        <f>VLOOKUP(LP$2,$D21:$E30,2,0)</f>
        <v>#N/A</v>
      </c>
      <c r="LR18" s="47" t="e">
        <f>VLOOKUP(LR$2,$B21:$C30,2,0)</f>
        <v>#N/A</v>
      </c>
      <c r="LS18" s="48" t="e">
        <f>VLOOKUP(LR$2,$D21:$E30,2,0)</f>
        <v>#N/A</v>
      </c>
      <c r="LT18" s="47" t="e">
        <f>VLOOKUP(LT$2,$B21:$C30,2,0)</f>
        <v>#N/A</v>
      </c>
      <c r="LU18" s="48" t="e">
        <f>VLOOKUP(LT$2,$D21:$E30,2,0)</f>
        <v>#N/A</v>
      </c>
      <c r="LV18" s="47" t="e">
        <f>VLOOKUP(LV$2,$B21:$C30,2,0)</f>
        <v>#N/A</v>
      </c>
      <c r="LW18" s="48" t="e">
        <f>VLOOKUP(LV$2,$D21:$E30,2,0)</f>
        <v>#N/A</v>
      </c>
      <c r="LX18" s="47" t="e">
        <f>VLOOKUP(LX$2,$B21:$C30,2,0)</f>
        <v>#N/A</v>
      </c>
      <c r="LY18" s="48" t="e">
        <f>VLOOKUP(LX$2,$D21:$E30,2,0)</f>
        <v>#N/A</v>
      </c>
      <c r="LZ18" s="47" t="e">
        <f>VLOOKUP(LZ$2,$B21:$C30,2,0)</f>
        <v>#N/A</v>
      </c>
      <c r="MA18" s="48" t="e">
        <f>VLOOKUP(LZ$2,$D21:$E30,2,0)</f>
        <v>#N/A</v>
      </c>
      <c r="MB18" s="47" t="e">
        <f>VLOOKUP(MB$2,$B21:$C30,2,0)</f>
        <v>#N/A</v>
      </c>
      <c r="MC18" s="48" t="e">
        <f>VLOOKUP(MB$2,$D21:$E30,2,0)</f>
        <v>#N/A</v>
      </c>
      <c r="MD18" s="47" t="e">
        <f>VLOOKUP(MD$2,$B21:$C30,2,0)</f>
        <v>#N/A</v>
      </c>
      <c r="ME18" s="48" t="e">
        <f>VLOOKUP(MD$2,$D21:$E30,2,0)</f>
        <v>#N/A</v>
      </c>
      <c r="MF18" s="47" t="e">
        <f>VLOOKUP(MF$2,$B21:$C30,2,0)</f>
        <v>#N/A</v>
      </c>
      <c r="MG18" s="48" t="e">
        <f>VLOOKUP(MF$2,$D21:$E30,2,0)</f>
        <v>#N/A</v>
      </c>
      <c r="MH18" s="47" t="e">
        <f>VLOOKUP(MH$2,$B21:$C30,2,0)</f>
        <v>#N/A</v>
      </c>
      <c r="MI18" s="48" t="e">
        <f>VLOOKUP(MH$2,$D21:$E30,2,0)</f>
        <v>#N/A</v>
      </c>
      <c r="MJ18" s="47" t="e">
        <f>VLOOKUP(MJ$2,$B21:$C30,2,0)</f>
        <v>#N/A</v>
      </c>
      <c r="MK18" s="48" t="e">
        <f>VLOOKUP(MJ$2,$D21:$E30,2,0)</f>
        <v>#N/A</v>
      </c>
      <c r="ML18" s="47" t="e">
        <f>VLOOKUP(ML$2,$B21:$C30,2,0)</f>
        <v>#N/A</v>
      </c>
      <c r="MM18" s="48" t="e">
        <f>VLOOKUP(ML$2,$D21:$E30,2,0)</f>
        <v>#N/A</v>
      </c>
      <c r="MN18" s="47" t="e">
        <f>VLOOKUP(MN$2,$B21:$C30,2,0)</f>
        <v>#N/A</v>
      </c>
      <c r="MO18" s="48" t="e">
        <f>VLOOKUP(MN$2,$D21:$E30,2,0)</f>
        <v>#N/A</v>
      </c>
      <c r="MP18" s="47" t="e">
        <f>VLOOKUP(MP$2,$B21:$C30,2,0)</f>
        <v>#N/A</v>
      </c>
      <c r="MQ18" s="48" t="e">
        <f>VLOOKUP(MP$2,$D21:$E30,2,0)</f>
        <v>#N/A</v>
      </c>
      <c r="MR18" s="47" t="e">
        <f>VLOOKUP(MR$2,$B21:$C30,2,0)</f>
        <v>#N/A</v>
      </c>
      <c r="MS18" s="48" t="e">
        <f>VLOOKUP(MR$2,$D21:$E30,2,0)</f>
        <v>#N/A</v>
      </c>
      <c r="MT18" s="47" t="e">
        <f>VLOOKUP(MT$2,$B21:$C30,2,0)</f>
        <v>#N/A</v>
      </c>
      <c r="MU18" s="48" t="e">
        <f>VLOOKUP(MT$2,$D21:$E30,2,0)</f>
        <v>#N/A</v>
      </c>
      <c r="MV18" s="47" t="e">
        <f>VLOOKUP(MV$2,$B21:$C30,2,0)</f>
        <v>#N/A</v>
      </c>
      <c r="MW18" s="48" t="e">
        <f>VLOOKUP(MV$2,$D21:$E30,2,0)</f>
        <v>#N/A</v>
      </c>
      <c r="MX18" s="47" t="e">
        <f>VLOOKUP(MX$2,$B21:$C30,2,0)</f>
        <v>#N/A</v>
      </c>
      <c r="MY18" s="48" t="e">
        <f>VLOOKUP(MX$2,$D21:$E30,2,0)</f>
        <v>#N/A</v>
      </c>
      <c r="MZ18" s="47" t="e">
        <f>VLOOKUP(MZ$2,$B21:$C30,2,0)</f>
        <v>#N/A</v>
      </c>
      <c r="NA18" s="48" t="e">
        <f>VLOOKUP(MZ$2,$D21:$E30,2,0)</f>
        <v>#N/A</v>
      </c>
      <c r="NB18" s="47" t="e">
        <f>VLOOKUP(NB$2,$B21:$C30,2,0)</f>
        <v>#N/A</v>
      </c>
      <c r="NC18" s="48" t="e">
        <f>VLOOKUP(NB$2,$D21:$E30,2,0)</f>
        <v>#N/A</v>
      </c>
      <c r="ND18" s="47" t="e">
        <f>VLOOKUP(ND$2,$B21:$C30,2,0)</f>
        <v>#N/A</v>
      </c>
      <c r="NE18" s="48" t="e">
        <f>VLOOKUP(ND$2,$D21:$E30,2,0)</f>
        <v>#N/A</v>
      </c>
      <c r="NF18" s="47" t="e">
        <f>VLOOKUP(NF$2,$B21:$C30,2,0)</f>
        <v>#N/A</v>
      </c>
      <c r="NG18" s="48" t="e">
        <f>VLOOKUP(NF$2,$D21:$E30,2,0)</f>
        <v>#N/A</v>
      </c>
      <c r="NH18" s="47" t="e">
        <f>VLOOKUP(NH$2,$B21:$C30,2,0)</f>
        <v>#N/A</v>
      </c>
      <c r="NI18" s="48" t="e">
        <f>VLOOKUP(NH$2,$D21:$E30,2,0)</f>
        <v>#N/A</v>
      </c>
      <c r="NJ18" s="47" t="e">
        <f>VLOOKUP(NJ$2,$B21:$C30,2,0)</f>
        <v>#N/A</v>
      </c>
      <c r="NK18" s="48" t="e">
        <f>VLOOKUP(NJ$2,$D21:$E30,2,0)</f>
        <v>#N/A</v>
      </c>
      <c r="NL18" s="47" t="e">
        <f>VLOOKUP(NL$2,$B21:$C30,2,0)</f>
        <v>#N/A</v>
      </c>
      <c r="NM18" s="48" t="e">
        <f>VLOOKUP(NL$2,$D21:$E30,2,0)</f>
        <v>#N/A</v>
      </c>
      <c r="NN18" s="47" t="e">
        <f>VLOOKUP(NN$2,$B21:$C30,2,0)</f>
        <v>#N/A</v>
      </c>
      <c r="NO18" s="48" t="e">
        <f>VLOOKUP(NN$2,$D21:$E30,2,0)</f>
        <v>#N/A</v>
      </c>
      <c r="NP18" s="47" t="e">
        <f>VLOOKUP(NP$2,$B21:$C30,2,0)</f>
        <v>#N/A</v>
      </c>
      <c r="NQ18" s="48" t="e">
        <f>VLOOKUP(NP$2,$D21:$E30,2,0)</f>
        <v>#N/A</v>
      </c>
      <c r="NR18" s="47" t="e">
        <f>VLOOKUP(NR$2,$B21:$C30,2,0)</f>
        <v>#N/A</v>
      </c>
      <c r="NS18" s="48" t="e">
        <f>VLOOKUP(NR$2,$D21:$E30,2,0)</f>
        <v>#N/A</v>
      </c>
      <c r="NT18" s="47" t="e">
        <f>VLOOKUP(NT$2,$B21:$C30,2,0)</f>
        <v>#N/A</v>
      </c>
      <c r="NU18" s="48" t="e">
        <f>VLOOKUP(NT$2,$D21:$E30,2,0)</f>
        <v>#N/A</v>
      </c>
      <c r="NV18" s="47" t="e">
        <f>VLOOKUP(NV$2,$B21:$C30,2,0)</f>
        <v>#N/A</v>
      </c>
      <c r="NW18" s="48" t="e">
        <f>VLOOKUP(NV$2,$D21:$E30,2,0)</f>
        <v>#N/A</v>
      </c>
      <c r="NX18" s="47" t="e">
        <f>VLOOKUP(NX$2,$B21:$C30,2,0)</f>
        <v>#N/A</v>
      </c>
      <c r="NY18" s="48" t="e">
        <f>VLOOKUP(NX$2,$D21:$E30,2,0)</f>
        <v>#N/A</v>
      </c>
      <c r="NZ18" s="47" t="e">
        <f>VLOOKUP(NZ$2,$B21:$C30,2,0)</f>
        <v>#N/A</v>
      </c>
      <c r="OA18" s="48" t="e">
        <f>VLOOKUP(NZ$2,$D21:$E30,2,0)</f>
        <v>#N/A</v>
      </c>
      <c r="OB18" s="47" t="e">
        <f>VLOOKUP(OB$2,$B21:$C30,2,0)</f>
        <v>#N/A</v>
      </c>
      <c r="OC18" s="48" t="e">
        <f>VLOOKUP(OB$2,$D21:$E30,2,0)</f>
        <v>#N/A</v>
      </c>
      <c r="OD18" s="47" t="e">
        <f>VLOOKUP(OD$2,$B21:$C30,2,0)</f>
        <v>#N/A</v>
      </c>
      <c r="OE18" s="48" t="e">
        <f>VLOOKUP(OD$2,$D21:$E30,2,0)</f>
        <v>#N/A</v>
      </c>
      <c r="OF18" s="47" t="e">
        <f>VLOOKUP(OF$2,$B21:$C30,2,0)</f>
        <v>#N/A</v>
      </c>
      <c r="OG18" s="48" t="e">
        <f>VLOOKUP(OF$2,$D21:$E30,2,0)</f>
        <v>#N/A</v>
      </c>
      <c r="OH18" s="47" t="e">
        <f>VLOOKUP(OH$2,$B21:$C30,2,0)</f>
        <v>#N/A</v>
      </c>
      <c r="OI18" s="48" t="e">
        <f>VLOOKUP(OH$2,$D21:$E30,2,0)</f>
        <v>#N/A</v>
      </c>
      <c r="OJ18" s="47" t="e">
        <f>VLOOKUP(OJ$2,$B21:$C30,2,0)</f>
        <v>#N/A</v>
      </c>
      <c r="OK18" s="48" t="e">
        <f>VLOOKUP(OJ$2,$D21:$E30,2,0)</f>
        <v>#N/A</v>
      </c>
      <c r="OL18" s="47" t="e">
        <f>VLOOKUP(OL$2,$B21:$C30,2,0)</f>
        <v>#N/A</v>
      </c>
      <c r="OM18" s="48" t="e">
        <f>VLOOKUP(OL$2,$D21:$E30,2,0)</f>
        <v>#N/A</v>
      </c>
      <c r="ON18" s="47" t="e">
        <f>VLOOKUP(ON$2,$B21:$C30,2,0)</f>
        <v>#N/A</v>
      </c>
      <c r="OO18" s="48" t="e">
        <f>VLOOKUP(ON$2,$D21:$E30,2,0)</f>
        <v>#N/A</v>
      </c>
      <c r="OP18" s="47" t="e">
        <f>VLOOKUP(OP$2,$B21:$C30,2,0)</f>
        <v>#N/A</v>
      </c>
      <c r="OQ18" s="48" t="e">
        <f>VLOOKUP(OP$2,$D21:$E30,2,0)</f>
        <v>#N/A</v>
      </c>
      <c r="OR18" s="47" t="e">
        <f>VLOOKUP(OR$2,$B21:$C30,2,0)</f>
        <v>#N/A</v>
      </c>
      <c r="OS18" s="48" t="e">
        <f>VLOOKUP(OR$2,$D21:$E30,2,0)</f>
        <v>#N/A</v>
      </c>
      <c r="OT18" s="47" t="e">
        <f>VLOOKUP(OT$2,$B21:$C30,2,0)</f>
        <v>#N/A</v>
      </c>
      <c r="OU18" s="48" t="e">
        <f>VLOOKUP(OT$2,$D21:$E30,2,0)</f>
        <v>#N/A</v>
      </c>
      <c r="OV18" s="47" t="e">
        <f>VLOOKUP(OV$2,$B21:$C30,2,0)</f>
        <v>#N/A</v>
      </c>
      <c r="OW18" s="48" t="e">
        <f>VLOOKUP(OV$2,$D21:$E30,2,0)</f>
        <v>#N/A</v>
      </c>
      <c r="OX18" s="47" t="e">
        <f>VLOOKUP(OX$2,$B21:$C30,2,0)</f>
        <v>#N/A</v>
      </c>
      <c r="OY18" s="48" t="e">
        <f>VLOOKUP(OX$2,$D21:$E30,2,0)</f>
        <v>#N/A</v>
      </c>
      <c r="OZ18" s="47" t="e">
        <f>VLOOKUP(OZ$2,$B21:$C30,2,0)</f>
        <v>#N/A</v>
      </c>
      <c r="PA18" s="48" t="e">
        <f>VLOOKUP(OZ$2,$D21:$E30,2,0)</f>
        <v>#N/A</v>
      </c>
      <c r="PB18" s="47" t="e">
        <f>VLOOKUP(PB$2,$B21:$C30,2,0)</f>
        <v>#N/A</v>
      </c>
      <c r="PC18" s="48" t="e">
        <f>VLOOKUP(PB$2,$D21:$E30,2,0)</f>
        <v>#N/A</v>
      </c>
      <c r="PD18" s="47" t="e">
        <f>VLOOKUP(PD$2,$B21:$C30,2,0)</f>
        <v>#N/A</v>
      </c>
      <c r="PE18" s="48" t="e">
        <f>VLOOKUP(PD$2,$D21:$E30,2,0)</f>
        <v>#N/A</v>
      </c>
      <c r="PF18" s="47" t="e">
        <f>VLOOKUP(PF$2,$B21:$C30,2,0)</f>
        <v>#N/A</v>
      </c>
      <c r="PG18" s="48" t="e">
        <f>VLOOKUP(PF$2,$D21:$E30,2,0)</f>
        <v>#N/A</v>
      </c>
      <c r="PH18" s="47" t="e">
        <f>VLOOKUP(PH$2,$B21:$C30,2,0)</f>
        <v>#N/A</v>
      </c>
      <c r="PI18" s="48" t="e">
        <f>VLOOKUP(PH$2,$D21:$E30,2,0)</f>
        <v>#N/A</v>
      </c>
      <c r="PJ18" s="47" t="e">
        <f>VLOOKUP(PJ$2,$B21:$C30,2,0)</f>
        <v>#N/A</v>
      </c>
      <c r="PK18" s="48" t="e">
        <f>VLOOKUP(PJ$2,$D21:$E30,2,0)</f>
        <v>#N/A</v>
      </c>
      <c r="PL18" s="47" t="e">
        <f>VLOOKUP(PL$2,$B21:$C30,2,0)</f>
        <v>#N/A</v>
      </c>
      <c r="PM18" s="48" t="e">
        <f>VLOOKUP(PL$2,$D21:$E30,2,0)</f>
        <v>#N/A</v>
      </c>
      <c r="PN18" s="47" t="e">
        <f>VLOOKUP(PN$2,$B21:$C30,2,0)</f>
        <v>#N/A</v>
      </c>
      <c r="PO18" s="48" t="e">
        <f>VLOOKUP(PN$2,$D21:$E30,2,0)</f>
        <v>#N/A</v>
      </c>
      <c r="PP18" s="47" t="e">
        <f>VLOOKUP(PP$2,$B21:$C30,2,0)</f>
        <v>#N/A</v>
      </c>
      <c r="PQ18" s="48" t="e">
        <f>VLOOKUP(PP$2,$D21:$E30,2,0)</f>
        <v>#N/A</v>
      </c>
      <c r="PR18" s="47" t="e">
        <f>VLOOKUP(PR$2,$B21:$C30,2,0)</f>
        <v>#N/A</v>
      </c>
      <c r="PS18" s="48" t="e">
        <f>VLOOKUP(PR$2,$D21:$E30,2,0)</f>
        <v>#N/A</v>
      </c>
      <c r="PT18" s="47" t="e">
        <f>VLOOKUP(PT$2,$B21:$C30,2,0)</f>
        <v>#N/A</v>
      </c>
      <c r="PU18" s="48" t="e">
        <f>VLOOKUP(PT$2,$D21:$E30,2,0)</f>
        <v>#N/A</v>
      </c>
      <c r="PV18" s="47" t="e">
        <f>VLOOKUP(PV$2,$B21:$C30,2,0)</f>
        <v>#N/A</v>
      </c>
      <c r="PW18" s="48" t="e">
        <f>VLOOKUP(PV$2,$D21:$E30,2,0)</f>
        <v>#N/A</v>
      </c>
      <c r="PX18" s="47" t="e">
        <f>VLOOKUP(PX$2,$B21:$C30,2,0)</f>
        <v>#N/A</v>
      </c>
      <c r="PY18" s="48" t="e">
        <f>VLOOKUP(PX$2,$D21:$E30,2,0)</f>
        <v>#N/A</v>
      </c>
      <c r="PZ18" s="47" t="e">
        <f>VLOOKUP(PZ$2,$B21:$C30,2,0)</f>
        <v>#N/A</v>
      </c>
      <c r="QA18" s="48" t="e">
        <f>VLOOKUP(PZ$2,$D21:$E30,2,0)</f>
        <v>#N/A</v>
      </c>
      <c r="QB18" s="47" t="e">
        <f>VLOOKUP(QB$2,$B21:$C30,2,0)</f>
        <v>#N/A</v>
      </c>
      <c r="QC18" s="48" t="e">
        <f>VLOOKUP(QB$2,$D21:$E30,2,0)</f>
        <v>#N/A</v>
      </c>
      <c r="QD18" s="47" t="e">
        <f>VLOOKUP(QD$2,$B21:$C30,2,0)</f>
        <v>#N/A</v>
      </c>
      <c r="QE18" s="48" t="e">
        <f>VLOOKUP(QD$2,$D21:$E30,2,0)</f>
        <v>#N/A</v>
      </c>
      <c r="QF18" s="47" t="e">
        <f>VLOOKUP(QF$2,$B21:$C30,2,0)</f>
        <v>#N/A</v>
      </c>
      <c r="QG18" s="48" t="e">
        <f>VLOOKUP(QF$2,$D21:$E30,2,0)</f>
        <v>#N/A</v>
      </c>
      <c r="QH18" s="47" t="e">
        <f>VLOOKUP(QH$2,$B21:$C30,2,0)</f>
        <v>#N/A</v>
      </c>
      <c r="QI18" s="48" t="e">
        <f>VLOOKUP(QH$2,$D21:$E30,2,0)</f>
        <v>#N/A</v>
      </c>
      <c r="QJ18" s="47" t="e">
        <f>VLOOKUP(QJ$2,$B21:$C30,2,0)</f>
        <v>#N/A</v>
      </c>
      <c r="QK18" s="48" t="e">
        <f>VLOOKUP(QJ$2,$D21:$E30,2,0)</f>
        <v>#N/A</v>
      </c>
      <c r="QL18" s="47" t="e">
        <f>VLOOKUP(QL$2,$B21:$C30,2,0)</f>
        <v>#N/A</v>
      </c>
      <c r="QM18" s="48" t="e">
        <f>VLOOKUP(QL$2,$D21:$E30,2,0)</f>
        <v>#N/A</v>
      </c>
      <c r="QN18" s="47" t="e">
        <f>VLOOKUP(QN$2,$B21:$C30,2,0)</f>
        <v>#N/A</v>
      </c>
      <c r="QO18" s="48" t="e">
        <f>VLOOKUP(QN$2,$D21:$E30,2,0)</f>
        <v>#N/A</v>
      </c>
    </row>
    <row r="19" spans="1:457" ht="15.95" hidden="1" customHeight="1" outlineLevel="1">
      <c r="A19" s="511"/>
      <c r="B19" s="808" t="s">
        <v>9</v>
      </c>
      <c r="C19" s="808"/>
      <c r="D19" s="808" t="s">
        <v>10</v>
      </c>
      <c r="E19" s="809"/>
    </row>
    <row r="20" spans="1:457" ht="15.95" hidden="1" customHeight="1" outlineLevel="1">
      <c r="A20" s="51"/>
      <c r="B20" s="61" t="s">
        <v>59</v>
      </c>
      <c r="C20" s="56" t="s">
        <v>36</v>
      </c>
      <c r="D20" s="61" t="s">
        <v>60</v>
      </c>
      <c r="E20" s="62" t="s">
        <v>36</v>
      </c>
    </row>
    <row r="21" spans="1:457" ht="15.95" hidden="1" customHeight="1" outlineLevel="1">
      <c r="A21" s="88">
        <v>1</v>
      </c>
      <c r="B21" s="509"/>
      <c r="C21" s="510"/>
      <c r="D21" s="509"/>
      <c r="E21" s="510"/>
    </row>
    <row r="22" spans="1:457" ht="15.95" hidden="1" customHeight="1" outlineLevel="1">
      <c r="A22" s="53">
        <v>2</v>
      </c>
      <c r="B22" s="509"/>
      <c r="C22" s="510"/>
      <c r="D22" s="509"/>
      <c r="E22" s="510"/>
    </row>
    <row r="23" spans="1:457" ht="15.95" hidden="1" customHeight="1" outlineLevel="1">
      <c r="A23" s="53">
        <v>3</v>
      </c>
      <c r="B23" s="509"/>
      <c r="C23" s="510"/>
      <c r="D23" s="509"/>
      <c r="E23" s="510"/>
    </row>
    <row r="24" spans="1:457" ht="15.95" hidden="1" customHeight="1" outlineLevel="1">
      <c r="A24" s="53">
        <v>4</v>
      </c>
      <c r="B24" s="509"/>
      <c r="C24" s="510"/>
      <c r="D24" s="509"/>
      <c r="E24" s="510"/>
    </row>
    <row r="25" spans="1:457" ht="15.95" hidden="1" customHeight="1" outlineLevel="1">
      <c r="A25" s="53">
        <v>5</v>
      </c>
      <c r="B25" s="509"/>
      <c r="C25" s="510"/>
      <c r="D25" s="509"/>
      <c r="E25" s="510"/>
    </row>
    <row r="26" spans="1:457" ht="15.95" hidden="1" customHeight="1" outlineLevel="1">
      <c r="A26" s="53">
        <v>6</v>
      </c>
      <c r="B26" s="509"/>
      <c r="C26" s="510"/>
      <c r="D26" s="509"/>
      <c r="E26" s="510"/>
    </row>
    <row r="27" spans="1:457" ht="15.95" hidden="1" customHeight="1" outlineLevel="1">
      <c r="A27" s="53">
        <v>7</v>
      </c>
      <c r="B27" s="509"/>
      <c r="C27" s="510"/>
      <c r="D27" s="509"/>
      <c r="E27" s="510"/>
    </row>
    <row r="28" spans="1:457" ht="15.95" hidden="1" customHeight="1" outlineLevel="1">
      <c r="A28" s="53">
        <v>8</v>
      </c>
      <c r="B28" s="509"/>
      <c r="C28" s="510"/>
      <c r="D28" s="509"/>
      <c r="E28" s="510"/>
    </row>
    <row r="29" spans="1:457" ht="15.95" hidden="1" customHeight="1" outlineLevel="1">
      <c r="A29" s="53">
        <v>9</v>
      </c>
      <c r="B29" s="509"/>
      <c r="C29" s="510"/>
      <c r="D29" s="509"/>
      <c r="E29" s="510"/>
    </row>
    <row r="30" spans="1:457" ht="15.95" hidden="1" customHeight="1" outlineLevel="1">
      <c r="A30" s="53">
        <v>10</v>
      </c>
      <c r="B30" s="509"/>
      <c r="C30" s="510"/>
      <c r="D30" s="509"/>
      <c r="E30" s="510"/>
    </row>
    <row r="31" spans="1:457" ht="16.5" customHeight="1" collapsed="1">
      <c r="A31" s="46">
        <v>3</v>
      </c>
      <c r="B31" s="804"/>
      <c r="C31" s="804"/>
      <c r="D31" s="804"/>
      <c r="E31" s="804"/>
      <c r="F31" s="47" t="e">
        <f>VLOOKUP(F$2,$B34:$C62,2,0)</f>
        <v>#N/A</v>
      </c>
      <c r="G31" s="48" t="e">
        <f>VLOOKUP(F$2,$D34:$E62,2,0)</f>
        <v>#N/A</v>
      </c>
      <c r="H31" s="47" t="e">
        <f>VLOOKUP(H$2,$B34:$C62,2,0)</f>
        <v>#N/A</v>
      </c>
      <c r="I31" s="48" t="e">
        <f>VLOOKUP(H$2,$D34:$E62,2,0)</f>
        <v>#N/A</v>
      </c>
      <c r="J31" s="47" t="e">
        <f>VLOOKUP(J$2,$B34:$C62,2,0)</f>
        <v>#N/A</v>
      </c>
      <c r="K31" s="48" t="e">
        <f>VLOOKUP(J$2,$D34:$E62,2,0)</f>
        <v>#N/A</v>
      </c>
      <c r="L31" s="47" t="e">
        <f>VLOOKUP(L$2,$B34:$C62,2,0)</f>
        <v>#N/A</v>
      </c>
      <c r="M31" s="48" t="e">
        <f>VLOOKUP(L$2,$D34:$E62,2,0)</f>
        <v>#N/A</v>
      </c>
      <c r="N31" s="47" t="e">
        <f>VLOOKUP(N$2,$B34:$C62,2,0)</f>
        <v>#N/A</v>
      </c>
      <c r="O31" s="48" t="e">
        <f>VLOOKUP(N$2,$D34:$E62,2,0)</f>
        <v>#N/A</v>
      </c>
      <c r="P31" s="47" t="e">
        <f>VLOOKUP(P$2,$B34:$C62,2,0)</f>
        <v>#N/A</v>
      </c>
      <c r="Q31" s="48" t="e">
        <f>VLOOKUP(P$2,$D34:$E62,2,0)</f>
        <v>#N/A</v>
      </c>
      <c r="R31" s="47" t="e">
        <f>VLOOKUP(R$2,$B34:$C62,2,0)</f>
        <v>#N/A</v>
      </c>
      <c r="S31" s="48" t="e">
        <f>VLOOKUP(R$2,$D34:$E62,2,0)</f>
        <v>#N/A</v>
      </c>
      <c r="T31" s="47" t="e">
        <f>VLOOKUP(T$2,$B34:$C62,2,0)</f>
        <v>#N/A</v>
      </c>
      <c r="U31" s="48" t="e">
        <f>VLOOKUP(T$2,$D34:$E62,2,0)</f>
        <v>#N/A</v>
      </c>
      <c r="V31" s="47" t="e">
        <f>VLOOKUP(V$2,$B34:$C62,2,0)</f>
        <v>#N/A</v>
      </c>
      <c r="W31" s="48" t="e">
        <f>VLOOKUP(V$2,$D34:$E62,2,0)</f>
        <v>#N/A</v>
      </c>
      <c r="X31" s="47" t="e">
        <f>VLOOKUP(X$2,$B34:$C62,2,0)</f>
        <v>#N/A</v>
      </c>
      <c r="Y31" s="48" t="e">
        <f>VLOOKUP(X$2,$D34:$E62,2,0)</f>
        <v>#N/A</v>
      </c>
      <c r="Z31" s="47" t="e">
        <f>VLOOKUP(Z$2,$B34:$C62,2,0)</f>
        <v>#N/A</v>
      </c>
      <c r="AA31" s="48" t="e">
        <f>VLOOKUP(Z$2,$D34:$E62,2,0)</f>
        <v>#N/A</v>
      </c>
      <c r="AB31" s="47" t="e">
        <f>VLOOKUP(AB$2,$B34:$C62,2,0)</f>
        <v>#N/A</v>
      </c>
      <c r="AC31" s="48" t="e">
        <f>VLOOKUP(AB$2,$D34:$E62,2,0)</f>
        <v>#N/A</v>
      </c>
      <c r="AD31" s="47" t="e">
        <f>VLOOKUP(AD$2,$B34:$C62,2,0)</f>
        <v>#N/A</v>
      </c>
      <c r="AE31" s="48" t="e">
        <f>VLOOKUP(AD$2,$D34:$E62,2,0)</f>
        <v>#N/A</v>
      </c>
      <c r="AF31" s="47" t="e">
        <f>VLOOKUP(AF$2,$B34:$C62,2,0)</f>
        <v>#N/A</v>
      </c>
      <c r="AG31" s="48" t="e">
        <f>VLOOKUP(AF$2,$D34:$E62,2,0)</f>
        <v>#N/A</v>
      </c>
      <c r="AH31" s="47" t="e">
        <f>VLOOKUP(AH$2,$B34:$C62,2,0)</f>
        <v>#N/A</v>
      </c>
      <c r="AI31" s="48" t="e">
        <f>VLOOKUP(AH$2,$D34:$E62,2,0)</f>
        <v>#N/A</v>
      </c>
      <c r="AJ31" s="47" t="e">
        <f>VLOOKUP(AJ$2,$B34:$C62,2,0)</f>
        <v>#N/A</v>
      </c>
      <c r="AK31" s="48" t="e">
        <f>VLOOKUP(AJ$2,$D34:$E62,2,0)</f>
        <v>#N/A</v>
      </c>
      <c r="AL31" s="47" t="e">
        <f>VLOOKUP(AL$2,$B34:$C62,2,0)</f>
        <v>#N/A</v>
      </c>
      <c r="AM31" s="48" t="e">
        <f>VLOOKUP(AL$2,$D34:$E62,2,0)</f>
        <v>#N/A</v>
      </c>
      <c r="AN31" s="47" t="e">
        <f>VLOOKUP(AN$2,$B34:$C62,2,0)</f>
        <v>#N/A</v>
      </c>
      <c r="AO31" s="48" t="e">
        <f>VLOOKUP(AN$2,$D34:$E62,2,0)</f>
        <v>#N/A</v>
      </c>
      <c r="AP31" s="47" t="e">
        <f>VLOOKUP(AP$2,$B34:$C62,2,0)</f>
        <v>#N/A</v>
      </c>
      <c r="AQ31" s="48" t="e">
        <f>VLOOKUP(AP$2,$D34:$E62,2,0)</f>
        <v>#N/A</v>
      </c>
      <c r="AR31" s="47" t="e">
        <f>VLOOKUP(AR$2,$B34:$C62,2,0)</f>
        <v>#N/A</v>
      </c>
      <c r="AS31" s="48" t="e">
        <f>VLOOKUP(AR$2,$D34:$E62,2,0)</f>
        <v>#N/A</v>
      </c>
      <c r="AT31" s="47" t="e">
        <f>VLOOKUP(AT$2,$B34:$C62,2,0)</f>
        <v>#N/A</v>
      </c>
      <c r="AU31" s="48" t="e">
        <f>VLOOKUP(AT$2,$D34:$E62,2,0)</f>
        <v>#N/A</v>
      </c>
      <c r="AV31" s="47" t="e">
        <f>VLOOKUP(AV$2,$B34:$C62,2,0)</f>
        <v>#N/A</v>
      </c>
      <c r="AW31" s="48" t="e">
        <f>VLOOKUP(AV$2,$D34:$E62,2,0)</f>
        <v>#N/A</v>
      </c>
      <c r="AX31" s="47" t="e">
        <f>VLOOKUP(AX$2,$B34:$C62,2,0)</f>
        <v>#N/A</v>
      </c>
      <c r="AY31" s="48" t="e">
        <f>VLOOKUP(AX$2,$D34:$E62,2,0)</f>
        <v>#N/A</v>
      </c>
      <c r="AZ31" s="47" t="e">
        <f>VLOOKUP(AZ$2,$B34:$C62,2,0)</f>
        <v>#N/A</v>
      </c>
      <c r="BA31" s="48" t="e">
        <f>VLOOKUP(AZ$2,$D34:$E62,2,0)</f>
        <v>#N/A</v>
      </c>
      <c r="BB31" s="47" t="e">
        <f>VLOOKUP(BB$2,$B34:$C62,2,0)</f>
        <v>#N/A</v>
      </c>
      <c r="BC31" s="48" t="e">
        <f>VLOOKUP(BB$2,$D34:$E62,2,0)</f>
        <v>#N/A</v>
      </c>
      <c r="BD31" s="47" t="e">
        <f>VLOOKUP(BD$2,$B34:$C62,2,0)</f>
        <v>#N/A</v>
      </c>
      <c r="BE31" s="48" t="e">
        <f>VLOOKUP(BD$2,$D34:$E62,2,0)</f>
        <v>#N/A</v>
      </c>
      <c r="BF31" s="47" t="e">
        <f>VLOOKUP(BF$2,$B34:$C62,2,0)</f>
        <v>#N/A</v>
      </c>
      <c r="BG31" s="48" t="e">
        <f>VLOOKUP(BF$2,$D34:$E62,2,0)</f>
        <v>#N/A</v>
      </c>
      <c r="BH31" s="47" t="e">
        <f>VLOOKUP(BH$2,$B34:$C62,2,0)</f>
        <v>#N/A</v>
      </c>
      <c r="BI31" s="48" t="e">
        <f>VLOOKUP(BH$2,$D34:$E62,2,0)</f>
        <v>#N/A</v>
      </c>
      <c r="BJ31" s="47" t="e">
        <f>VLOOKUP(BJ$2,$B34:$C62,2,0)</f>
        <v>#N/A</v>
      </c>
      <c r="BK31" s="48" t="e">
        <f>VLOOKUP(BJ$2,$D34:$E62,2,0)</f>
        <v>#N/A</v>
      </c>
      <c r="BL31" s="47" t="e">
        <f>VLOOKUP(BL$2,$B34:$C62,2,0)</f>
        <v>#N/A</v>
      </c>
      <c r="BM31" s="48" t="e">
        <f>VLOOKUP(BL$2,$D34:$E62,2,0)</f>
        <v>#N/A</v>
      </c>
      <c r="BN31" s="47" t="e">
        <f>VLOOKUP(BN$2,$B34:$C62,2,0)</f>
        <v>#N/A</v>
      </c>
      <c r="BO31" s="48" t="e">
        <f>VLOOKUP(BN$2,$D34:$E62,2,0)</f>
        <v>#N/A</v>
      </c>
      <c r="BP31" s="47" t="e">
        <f>VLOOKUP(BP$2,$B34:$C62,2,0)</f>
        <v>#N/A</v>
      </c>
      <c r="BQ31" s="48" t="e">
        <f>VLOOKUP(BP$2,$D34:$E62,2,0)</f>
        <v>#N/A</v>
      </c>
      <c r="BR31" s="47" t="e">
        <f>VLOOKUP(BR$2,$B34:$C62,2,0)</f>
        <v>#N/A</v>
      </c>
      <c r="BS31" s="48" t="e">
        <f>VLOOKUP(BR$2,$D34:$E62,2,0)</f>
        <v>#N/A</v>
      </c>
      <c r="BT31" s="47" t="e">
        <f>VLOOKUP(BT$2,$B34:$C62,2,0)</f>
        <v>#N/A</v>
      </c>
      <c r="BU31" s="48" t="e">
        <f>VLOOKUP(BT$2,$D34:$E62,2,0)</f>
        <v>#N/A</v>
      </c>
      <c r="BV31" s="47" t="e">
        <f>VLOOKUP(BV$2,$B34:$C62,2,0)</f>
        <v>#N/A</v>
      </c>
      <c r="BW31" s="48" t="e">
        <f>VLOOKUP(BV$2,$D34:$E62,2,0)</f>
        <v>#N/A</v>
      </c>
      <c r="BX31" s="47" t="e">
        <f>VLOOKUP(BX$2,$B34:$C62,2,0)</f>
        <v>#N/A</v>
      </c>
      <c r="BY31" s="48" t="e">
        <f>VLOOKUP(BX$2,$D34:$E62,2,0)</f>
        <v>#N/A</v>
      </c>
      <c r="BZ31" s="47" t="e">
        <f>VLOOKUP(BZ$2,$B34:$C62,2,0)</f>
        <v>#N/A</v>
      </c>
      <c r="CA31" s="48" t="e">
        <f>VLOOKUP(BZ$2,$D34:$E62,2,0)</f>
        <v>#N/A</v>
      </c>
      <c r="CB31" s="47" t="e">
        <f>VLOOKUP(CB$2,$B34:$C62,2,0)</f>
        <v>#N/A</v>
      </c>
      <c r="CC31" s="48" t="e">
        <f>VLOOKUP(CB$2,$D34:$E62,2,0)</f>
        <v>#N/A</v>
      </c>
      <c r="CD31" s="47" t="e">
        <f>VLOOKUP(CD$2,$B34:$C62,2,0)</f>
        <v>#N/A</v>
      </c>
      <c r="CE31" s="48" t="e">
        <f>VLOOKUP(CD$2,$D34:$E62,2,0)</f>
        <v>#N/A</v>
      </c>
      <c r="CF31" s="47" t="e">
        <f>VLOOKUP(CF$2,$B34:$C62,2,0)</f>
        <v>#N/A</v>
      </c>
      <c r="CG31" s="48" t="e">
        <f>VLOOKUP(CF$2,$D34:$E62,2,0)</f>
        <v>#N/A</v>
      </c>
      <c r="CH31" s="47" t="e">
        <f>VLOOKUP(CH$2,$B34:$C62,2,0)</f>
        <v>#N/A</v>
      </c>
      <c r="CI31" s="48" t="e">
        <f>VLOOKUP(CH$2,$D34:$E62,2,0)</f>
        <v>#N/A</v>
      </c>
      <c r="CJ31" s="47" t="e">
        <f>VLOOKUP(CJ$2,$B34:$C62,2,0)</f>
        <v>#N/A</v>
      </c>
      <c r="CK31" s="48" t="e">
        <f>VLOOKUP(CJ$2,$D34:$E62,2,0)</f>
        <v>#N/A</v>
      </c>
      <c r="CL31" s="47" t="e">
        <f>VLOOKUP(CL$2,$B34:$C62,2,0)</f>
        <v>#N/A</v>
      </c>
      <c r="CM31" s="48" t="e">
        <f>VLOOKUP(CL$2,$D34:$E62,2,0)</f>
        <v>#N/A</v>
      </c>
      <c r="CN31" s="47" t="e">
        <f>VLOOKUP(CN$2,$B34:$C62,2,0)</f>
        <v>#N/A</v>
      </c>
      <c r="CO31" s="48" t="e">
        <f>VLOOKUP(CN$2,$D34:$E62,2,0)</f>
        <v>#N/A</v>
      </c>
      <c r="CP31" s="47" t="e">
        <f>VLOOKUP(CP$2,$B34:$C62,2,0)</f>
        <v>#N/A</v>
      </c>
      <c r="CQ31" s="48" t="e">
        <f>VLOOKUP(CP$2,$D34:$E62,2,0)</f>
        <v>#N/A</v>
      </c>
      <c r="CR31" s="47" t="e">
        <f>VLOOKUP(CR$2,$B34:$C62,2,0)</f>
        <v>#N/A</v>
      </c>
      <c r="CS31" s="48" t="e">
        <f>VLOOKUP(CR$2,$D34:$E62,2,0)</f>
        <v>#N/A</v>
      </c>
      <c r="CT31" s="47" t="e">
        <f>VLOOKUP(CT$2,$B34:$C62,2,0)</f>
        <v>#N/A</v>
      </c>
      <c r="CU31" s="48" t="e">
        <f>VLOOKUP(CT$2,$D34:$E62,2,0)</f>
        <v>#N/A</v>
      </c>
      <c r="CV31" s="47" t="e">
        <f>VLOOKUP(CV$2,$B34:$C62,2,0)</f>
        <v>#N/A</v>
      </c>
      <c r="CW31" s="48" t="e">
        <f>VLOOKUP(CV$2,$D34:$E62,2,0)</f>
        <v>#N/A</v>
      </c>
      <c r="CX31" s="47" t="e">
        <f>VLOOKUP(CX$2,$B34:$C62,2,0)</f>
        <v>#N/A</v>
      </c>
      <c r="CY31" s="48" t="e">
        <f>VLOOKUP(CX$2,$D34:$E62,2,0)</f>
        <v>#N/A</v>
      </c>
      <c r="CZ31" s="47" t="e">
        <f>VLOOKUP(CZ$2,$B34:$C62,2,0)</f>
        <v>#N/A</v>
      </c>
      <c r="DA31" s="48" t="e">
        <f>VLOOKUP(CZ$2,$D34:$E62,2,0)</f>
        <v>#N/A</v>
      </c>
      <c r="DB31" s="47" t="e">
        <f>VLOOKUP(DB$2,$B34:$C62,2,0)</f>
        <v>#N/A</v>
      </c>
      <c r="DC31" s="48" t="e">
        <f>VLOOKUP(DB$2,$D34:$E62,2,0)</f>
        <v>#N/A</v>
      </c>
      <c r="DD31" s="47" t="e">
        <f>VLOOKUP(DD$2,$B34:$C62,2,0)</f>
        <v>#N/A</v>
      </c>
      <c r="DE31" s="48" t="e">
        <f>VLOOKUP(DD$2,$D34:$E62,2,0)</f>
        <v>#N/A</v>
      </c>
      <c r="DF31" s="47" t="e">
        <f>VLOOKUP(DF$2,$B34:$C62,2,0)</f>
        <v>#N/A</v>
      </c>
      <c r="DG31" s="48" t="e">
        <f>VLOOKUP(DF$2,$D34:$E62,2,0)</f>
        <v>#N/A</v>
      </c>
      <c r="DH31" s="47" t="e">
        <f>VLOOKUP(DH$2,$B34:$C62,2,0)</f>
        <v>#N/A</v>
      </c>
      <c r="DI31" s="48" t="e">
        <f>VLOOKUP(DH$2,$D34:$E62,2,0)</f>
        <v>#N/A</v>
      </c>
      <c r="DJ31" s="47" t="e">
        <f>VLOOKUP(DJ$2,$B34:$C62,2,0)</f>
        <v>#N/A</v>
      </c>
      <c r="DK31" s="48" t="e">
        <f>VLOOKUP(DJ$2,$D34:$E62,2,0)</f>
        <v>#N/A</v>
      </c>
      <c r="DL31" s="47" t="e">
        <f>VLOOKUP(DL$2,$B34:$C62,2,0)</f>
        <v>#N/A</v>
      </c>
      <c r="DM31" s="48" t="e">
        <f>VLOOKUP(DL$2,$D34:$E62,2,0)</f>
        <v>#N/A</v>
      </c>
      <c r="DN31" s="47" t="e">
        <f>VLOOKUP(DN$2,$B34:$C62,2,0)</f>
        <v>#N/A</v>
      </c>
      <c r="DO31" s="48" t="e">
        <f>VLOOKUP(DN$2,$D34:$E62,2,0)</f>
        <v>#N/A</v>
      </c>
      <c r="DP31" s="47" t="e">
        <f>VLOOKUP(DP$2,$B34:$C62,2,0)</f>
        <v>#N/A</v>
      </c>
      <c r="DQ31" s="48" t="e">
        <f>VLOOKUP(DP$2,$D34:$E62,2,0)</f>
        <v>#N/A</v>
      </c>
      <c r="DR31" s="47" t="e">
        <f>VLOOKUP(DR$2,$B34:$C62,2,0)</f>
        <v>#N/A</v>
      </c>
      <c r="DS31" s="48" t="e">
        <f>VLOOKUP(DR$2,$D34:$E62,2,0)</f>
        <v>#N/A</v>
      </c>
      <c r="DT31" s="47" t="e">
        <f>VLOOKUP(DT$2,$B34:$C62,2,0)</f>
        <v>#N/A</v>
      </c>
      <c r="DU31" s="48" t="e">
        <f>VLOOKUP(DT$2,$D34:$E62,2,0)</f>
        <v>#N/A</v>
      </c>
      <c r="DV31" s="47" t="e">
        <f>VLOOKUP(DV$2,$B34:$C62,2,0)</f>
        <v>#N/A</v>
      </c>
      <c r="DW31" s="48" t="e">
        <f>VLOOKUP(DV$2,$D34:$E62,2,0)</f>
        <v>#N/A</v>
      </c>
      <c r="DX31" s="47" t="e">
        <f>VLOOKUP(DX$2,$B34:$C62,2,0)</f>
        <v>#N/A</v>
      </c>
      <c r="DY31" s="48" t="e">
        <f>VLOOKUP(DX$2,$D34:$E62,2,0)</f>
        <v>#N/A</v>
      </c>
      <c r="DZ31" s="47" t="e">
        <f>VLOOKUP(DZ$2,$B34:$C62,2,0)</f>
        <v>#N/A</v>
      </c>
      <c r="EA31" s="48" t="e">
        <f>VLOOKUP(DZ$2,$D34:$E62,2,0)</f>
        <v>#N/A</v>
      </c>
      <c r="EB31" s="47" t="e">
        <f>VLOOKUP(EB$2,$B34:$C62,2,0)</f>
        <v>#N/A</v>
      </c>
      <c r="EC31" s="48" t="e">
        <f>VLOOKUP(EB$2,$D34:$E62,2,0)</f>
        <v>#N/A</v>
      </c>
      <c r="ED31" s="47" t="e">
        <f>VLOOKUP(ED$2,$B34:$C62,2,0)</f>
        <v>#N/A</v>
      </c>
      <c r="EE31" s="48" t="e">
        <f>VLOOKUP(ED$2,$D34:$E62,2,0)</f>
        <v>#N/A</v>
      </c>
      <c r="EF31" s="47" t="e">
        <f>VLOOKUP(EF$2,$B34:$C62,2,0)</f>
        <v>#N/A</v>
      </c>
      <c r="EG31" s="48" t="e">
        <f>VLOOKUP(EF$2,$D34:$E62,2,0)</f>
        <v>#N/A</v>
      </c>
      <c r="EH31" s="47" t="e">
        <f>VLOOKUP(EH$2,$B34:$C62,2,0)</f>
        <v>#N/A</v>
      </c>
      <c r="EI31" s="48" t="e">
        <f>VLOOKUP(EH$2,$D34:$E62,2,0)</f>
        <v>#N/A</v>
      </c>
      <c r="EJ31" s="47" t="e">
        <f>VLOOKUP(EJ$2,$B34:$C62,2,0)</f>
        <v>#N/A</v>
      </c>
      <c r="EK31" s="48" t="e">
        <f>VLOOKUP(EJ$2,$D34:$E62,2,0)</f>
        <v>#N/A</v>
      </c>
      <c r="EL31" s="47" t="e">
        <f>VLOOKUP(EL$2,$B34:$C62,2,0)</f>
        <v>#N/A</v>
      </c>
      <c r="EM31" s="48" t="e">
        <f>VLOOKUP(EL$2,$D34:$E62,2,0)</f>
        <v>#N/A</v>
      </c>
      <c r="EN31" s="47" t="e">
        <f>VLOOKUP(EN$2,$B34:$C62,2,0)</f>
        <v>#N/A</v>
      </c>
      <c r="EO31" s="48" t="e">
        <f>VLOOKUP(EN$2,$D34:$E62,2,0)</f>
        <v>#N/A</v>
      </c>
      <c r="EP31" s="47" t="e">
        <f>VLOOKUP(EP$2,$B34:$C62,2,0)</f>
        <v>#N/A</v>
      </c>
      <c r="EQ31" s="48" t="e">
        <f>VLOOKUP(EP$2,$D34:$E62,2,0)</f>
        <v>#N/A</v>
      </c>
      <c r="ER31" s="47" t="e">
        <f>VLOOKUP(ER$2,$B34:$C62,2,0)</f>
        <v>#N/A</v>
      </c>
      <c r="ES31" s="48" t="e">
        <f>VLOOKUP(ER$2,$D34:$E62,2,0)</f>
        <v>#N/A</v>
      </c>
      <c r="ET31" s="47" t="e">
        <f>VLOOKUP(ET$2,$B34:$C62,2,0)</f>
        <v>#N/A</v>
      </c>
      <c r="EU31" s="48" t="e">
        <f>VLOOKUP(ET$2,$D34:$E62,2,0)</f>
        <v>#N/A</v>
      </c>
      <c r="EV31" s="47" t="e">
        <f>VLOOKUP(EV$2,$B34:$C62,2,0)</f>
        <v>#N/A</v>
      </c>
      <c r="EW31" s="48" t="e">
        <f>VLOOKUP(EV$2,$D34:$E62,2,0)</f>
        <v>#N/A</v>
      </c>
      <c r="EX31" s="47" t="e">
        <f>VLOOKUP(EX$2,$B34:$C62,2,0)</f>
        <v>#N/A</v>
      </c>
      <c r="EY31" s="48" t="e">
        <f>VLOOKUP(EX$2,$D34:$E62,2,0)</f>
        <v>#N/A</v>
      </c>
      <c r="EZ31" s="47" t="e">
        <f>VLOOKUP(EZ$2,$B34:$C62,2,0)</f>
        <v>#N/A</v>
      </c>
      <c r="FA31" s="48" t="e">
        <f>VLOOKUP(EZ$2,$D34:$E62,2,0)</f>
        <v>#N/A</v>
      </c>
      <c r="FB31" s="47" t="e">
        <f>VLOOKUP(FB$2,$B34:$C62,2,0)</f>
        <v>#N/A</v>
      </c>
      <c r="FC31" s="48" t="e">
        <f>VLOOKUP(FB$2,$D34:$E62,2,0)</f>
        <v>#N/A</v>
      </c>
      <c r="FD31" s="47" t="e">
        <f>VLOOKUP(FD$2,$B34:$C62,2,0)</f>
        <v>#N/A</v>
      </c>
      <c r="FE31" s="48" t="e">
        <f>VLOOKUP(FD$2,$D34:$E62,2,0)</f>
        <v>#N/A</v>
      </c>
      <c r="FF31" s="47" t="e">
        <f>VLOOKUP(FF$2,$B34:$C62,2,0)</f>
        <v>#N/A</v>
      </c>
      <c r="FG31" s="48" t="e">
        <f>VLOOKUP(FF$2,$D34:$E62,2,0)</f>
        <v>#N/A</v>
      </c>
      <c r="FH31" s="47" t="e">
        <f>VLOOKUP(FH$2,$B34:$C62,2,0)</f>
        <v>#N/A</v>
      </c>
      <c r="FI31" s="48" t="e">
        <f>VLOOKUP(FH$2,$D34:$E62,2,0)</f>
        <v>#N/A</v>
      </c>
      <c r="FJ31" s="47" t="e">
        <f>VLOOKUP(FJ$2,$B34:$C62,2,0)</f>
        <v>#N/A</v>
      </c>
      <c r="FK31" s="48" t="e">
        <f>VLOOKUP(FJ$2,$D34:$E62,2,0)</f>
        <v>#N/A</v>
      </c>
      <c r="FL31" s="47" t="e">
        <f>VLOOKUP(FL$2,$B34:$C62,2,0)</f>
        <v>#N/A</v>
      </c>
      <c r="FM31" s="48" t="e">
        <f>VLOOKUP(FL$2,$D34:$E62,2,0)</f>
        <v>#N/A</v>
      </c>
      <c r="FN31" s="47" t="e">
        <f>VLOOKUP(FN$2,$B34:$C62,2,0)</f>
        <v>#N/A</v>
      </c>
      <c r="FO31" s="48" t="e">
        <f>VLOOKUP(FN$2,$D34:$E62,2,0)</f>
        <v>#N/A</v>
      </c>
      <c r="FP31" s="47" t="e">
        <f>VLOOKUP(FP$2,$B34:$C62,2,0)</f>
        <v>#N/A</v>
      </c>
      <c r="FQ31" s="48" t="e">
        <f>VLOOKUP(FP$2,$D34:$E62,2,0)</f>
        <v>#N/A</v>
      </c>
      <c r="FR31" s="47" t="e">
        <f>VLOOKUP(FR$2,$B34:$C62,2,0)</f>
        <v>#N/A</v>
      </c>
      <c r="FS31" s="48" t="e">
        <f>VLOOKUP(FR$2,$D34:$E62,2,0)</f>
        <v>#N/A</v>
      </c>
      <c r="FT31" s="47" t="e">
        <f>VLOOKUP(FT$2,$B34:$C62,2,0)</f>
        <v>#N/A</v>
      </c>
      <c r="FU31" s="48" t="e">
        <f>VLOOKUP(FT$2,$D34:$E62,2,0)</f>
        <v>#N/A</v>
      </c>
      <c r="FV31" s="47" t="e">
        <f>VLOOKUP(FV$2,$B34:$C62,2,0)</f>
        <v>#N/A</v>
      </c>
      <c r="FW31" s="48" t="e">
        <f>VLOOKUP(FV$2,$D34:$E62,2,0)</f>
        <v>#N/A</v>
      </c>
      <c r="FX31" s="47" t="e">
        <f>VLOOKUP(FX$2,$B34:$C62,2,0)</f>
        <v>#N/A</v>
      </c>
      <c r="FY31" s="48" t="e">
        <f>VLOOKUP(FX$2,$D34:$E62,2,0)</f>
        <v>#N/A</v>
      </c>
      <c r="FZ31" s="47" t="e">
        <f>VLOOKUP(FZ$2,$B34:$C62,2,0)</f>
        <v>#N/A</v>
      </c>
      <c r="GA31" s="48" t="e">
        <f>VLOOKUP(FZ$2,$D34:$E62,2,0)</f>
        <v>#N/A</v>
      </c>
      <c r="GB31" s="47" t="e">
        <f>VLOOKUP(GB$2,$B34:$C62,2,0)</f>
        <v>#N/A</v>
      </c>
      <c r="GC31" s="48" t="e">
        <f>VLOOKUP(GB$2,$D34:$E62,2,0)</f>
        <v>#N/A</v>
      </c>
      <c r="GD31" s="47" t="e">
        <f>VLOOKUP(GD$2,$B34:$C62,2,0)</f>
        <v>#N/A</v>
      </c>
      <c r="GE31" s="48" t="e">
        <f>VLOOKUP(GD$2,$D34:$E62,2,0)</f>
        <v>#N/A</v>
      </c>
      <c r="GF31" s="47" t="e">
        <f>VLOOKUP(GF$2,$B34:$C62,2,0)</f>
        <v>#N/A</v>
      </c>
      <c r="GG31" s="48" t="e">
        <f>VLOOKUP(GF$2,$D34:$E62,2,0)</f>
        <v>#N/A</v>
      </c>
      <c r="GH31" s="47" t="e">
        <f>VLOOKUP(GH$2,$B34:$C62,2,0)</f>
        <v>#N/A</v>
      </c>
      <c r="GI31" s="48" t="e">
        <f>VLOOKUP(GH$2,$D34:$E62,2,0)</f>
        <v>#N/A</v>
      </c>
      <c r="GJ31" s="47" t="e">
        <f>VLOOKUP(GJ$2,$B34:$C62,2,0)</f>
        <v>#N/A</v>
      </c>
      <c r="GK31" s="48" t="e">
        <f>VLOOKUP(GJ$2,$D34:$E62,2,0)</f>
        <v>#N/A</v>
      </c>
      <c r="GL31" s="47" t="e">
        <f>VLOOKUP(GL$2,$B34:$C62,2,0)</f>
        <v>#N/A</v>
      </c>
      <c r="GM31" s="48" t="e">
        <f>VLOOKUP(GL$2,$D34:$E62,2,0)</f>
        <v>#N/A</v>
      </c>
      <c r="GN31" s="47" t="e">
        <f>VLOOKUP(GN$2,$B34:$C62,2,0)</f>
        <v>#N/A</v>
      </c>
      <c r="GO31" s="48" t="e">
        <f>VLOOKUP(GN$2,$D34:$E62,2,0)</f>
        <v>#N/A</v>
      </c>
      <c r="GP31" s="47" t="e">
        <f>VLOOKUP(GP$2,$B34:$C62,2,0)</f>
        <v>#N/A</v>
      </c>
      <c r="GQ31" s="48" t="e">
        <f>VLOOKUP(GP$2,$D34:$E62,2,0)</f>
        <v>#N/A</v>
      </c>
      <c r="GR31" s="47" t="e">
        <f>VLOOKUP(GR$2,$B34:$C62,2,0)</f>
        <v>#N/A</v>
      </c>
      <c r="GS31" s="48" t="e">
        <f>VLOOKUP(GR$2,$D34:$E62,2,0)</f>
        <v>#N/A</v>
      </c>
      <c r="GT31" s="47" t="e">
        <f>VLOOKUP(GT$2,$B34:$C62,2,0)</f>
        <v>#N/A</v>
      </c>
      <c r="GU31" s="48" t="e">
        <f>VLOOKUP(GT$2,$D34:$E62,2,0)</f>
        <v>#N/A</v>
      </c>
      <c r="GV31" s="47" t="e">
        <f>VLOOKUP(GV$2,$B34:$C62,2,0)</f>
        <v>#N/A</v>
      </c>
      <c r="GW31" s="48" t="e">
        <f>VLOOKUP(GV$2,$D34:$E62,2,0)</f>
        <v>#N/A</v>
      </c>
      <c r="GX31" s="47" t="e">
        <f>VLOOKUP(GX$2,$B34:$C62,2,0)</f>
        <v>#N/A</v>
      </c>
      <c r="GY31" s="48" t="e">
        <f>VLOOKUP(GX$2,$D34:$E62,2,0)</f>
        <v>#N/A</v>
      </c>
      <c r="GZ31" s="47" t="e">
        <f>VLOOKUP(GZ$2,$B34:$C62,2,0)</f>
        <v>#N/A</v>
      </c>
      <c r="HA31" s="48" t="e">
        <f>VLOOKUP(GZ$2,$D34:$E62,2,0)</f>
        <v>#N/A</v>
      </c>
      <c r="HB31" s="47" t="e">
        <f>VLOOKUP(HB$2,$B34:$C62,2,0)</f>
        <v>#N/A</v>
      </c>
      <c r="HC31" s="48" t="e">
        <f>VLOOKUP(HB$2,$D34:$E62,2,0)</f>
        <v>#N/A</v>
      </c>
      <c r="HD31" s="47" t="e">
        <f>VLOOKUP(HD$2,$B34:$C62,2,0)</f>
        <v>#N/A</v>
      </c>
      <c r="HE31" s="48" t="e">
        <f>VLOOKUP(HD$2,$D34:$E62,2,0)</f>
        <v>#N/A</v>
      </c>
      <c r="HF31" s="47" t="e">
        <f>VLOOKUP(HF$2,$B34:$C62,2,0)</f>
        <v>#N/A</v>
      </c>
      <c r="HG31" s="48" t="e">
        <f>VLOOKUP(HF$2,$D34:$E62,2,0)</f>
        <v>#N/A</v>
      </c>
      <c r="HH31" s="47" t="e">
        <f>VLOOKUP(HH$2,$B34:$C62,2,0)</f>
        <v>#N/A</v>
      </c>
      <c r="HI31" s="48" t="e">
        <f>VLOOKUP(HH$2,$D34:$E62,2,0)</f>
        <v>#N/A</v>
      </c>
      <c r="HJ31" s="47" t="e">
        <f>VLOOKUP(HJ$2,$B34:$C62,2,0)</f>
        <v>#N/A</v>
      </c>
      <c r="HK31" s="48" t="e">
        <f>VLOOKUP(HJ$2,$D34:$E62,2,0)</f>
        <v>#N/A</v>
      </c>
      <c r="HL31" s="47" t="e">
        <f>VLOOKUP(HL$2,$B34:$C62,2,0)</f>
        <v>#N/A</v>
      </c>
      <c r="HM31" s="48" t="e">
        <f>VLOOKUP(HL$2,$D34:$E62,2,0)</f>
        <v>#N/A</v>
      </c>
      <c r="HN31" s="47" t="e">
        <f>VLOOKUP(HN$2,$B34:$C62,2,0)</f>
        <v>#N/A</v>
      </c>
      <c r="HO31" s="48" t="e">
        <f>VLOOKUP(HN$2,$D34:$E62,2,0)</f>
        <v>#N/A</v>
      </c>
      <c r="HP31" s="47" t="e">
        <f>VLOOKUP(HP$2,$B34:$C62,2,0)</f>
        <v>#N/A</v>
      </c>
      <c r="HQ31" s="48" t="e">
        <f>VLOOKUP(HP$2,$D34:$E62,2,0)</f>
        <v>#N/A</v>
      </c>
      <c r="HR31" s="47" t="e">
        <f>VLOOKUP(HR$2,$B34:$C62,2,0)</f>
        <v>#N/A</v>
      </c>
      <c r="HS31" s="48" t="e">
        <f>VLOOKUP(HR$2,$D34:$E62,2,0)</f>
        <v>#N/A</v>
      </c>
      <c r="HT31" s="47" t="e">
        <f>VLOOKUP(HT$2,$B34:$C62,2,0)</f>
        <v>#N/A</v>
      </c>
      <c r="HU31" s="48" t="e">
        <f>VLOOKUP(HT$2,$D34:$E62,2,0)</f>
        <v>#N/A</v>
      </c>
      <c r="HV31" s="47" t="e">
        <f>VLOOKUP(HV$2,$B34:$C62,2,0)</f>
        <v>#N/A</v>
      </c>
      <c r="HW31" s="48" t="e">
        <f>VLOOKUP(HV$2,$D34:$E62,2,0)</f>
        <v>#N/A</v>
      </c>
      <c r="HX31" s="47" t="e">
        <f>VLOOKUP(HX$2,$B34:$C62,2,0)</f>
        <v>#N/A</v>
      </c>
      <c r="HY31" s="48" t="e">
        <f>VLOOKUP(HX$2,$D34:$E62,2,0)</f>
        <v>#N/A</v>
      </c>
      <c r="HZ31" s="47" t="e">
        <f>VLOOKUP(HZ$2,$B34:$C62,2,0)</f>
        <v>#N/A</v>
      </c>
      <c r="IA31" s="48" t="e">
        <f>VLOOKUP(HZ$2,$D34:$E62,2,0)</f>
        <v>#N/A</v>
      </c>
      <c r="IB31" s="47" t="e">
        <f>VLOOKUP(IB$2,$B34:$C62,2,0)</f>
        <v>#N/A</v>
      </c>
      <c r="IC31" s="48" t="e">
        <f>VLOOKUP(IB$2,$D34:$E62,2,0)</f>
        <v>#N/A</v>
      </c>
      <c r="ID31" s="47" t="e">
        <f>VLOOKUP(ID$2,$B34:$C62,2,0)</f>
        <v>#N/A</v>
      </c>
      <c r="IE31" s="48" t="e">
        <f>VLOOKUP(ID$2,$D34:$E62,2,0)</f>
        <v>#N/A</v>
      </c>
      <c r="IF31" s="47" t="e">
        <f>VLOOKUP(IF$2,$B34:$C62,2,0)</f>
        <v>#N/A</v>
      </c>
      <c r="IG31" s="48" t="e">
        <f>VLOOKUP(IF$2,$D34:$E62,2,0)</f>
        <v>#N/A</v>
      </c>
      <c r="IH31" s="47" t="e">
        <f>VLOOKUP(IH$2,$B34:$C62,2,0)</f>
        <v>#N/A</v>
      </c>
      <c r="II31" s="48" t="e">
        <f>VLOOKUP(IH$2,$D34:$E62,2,0)</f>
        <v>#N/A</v>
      </c>
      <c r="IJ31" s="47" t="e">
        <f>VLOOKUP(IJ$2,$B34:$C62,2,0)</f>
        <v>#N/A</v>
      </c>
      <c r="IK31" s="48" t="e">
        <f>VLOOKUP(IJ$2,$D34:$E62,2,0)</f>
        <v>#N/A</v>
      </c>
      <c r="IL31" s="47" t="e">
        <f>VLOOKUP(IL$2,$B34:$C62,2,0)</f>
        <v>#N/A</v>
      </c>
      <c r="IM31" s="48" t="e">
        <f>VLOOKUP(IL$2,$D34:$E62,2,0)</f>
        <v>#N/A</v>
      </c>
      <c r="IN31" s="47" t="e">
        <f>VLOOKUP(IN$2,$B34:$C62,2,0)</f>
        <v>#N/A</v>
      </c>
      <c r="IO31" s="48" t="e">
        <f>VLOOKUP(IN$2,$D34:$E62,2,0)</f>
        <v>#N/A</v>
      </c>
      <c r="IP31" s="47" t="e">
        <f>VLOOKUP(IP$2,$B34:$C62,2,0)</f>
        <v>#N/A</v>
      </c>
      <c r="IQ31" s="48" t="e">
        <f>VLOOKUP(IP$2,$D34:$E62,2,0)</f>
        <v>#N/A</v>
      </c>
      <c r="IR31" s="47" t="e">
        <f>VLOOKUP(IR$2,$B34:$C62,2,0)</f>
        <v>#N/A</v>
      </c>
      <c r="IS31" s="48" t="e">
        <f>VLOOKUP(IR$2,$D34:$E62,2,0)</f>
        <v>#N/A</v>
      </c>
      <c r="IT31" s="47" t="e">
        <f>VLOOKUP(IT$2,$B34:$C62,2,0)</f>
        <v>#N/A</v>
      </c>
      <c r="IU31" s="48" t="e">
        <f>VLOOKUP(IT$2,$D34:$E62,2,0)</f>
        <v>#N/A</v>
      </c>
      <c r="IV31" s="47" t="e">
        <f>VLOOKUP(IV$2,$B34:$C62,2,0)</f>
        <v>#N/A</v>
      </c>
      <c r="IW31" s="48" t="e">
        <f>VLOOKUP(IV$2,$D34:$E62,2,0)</f>
        <v>#N/A</v>
      </c>
      <c r="IX31" s="47" t="e">
        <f>VLOOKUP(IX$2,$B34:$C62,2,0)</f>
        <v>#N/A</v>
      </c>
      <c r="IY31" s="48" t="e">
        <f>VLOOKUP(IX$2,$D34:$E62,2,0)</f>
        <v>#N/A</v>
      </c>
      <c r="IZ31" s="47" t="e">
        <f>VLOOKUP(IZ$2,$B34:$C62,2,0)</f>
        <v>#N/A</v>
      </c>
      <c r="JA31" s="48" t="e">
        <f>VLOOKUP(IZ$2,$D34:$E62,2,0)</f>
        <v>#N/A</v>
      </c>
      <c r="JB31" s="47" t="e">
        <f>VLOOKUP(JB$2,$B34:$C62,2,0)</f>
        <v>#N/A</v>
      </c>
      <c r="JC31" s="48" t="e">
        <f>VLOOKUP(JB$2,$D34:$E62,2,0)</f>
        <v>#N/A</v>
      </c>
      <c r="JD31" s="47" t="e">
        <f>VLOOKUP(JD$2,$B34:$C62,2,0)</f>
        <v>#N/A</v>
      </c>
      <c r="JE31" s="48" t="e">
        <f>VLOOKUP(JD$2,$D34:$E62,2,0)</f>
        <v>#N/A</v>
      </c>
      <c r="JF31" s="47" t="e">
        <f>VLOOKUP(JF$2,$B34:$C62,2,0)</f>
        <v>#N/A</v>
      </c>
      <c r="JG31" s="48" t="e">
        <f>VLOOKUP(JF$2,$D34:$E62,2,0)</f>
        <v>#N/A</v>
      </c>
      <c r="JH31" s="47" t="e">
        <f>VLOOKUP(JH$2,$B34:$C62,2,0)</f>
        <v>#N/A</v>
      </c>
      <c r="JI31" s="48" t="e">
        <f>VLOOKUP(JH$2,$D34:$E62,2,0)</f>
        <v>#N/A</v>
      </c>
      <c r="JJ31" s="47" t="e">
        <f>VLOOKUP(JJ$2,$B34:$C62,2,0)</f>
        <v>#N/A</v>
      </c>
      <c r="JK31" s="48" t="e">
        <f>VLOOKUP(JJ$2,$D34:$E62,2,0)</f>
        <v>#N/A</v>
      </c>
      <c r="JL31" s="47" t="e">
        <f>VLOOKUP(JL$2,$B34:$C62,2,0)</f>
        <v>#N/A</v>
      </c>
      <c r="JM31" s="48" t="e">
        <f>VLOOKUP(JL$2,$D34:$E62,2,0)</f>
        <v>#N/A</v>
      </c>
      <c r="JN31" s="47" t="e">
        <f>VLOOKUP(JN$2,$B34:$C62,2,0)</f>
        <v>#N/A</v>
      </c>
      <c r="JO31" s="48" t="e">
        <f>VLOOKUP(JN$2,$D34:$E62,2,0)</f>
        <v>#N/A</v>
      </c>
      <c r="JP31" s="47" t="e">
        <f>VLOOKUP(JP$2,$B34:$C62,2,0)</f>
        <v>#N/A</v>
      </c>
      <c r="JQ31" s="48" t="e">
        <f>VLOOKUP(JP$2,$D34:$E62,2,0)</f>
        <v>#N/A</v>
      </c>
      <c r="JR31" s="47" t="e">
        <f>VLOOKUP(JR$2,$B34:$C62,2,0)</f>
        <v>#N/A</v>
      </c>
      <c r="JS31" s="48" t="e">
        <f>VLOOKUP(JR$2,$D34:$E62,2,0)</f>
        <v>#N/A</v>
      </c>
      <c r="JT31" s="47" t="e">
        <f>VLOOKUP(JT$2,$B34:$C62,2,0)</f>
        <v>#N/A</v>
      </c>
      <c r="JU31" s="48" t="e">
        <f>VLOOKUP(JT$2,$D34:$E62,2,0)</f>
        <v>#N/A</v>
      </c>
      <c r="JV31" s="47" t="e">
        <f>VLOOKUP(JV$2,$B34:$C62,2,0)</f>
        <v>#N/A</v>
      </c>
      <c r="JW31" s="48" t="e">
        <f>VLOOKUP(JV$2,$D34:$E62,2,0)</f>
        <v>#N/A</v>
      </c>
      <c r="JX31" s="47" t="e">
        <f>VLOOKUP(JX$2,$B34:$C62,2,0)</f>
        <v>#N/A</v>
      </c>
      <c r="JY31" s="48" t="e">
        <f>VLOOKUP(JX$2,$D34:$E62,2,0)</f>
        <v>#N/A</v>
      </c>
      <c r="JZ31" s="47" t="e">
        <f>VLOOKUP(JZ$2,$B34:$C62,2,0)</f>
        <v>#N/A</v>
      </c>
      <c r="KA31" s="48" t="e">
        <f>VLOOKUP(JZ$2,$D34:$E62,2,0)</f>
        <v>#N/A</v>
      </c>
      <c r="KB31" s="47" t="e">
        <f>VLOOKUP(KB$2,$B34:$C62,2,0)</f>
        <v>#N/A</v>
      </c>
      <c r="KC31" s="48" t="e">
        <f>VLOOKUP(KB$2,$D34:$E62,2,0)</f>
        <v>#N/A</v>
      </c>
      <c r="KD31" s="47" t="e">
        <f>VLOOKUP(KD$2,$B34:$C62,2,0)</f>
        <v>#N/A</v>
      </c>
      <c r="KE31" s="48" t="e">
        <f>VLOOKUP(KD$2,$D34:$E62,2,0)</f>
        <v>#N/A</v>
      </c>
      <c r="KF31" s="47" t="e">
        <f>VLOOKUP(KF$2,$B34:$C62,2,0)</f>
        <v>#N/A</v>
      </c>
      <c r="KG31" s="48" t="e">
        <f>VLOOKUP(KF$2,$D34:$E62,2,0)</f>
        <v>#N/A</v>
      </c>
      <c r="KH31" s="47" t="e">
        <f>VLOOKUP(KH$2,$B34:$C62,2,0)</f>
        <v>#N/A</v>
      </c>
      <c r="KI31" s="48" t="e">
        <f>VLOOKUP(KH$2,$D34:$E62,2,0)</f>
        <v>#N/A</v>
      </c>
      <c r="KJ31" s="47" t="e">
        <f>VLOOKUP(KJ$2,$B34:$C62,2,0)</f>
        <v>#N/A</v>
      </c>
      <c r="KK31" s="48" t="e">
        <f>VLOOKUP(KJ$2,$D34:$E62,2,0)</f>
        <v>#N/A</v>
      </c>
      <c r="KL31" s="47" t="e">
        <f>VLOOKUP(KL$2,$B34:$C62,2,0)</f>
        <v>#N/A</v>
      </c>
      <c r="KM31" s="48" t="e">
        <f>VLOOKUP(KL$2,$D34:$E62,2,0)</f>
        <v>#N/A</v>
      </c>
      <c r="KN31" s="47" t="e">
        <f>VLOOKUP(KN$2,$B34:$C62,2,0)</f>
        <v>#N/A</v>
      </c>
      <c r="KO31" s="48" t="e">
        <f>VLOOKUP(KN$2,$D34:$E62,2,0)</f>
        <v>#N/A</v>
      </c>
      <c r="KP31" s="47" t="e">
        <f>VLOOKUP(KP$2,$B34:$C62,2,0)</f>
        <v>#N/A</v>
      </c>
      <c r="KQ31" s="48" t="e">
        <f>VLOOKUP(KP$2,$D34:$E62,2,0)</f>
        <v>#N/A</v>
      </c>
      <c r="KR31" s="47" t="e">
        <f>VLOOKUP(KR$2,$B34:$C62,2,0)</f>
        <v>#N/A</v>
      </c>
      <c r="KS31" s="48" t="e">
        <f>VLOOKUP(KR$2,$D34:$E62,2,0)</f>
        <v>#N/A</v>
      </c>
      <c r="KT31" s="47" t="e">
        <f>VLOOKUP(KT$2,$B34:$C62,2,0)</f>
        <v>#N/A</v>
      </c>
      <c r="KU31" s="48" t="e">
        <f>VLOOKUP(KT$2,$D34:$E62,2,0)</f>
        <v>#N/A</v>
      </c>
      <c r="KV31" s="47" t="e">
        <f>VLOOKUP(KV$2,$B34:$C62,2,0)</f>
        <v>#N/A</v>
      </c>
      <c r="KW31" s="48" t="e">
        <f>VLOOKUP(KV$2,$D34:$E62,2,0)</f>
        <v>#N/A</v>
      </c>
      <c r="KX31" s="47" t="e">
        <f>VLOOKUP(KX$2,$B34:$C62,2,0)</f>
        <v>#N/A</v>
      </c>
      <c r="KY31" s="48" t="e">
        <f>VLOOKUP(KX$2,$D34:$E62,2,0)</f>
        <v>#N/A</v>
      </c>
      <c r="KZ31" s="47" t="e">
        <f>VLOOKUP(KZ$2,$B34:$C62,2,0)</f>
        <v>#N/A</v>
      </c>
      <c r="LA31" s="48" t="e">
        <f>VLOOKUP(KZ$2,$D34:$E62,2,0)</f>
        <v>#N/A</v>
      </c>
      <c r="LB31" s="47" t="e">
        <f>VLOOKUP(LB$2,$B34:$C62,2,0)</f>
        <v>#N/A</v>
      </c>
      <c r="LC31" s="48" t="e">
        <f>VLOOKUP(LB$2,$D34:$E62,2,0)</f>
        <v>#N/A</v>
      </c>
      <c r="LD31" s="47" t="e">
        <f>VLOOKUP(LD$2,$B34:$C62,2,0)</f>
        <v>#N/A</v>
      </c>
      <c r="LE31" s="48" t="e">
        <f>VLOOKUP(LD$2,$D34:$E62,2,0)</f>
        <v>#N/A</v>
      </c>
      <c r="LF31" s="47" t="e">
        <f>VLOOKUP(LF$2,$B34:$C62,2,0)</f>
        <v>#N/A</v>
      </c>
      <c r="LG31" s="48" t="e">
        <f>VLOOKUP(LF$2,$D34:$E62,2,0)</f>
        <v>#N/A</v>
      </c>
      <c r="LH31" s="47" t="e">
        <f>VLOOKUP(LH$2,$B34:$C62,2,0)</f>
        <v>#N/A</v>
      </c>
      <c r="LI31" s="48" t="e">
        <f>VLOOKUP(LH$2,$D34:$E62,2,0)</f>
        <v>#N/A</v>
      </c>
      <c r="LJ31" s="47" t="e">
        <f>VLOOKUP(LJ$2,$B34:$C62,2,0)</f>
        <v>#N/A</v>
      </c>
      <c r="LK31" s="48" t="e">
        <f>VLOOKUP(LJ$2,$D34:$E62,2,0)</f>
        <v>#N/A</v>
      </c>
      <c r="LL31" s="47" t="e">
        <f>VLOOKUP(LL$2,$B34:$C62,2,0)</f>
        <v>#N/A</v>
      </c>
      <c r="LM31" s="48" t="e">
        <f>VLOOKUP(LL$2,$D34:$E62,2,0)</f>
        <v>#N/A</v>
      </c>
      <c r="LN31" s="47" t="e">
        <f>VLOOKUP(LN$2,$B34:$C62,2,0)</f>
        <v>#N/A</v>
      </c>
      <c r="LO31" s="48" t="e">
        <f>VLOOKUP(LN$2,$D34:$E62,2,0)</f>
        <v>#N/A</v>
      </c>
      <c r="LP31" s="47" t="e">
        <f>VLOOKUP(LP$2,$B34:$C62,2,0)</f>
        <v>#N/A</v>
      </c>
      <c r="LQ31" s="48" t="e">
        <f>VLOOKUP(LP$2,$D34:$E62,2,0)</f>
        <v>#N/A</v>
      </c>
      <c r="LR31" s="47" t="e">
        <f>VLOOKUP(LR$2,$B34:$C62,2,0)</f>
        <v>#N/A</v>
      </c>
      <c r="LS31" s="48" t="e">
        <f>VLOOKUP(LR$2,$D34:$E62,2,0)</f>
        <v>#N/A</v>
      </c>
      <c r="LT31" s="47" t="e">
        <f>VLOOKUP(LT$2,$B34:$C62,2,0)</f>
        <v>#N/A</v>
      </c>
      <c r="LU31" s="48" t="e">
        <f>VLOOKUP(LT$2,$D34:$E62,2,0)</f>
        <v>#N/A</v>
      </c>
      <c r="LV31" s="47" t="e">
        <f>VLOOKUP(LV$2,$B34:$C62,2,0)</f>
        <v>#N/A</v>
      </c>
      <c r="LW31" s="48" t="e">
        <f>VLOOKUP(LV$2,$D34:$E62,2,0)</f>
        <v>#N/A</v>
      </c>
      <c r="LX31" s="47" t="e">
        <f>VLOOKUP(LX$2,$B34:$C62,2,0)</f>
        <v>#N/A</v>
      </c>
      <c r="LY31" s="48" t="e">
        <f>VLOOKUP(LX$2,$D34:$E62,2,0)</f>
        <v>#N/A</v>
      </c>
      <c r="LZ31" s="47" t="e">
        <f>VLOOKUP(LZ$2,$B34:$C62,2,0)</f>
        <v>#N/A</v>
      </c>
      <c r="MA31" s="48" t="e">
        <f>VLOOKUP(LZ$2,$D34:$E62,2,0)</f>
        <v>#N/A</v>
      </c>
      <c r="MB31" s="47" t="e">
        <f>VLOOKUP(MB$2,$B34:$C62,2,0)</f>
        <v>#N/A</v>
      </c>
      <c r="MC31" s="48" t="e">
        <f>VLOOKUP(MB$2,$D34:$E62,2,0)</f>
        <v>#N/A</v>
      </c>
      <c r="MD31" s="47" t="e">
        <f>VLOOKUP(MD$2,$B34:$C62,2,0)</f>
        <v>#N/A</v>
      </c>
      <c r="ME31" s="48" t="e">
        <f>VLOOKUP(MD$2,$D34:$E62,2,0)</f>
        <v>#N/A</v>
      </c>
      <c r="MF31" s="47" t="e">
        <f>VLOOKUP(MF$2,$B34:$C62,2,0)</f>
        <v>#N/A</v>
      </c>
      <c r="MG31" s="48" t="e">
        <f>VLOOKUP(MF$2,$D34:$E62,2,0)</f>
        <v>#N/A</v>
      </c>
      <c r="MH31" s="47" t="e">
        <f>VLOOKUP(MH$2,$B34:$C62,2,0)</f>
        <v>#N/A</v>
      </c>
      <c r="MI31" s="48" t="e">
        <f>VLOOKUP(MH$2,$D34:$E62,2,0)</f>
        <v>#N/A</v>
      </c>
      <c r="MJ31" s="47" t="e">
        <f>VLOOKUP(MJ$2,$B34:$C62,2,0)</f>
        <v>#N/A</v>
      </c>
      <c r="MK31" s="48" t="e">
        <f>VLOOKUP(MJ$2,$D34:$E62,2,0)</f>
        <v>#N/A</v>
      </c>
      <c r="ML31" s="47" t="e">
        <f>VLOOKUP(ML$2,$B34:$C62,2,0)</f>
        <v>#N/A</v>
      </c>
      <c r="MM31" s="48" t="e">
        <f>VLOOKUP(ML$2,$D34:$E62,2,0)</f>
        <v>#N/A</v>
      </c>
      <c r="MN31" s="47" t="e">
        <f>VLOOKUP(MN$2,$B34:$C62,2,0)</f>
        <v>#N/A</v>
      </c>
      <c r="MO31" s="48" t="e">
        <f>VLOOKUP(MN$2,$D34:$E62,2,0)</f>
        <v>#N/A</v>
      </c>
      <c r="MP31" s="47" t="e">
        <f>VLOOKUP(MP$2,$B34:$C62,2,0)</f>
        <v>#N/A</v>
      </c>
      <c r="MQ31" s="48" t="e">
        <f>VLOOKUP(MP$2,$D34:$E62,2,0)</f>
        <v>#N/A</v>
      </c>
      <c r="MR31" s="47" t="e">
        <f>VLOOKUP(MR$2,$B34:$C62,2,0)</f>
        <v>#N/A</v>
      </c>
      <c r="MS31" s="48" t="e">
        <f>VLOOKUP(MR$2,$D34:$E62,2,0)</f>
        <v>#N/A</v>
      </c>
      <c r="MT31" s="47" t="e">
        <f>VLOOKUP(MT$2,$B34:$C62,2,0)</f>
        <v>#N/A</v>
      </c>
      <c r="MU31" s="48" t="e">
        <f>VLOOKUP(MT$2,$D34:$E62,2,0)</f>
        <v>#N/A</v>
      </c>
      <c r="MV31" s="47" t="e">
        <f>VLOOKUP(MV$2,$B34:$C62,2,0)</f>
        <v>#N/A</v>
      </c>
      <c r="MW31" s="48" t="e">
        <f>VLOOKUP(MV$2,$D34:$E62,2,0)</f>
        <v>#N/A</v>
      </c>
      <c r="MX31" s="47" t="e">
        <f>VLOOKUP(MX$2,$B34:$C62,2,0)</f>
        <v>#N/A</v>
      </c>
      <c r="MY31" s="48" t="e">
        <f>VLOOKUP(MX$2,$D34:$E62,2,0)</f>
        <v>#N/A</v>
      </c>
      <c r="MZ31" s="47" t="e">
        <f>VLOOKUP(MZ$2,$B34:$C62,2,0)</f>
        <v>#N/A</v>
      </c>
      <c r="NA31" s="48" t="e">
        <f>VLOOKUP(MZ$2,$D34:$E62,2,0)</f>
        <v>#N/A</v>
      </c>
      <c r="NB31" s="47" t="e">
        <f>VLOOKUP(NB$2,$B34:$C62,2,0)</f>
        <v>#N/A</v>
      </c>
      <c r="NC31" s="48" t="e">
        <f>VLOOKUP(NB$2,$D34:$E62,2,0)</f>
        <v>#N/A</v>
      </c>
      <c r="ND31" s="47" t="e">
        <f>VLOOKUP(ND$2,$B34:$C62,2,0)</f>
        <v>#N/A</v>
      </c>
      <c r="NE31" s="48" t="e">
        <f>VLOOKUP(ND$2,$D34:$E62,2,0)</f>
        <v>#N/A</v>
      </c>
      <c r="NF31" s="47" t="e">
        <f>VLOOKUP(NF$2,$B34:$C62,2,0)</f>
        <v>#N/A</v>
      </c>
      <c r="NG31" s="48" t="e">
        <f>VLOOKUP(NF$2,$D34:$E62,2,0)</f>
        <v>#N/A</v>
      </c>
      <c r="NH31" s="47" t="e">
        <f>VLOOKUP(NH$2,$B34:$C62,2,0)</f>
        <v>#N/A</v>
      </c>
      <c r="NI31" s="48" t="e">
        <f>VLOOKUP(NH$2,$D34:$E62,2,0)</f>
        <v>#N/A</v>
      </c>
      <c r="NJ31" s="47" t="e">
        <f>VLOOKUP(NJ$2,$B34:$C62,2,0)</f>
        <v>#N/A</v>
      </c>
      <c r="NK31" s="48" t="e">
        <f>VLOOKUP(NJ$2,$D34:$E62,2,0)</f>
        <v>#N/A</v>
      </c>
      <c r="NL31" s="47" t="e">
        <f>VLOOKUP(NL$2,$B34:$C62,2,0)</f>
        <v>#N/A</v>
      </c>
      <c r="NM31" s="48" t="e">
        <f>VLOOKUP(NL$2,$D34:$E62,2,0)</f>
        <v>#N/A</v>
      </c>
      <c r="NN31" s="47" t="e">
        <f>VLOOKUP(NN$2,$B34:$C62,2,0)</f>
        <v>#N/A</v>
      </c>
      <c r="NO31" s="48" t="e">
        <f>VLOOKUP(NN$2,$D34:$E62,2,0)</f>
        <v>#N/A</v>
      </c>
      <c r="NP31" s="47" t="e">
        <f>VLOOKUP(NP$2,$B34:$C62,2,0)</f>
        <v>#N/A</v>
      </c>
      <c r="NQ31" s="48" t="e">
        <f>VLOOKUP(NP$2,$D34:$E62,2,0)</f>
        <v>#N/A</v>
      </c>
      <c r="NR31" s="47" t="e">
        <f>VLOOKUP(NR$2,$B34:$C62,2,0)</f>
        <v>#N/A</v>
      </c>
      <c r="NS31" s="48" t="e">
        <f>VLOOKUP(NR$2,$D34:$E62,2,0)</f>
        <v>#N/A</v>
      </c>
      <c r="NT31" s="47" t="e">
        <f>VLOOKUP(NT$2,$B34:$C62,2,0)</f>
        <v>#N/A</v>
      </c>
      <c r="NU31" s="48" t="e">
        <f>VLOOKUP(NT$2,$D34:$E62,2,0)</f>
        <v>#N/A</v>
      </c>
      <c r="NV31" s="47" t="e">
        <f>VLOOKUP(NV$2,$B34:$C62,2,0)</f>
        <v>#N/A</v>
      </c>
      <c r="NW31" s="48" t="e">
        <f>VLOOKUP(NV$2,$D34:$E62,2,0)</f>
        <v>#N/A</v>
      </c>
      <c r="NX31" s="47" t="e">
        <f>VLOOKUP(NX$2,$B34:$C62,2,0)</f>
        <v>#N/A</v>
      </c>
      <c r="NY31" s="48" t="e">
        <f>VLOOKUP(NX$2,$D34:$E62,2,0)</f>
        <v>#N/A</v>
      </c>
      <c r="NZ31" s="47" t="e">
        <f>VLOOKUP(NZ$2,$B34:$C62,2,0)</f>
        <v>#N/A</v>
      </c>
      <c r="OA31" s="48" t="e">
        <f>VLOOKUP(NZ$2,$D34:$E62,2,0)</f>
        <v>#N/A</v>
      </c>
      <c r="OB31" s="47" t="e">
        <f>VLOOKUP(OB$2,$B34:$C62,2,0)</f>
        <v>#N/A</v>
      </c>
      <c r="OC31" s="48" t="e">
        <f>VLOOKUP(OB$2,$D34:$E62,2,0)</f>
        <v>#N/A</v>
      </c>
      <c r="OD31" s="47" t="e">
        <f>VLOOKUP(OD$2,$B34:$C62,2,0)</f>
        <v>#N/A</v>
      </c>
      <c r="OE31" s="48" t="e">
        <f>VLOOKUP(OD$2,$D34:$E62,2,0)</f>
        <v>#N/A</v>
      </c>
      <c r="OF31" s="47" t="e">
        <f>VLOOKUP(OF$2,$B34:$C62,2,0)</f>
        <v>#N/A</v>
      </c>
      <c r="OG31" s="48" t="e">
        <f>VLOOKUP(OF$2,$D34:$E62,2,0)</f>
        <v>#N/A</v>
      </c>
      <c r="OH31" s="47" t="e">
        <f>VLOOKUP(OH$2,$B34:$C62,2,0)</f>
        <v>#N/A</v>
      </c>
      <c r="OI31" s="48" t="e">
        <f>VLOOKUP(OH$2,$D34:$E62,2,0)</f>
        <v>#N/A</v>
      </c>
      <c r="OJ31" s="47" t="e">
        <f>VLOOKUP(OJ$2,$B34:$C62,2,0)</f>
        <v>#N/A</v>
      </c>
      <c r="OK31" s="48" t="e">
        <f>VLOOKUP(OJ$2,$D34:$E62,2,0)</f>
        <v>#N/A</v>
      </c>
      <c r="OL31" s="47" t="e">
        <f>VLOOKUP(OL$2,$B34:$C62,2,0)</f>
        <v>#N/A</v>
      </c>
      <c r="OM31" s="48" t="e">
        <f>VLOOKUP(OL$2,$D34:$E62,2,0)</f>
        <v>#N/A</v>
      </c>
      <c r="ON31" s="47" t="e">
        <f>VLOOKUP(ON$2,$B34:$C62,2,0)</f>
        <v>#N/A</v>
      </c>
      <c r="OO31" s="48" t="e">
        <f>VLOOKUP(ON$2,$D34:$E62,2,0)</f>
        <v>#N/A</v>
      </c>
      <c r="OP31" s="47" t="e">
        <f>VLOOKUP(OP$2,$B34:$C62,2,0)</f>
        <v>#N/A</v>
      </c>
      <c r="OQ31" s="48" t="e">
        <f>VLOOKUP(OP$2,$D34:$E62,2,0)</f>
        <v>#N/A</v>
      </c>
      <c r="OR31" s="47" t="e">
        <f>VLOOKUP(OR$2,$B34:$C62,2,0)</f>
        <v>#N/A</v>
      </c>
      <c r="OS31" s="48" t="e">
        <f>VLOOKUP(OR$2,$D34:$E62,2,0)</f>
        <v>#N/A</v>
      </c>
      <c r="OT31" s="47" t="e">
        <f>VLOOKUP(OT$2,$B34:$C62,2,0)</f>
        <v>#N/A</v>
      </c>
      <c r="OU31" s="48" t="e">
        <f>VLOOKUP(OT$2,$D34:$E62,2,0)</f>
        <v>#N/A</v>
      </c>
      <c r="OV31" s="47" t="e">
        <f>VLOOKUP(OV$2,$B34:$C62,2,0)</f>
        <v>#N/A</v>
      </c>
      <c r="OW31" s="48" t="e">
        <f>VLOOKUP(OV$2,$D34:$E62,2,0)</f>
        <v>#N/A</v>
      </c>
      <c r="OX31" s="47" t="e">
        <f>VLOOKUP(OX$2,$B34:$C62,2,0)</f>
        <v>#N/A</v>
      </c>
      <c r="OY31" s="48" t="e">
        <f>VLOOKUP(OX$2,$D34:$E62,2,0)</f>
        <v>#N/A</v>
      </c>
      <c r="OZ31" s="47" t="e">
        <f>VLOOKUP(OZ$2,$B34:$C62,2,0)</f>
        <v>#N/A</v>
      </c>
      <c r="PA31" s="48" t="e">
        <f>VLOOKUP(OZ$2,$D34:$E62,2,0)</f>
        <v>#N/A</v>
      </c>
      <c r="PB31" s="47" t="e">
        <f>VLOOKUP(PB$2,$B34:$C62,2,0)</f>
        <v>#N/A</v>
      </c>
      <c r="PC31" s="48" t="e">
        <f>VLOOKUP(PB$2,$D34:$E62,2,0)</f>
        <v>#N/A</v>
      </c>
      <c r="PD31" s="47" t="e">
        <f>VLOOKUP(PD$2,$B34:$C62,2,0)</f>
        <v>#N/A</v>
      </c>
      <c r="PE31" s="48" t="e">
        <f>VLOOKUP(PD$2,$D34:$E62,2,0)</f>
        <v>#N/A</v>
      </c>
      <c r="PF31" s="47" t="e">
        <f>VLOOKUP(PF$2,$B34:$C62,2,0)</f>
        <v>#N/A</v>
      </c>
      <c r="PG31" s="48" t="e">
        <f>VLOOKUP(PF$2,$D34:$E62,2,0)</f>
        <v>#N/A</v>
      </c>
      <c r="PH31" s="47" t="e">
        <f>VLOOKUP(PH$2,$B34:$C62,2,0)</f>
        <v>#N/A</v>
      </c>
      <c r="PI31" s="48" t="e">
        <f>VLOOKUP(PH$2,$D34:$E62,2,0)</f>
        <v>#N/A</v>
      </c>
      <c r="PJ31" s="47" t="e">
        <f>VLOOKUP(PJ$2,$B34:$C62,2,0)</f>
        <v>#N/A</v>
      </c>
      <c r="PK31" s="48" t="e">
        <f>VLOOKUP(PJ$2,$D34:$E62,2,0)</f>
        <v>#N/A</v>
      </c>
      <c r="PL31" s="47" t="e">
        <f>VLOOKUP(PL$2,$B34:$C62,2,0)</f>
        <v>#N/A</v>
      </c>
      <c r="PM31" s="48" t="e">
        <f>VLOOKUP(PL$2,$D34:$E62,2,0)</f>
        <v>#N/A</v>
      </c>
      <c r="PN31" s="47" t="e">
        <f>VLOOKUP(PN$2,$B34:$C62,2,0)</f>
        <v>#N/A</v>
      </c>
      <c r="PO31" s="48" t="e">
        <f>VLOOKUP(PN$2,$D34:$E62,2,0)</f>
        <v>#N/A</v>
      </c>
      <c r="PP31" s="47" t="e">
        <f>VLOOKUP(PP$2,$B34:$C62,2,0)</f>
        <v>#N/A</v>
      </c>
      <c r="PQ31" s="48" t="e">
        <f>VLOOKUP(PP$2,$D34:$E62,2,0)</f>
        <v>#N/A</v>
      </c>
      <c r="PR31" s="47" t="e">
        <f>VLOOKUP(PR$2,$B34:$C62,2,0)</f>
        <v>#N/A</v>
      </c>
      <c r="PS31" s="48" t="e">
        <f>VLOOKUP(PR$2,$D34:$E62,2,0)</f>
        <v>#N/A</v>
      </c>
      <c r="PT31" s="47" t="e">
        <f>VLOOKUP(PT$2,$B34:$C62,2,0)</f>
        <v>#N/A</v>
      </c>
      <c r="PU31" s="48" t="e">
        <f>VLOOKUP(PT$2,$D34:$E62,2,0)</f>
        <v>#N/A</v>
      </c>
      <c r="PV31" s="47" t="e">
        <f>VLOOKUP(PV$2,$B34:$C62,2,0)</f>
        <v>#N/A</v>
      </c>
      <c r="PW31" s="48" t="e">
        <f>VLOOKUP(PV$2,$D34:$E62,2,0)</f>
        <v>#N/A</v>
      </c>
      <c r="PX31" s="47" t="e">
        <f>VLOOKUP(PX$2,$B34:$C62,2,0)</f>
        <v>#N/A</v>
      </c>
      <c r="PY31" s="48" t="e">
        <f>VLOOKUP(PX$2,$D34:$E62,2,0)</f>
        <v>#N/A</v>
      </c>
      <c r="PZ31" s="47" t="e">
        <f>VLOOKUP(PZ$2,$B34:$C62,2,0)</f>
        <v>#N/A</v>
      </c>
      <c r="QA31" s="48" t="e">
        <f>VLOOKUP(PZ$2,$D34:$E62,2,0)</f>
        <v>#N/A</v>
      </c>
      <c r="QB31" s="47" t="e">
        <f>VLOOKUP(QB$2,$B34:$C62,2,0)</f>
        <v>#N/A</v>
      </c>
      <c r="QC31" s="48" t="e">
        <f>VLOOKUP(QB$2,$D34:$E62,2,0)</f>
        <v>#N/A</v>
      </c>
      <c r="QD31" s="47" t="e">
        <f>VLOOKUP(QD$2,$B34:$C62,2,0)</f>
        <v>#N/A</v>
      </c>
      <c r="QE31" s="48" t="e">
        <f>VLOOKUP(QD$2,$D34:$E62,2,0)</f>
        <v>#N/A</v>
      </c>
      <c r="QF31" s="47" t="e">
        <f>VLOOKUP(QF$2,$B34:$C62,2,0)</f>
        <v>#N/A</v>
      </c>
      <c r="QG31" s="48" t="e">
        <f>VLOOKUP(QF$2,$D34:$E62,2,0)</f>
        <v>#N/A</v>
      </c>
      <c r="QH31" s="47" t="e">
        <f>VLOOKUP(QH$2,$B34:$C62,2,0)</f>
        <v>#N/A</v>
      </c>
      <c r="QI31" s="48" t="e">
        <f>VLOOKUP(QH$2,$D34:$E62,2,0)</f>
        <v>#N/A</v>
      </c>
      <c r="QJ31" s="47" t="e">
        <f>VLOOKUP(QJ$2,$B34:$C62,2,0)</f>
        <v>#N/A</v>
      </c>
      <c r="QK31" s="48" t="e">
        <f>VLOOKUP(QJ$2,$D34:$E62,2,0)</f>
        <v>#N/A</v>
      </c>
      <c r="QL31" s="47" t="e">
        <f>VLOOKUP(QL$2,$B34:$C62,2,0)</f>
        <v>#N/A</v>
      </c>
      <c r="QM31" s="48" t="e">
        <f>VLOOKUP(QL$2,$D34:$E62,2,0)</f>
        <v>#N/A</v>
      </c>
      <c r="QN31" s="47" t="e">
        <f>VLOOKUP(QN$2,$B34:$C62,2,0)</f>
        <v>#N/A</v>
      </c>
      <c r="QO31" s="48" t="e">
        <f>VLOOKUP(QN$2,$D34:$E62,2,0)</f>
        <v>#N/A</v>
      </c>
    </row>
    <row r="32" spans="1:457" ht="15.95" hidden="1" customHeight="1" outlineLevel="1">
      <c r="A32" s="50"/>
      <c r="B32" s="805" t="s">
        <v>9</v>
      </c>
      <c r="C32" s="805"/>
      <c r="D32" s="805" t="s">
        <v>10</v>
      </c>
      <c r="E32" s="806"/>
    </row>
    <row r="33" spans="1:5" ht="15.95" hidden="1" customHeight="1" outlineLevel="1">
      <c r="A33" s="51"/>
      <c r="B33" s="61" t="s">
        <v>59</v>
      </c>
      <c r="C33" s="62" t="s">
        <v>36</v>
      </c>
      <c r="D33" s="61" t="s">
        <v>60</v>
      </c>
      <c r="E33" s="62" t="s">
        <v>36</v>
      </c>
    </row>
    <row r="34" spans="1:5" ht="15.95" hidden="1" customHeight="1" outlineLevel="1">
      <c r="A34" s="88">
        <v>1</v>
      </c>
      <c r="B34" s="110"/>
      <c r="C34" s="287"/>
      <c r="D34" s="110"/>
      <c r="E34" s="287"/>
    </row>
    <row r="35" spans="1:5" ht="15.95" hidden="1" customHeight="1" outlineLevel="1">
      <c r="A35" s="53">
        <v>2</v>
      </c>
      <c r="B35" s="64"/>
      <c r="C35" s="287"/>
      <c r="D35" s="64"/>
      <c r="E35" s="287"/>
    </row>
    <row r="36" spans="1:5" ht="15.95" hidden="1" customHeight="1" outlineLevel="1">
      <c r="A36" s="53">
        <v>2</v>
      </c>
      <c r="B36" s="64"/>
      <c r="C36" s="287"/>
      <c r="D36" s="64"/>
      <c r="E36" s="287"/>
    </row>
    <row r="37" spans="1:5" ht="15.95" hidden="1" customHeight="1" outlineLevel="1">
      <c r="A37" s="53">
        <v>3</v>
      </c>
      <c r="B37" s="64"/>
      <c r="C37" s="287"/>
      <c r="D37" s="64"/>
      <c r="E37" s="287"/>
    </row>
    <row r="38" spans="1:5" ht="15.95" hidden="1" customHeight="1" outlineLevel="1">
      <c r="A38" s="53">
        <v>4</v>
      </c>
      <c r="B38" s="64"/>
      <c r="C38" s="287"/>
      <c r="D38" s="64"/>
      <c r="E38" s="287"/>
    </row>
    <row r="39" spans="1:5" ht="15.95" hidden="1" customHeight="1" outlineLevel="1">
      <c r="A39" s="53">
        <v>5</v>
      </c>
      <c r="B39" s="64"/>
      <c r="C39" s="287"/>
      <c r="D39" s="64"/>
      <c r="E39" s="287"/>
    </row>
    <row r="40" spans="1:5" ht="15.95" hidden="1" customHeight="1" outlineLevel="1">
      <c r="A40" s="53">
        <v>6</v>
      </c>
      <c r="B40" s="64"/>
      <c r="C40" s="287"/>
      <c r="D40" s="64"/>
      <c r="E40" s="287"/>
    </row>
    <row r="41" spans="1:5" ht="15.95" hidden="1" customHeight="1" outlineLevel="1">
      <c r="A41" s="53">
        <v>7</v>
      </c>
      <c r="B41" s="64"/>
      <c r="C41" s="287"/>
      <c r="D41" s="64"/>
      <c r="E41" s="287"/>
    </row>
    <row r="42" spans="1:5" ht="15.95" hidden="1" customHeight="1" outlineLevel="1">
      <c r="A42" s="53">
        <v>8</v>
      </c>
      <c r="B42" s="64"/>
      <c r="C42" s="287"/>
      <c r="D42" s="64"/>
      <c r="E42" s="287"/>
    </row>
    <row r="43" spans="1:5" ht="15.95" hidden="1" customHeight="1" outlineLevel="1">
      <c r="A43" s="53">
        <v>9</v>
      </c>
      <c r="B43" s="64"/>
      <c r="C43" s="287"/>
      <c r="D43" s="286"/>
      <c r="E43" s="287"/>
    </row>
    <row r="44" spans="1:5" ht="15.95" hidden="1" customHeight="1" outlineLevel="1">
      <c r="A44" s="53">
        <v>10</v>
      </c>
      <c r="B44" s="64"/>
      <c r="C44" s="287"/>
      <c r="D44" s="64"/>
      <c r="E44" s="287"/>
    </row>
    <row r="45" spans="1:5" ht="15.95" hidden="1" customHeight="1" outlineLevel="1">
      <c r="A45" s="53">
        <v>11</v>
      </c>
      <c r="B45" s="64"/>
      <c r="C45" s="287"/>
      <c r="D45" s="64"/>
      <c r="E45" s="287"/>
    </row>
    <row r="46" spans="1:5" ht="15.95" hidden="1" customHeight="1" outlineLevel="1">
      <c r="A46" s="53">
        <v>12</v>
      </c>
      <c r="B46" s="64"/>
      <c r="C46" s="287"/>
      <c r="D46" s="64"/>
      <c r="E46" s="287"/>
    </row>
    <row r="47" spans="1:5" ht="15.95" hidden="1" customHeight="1" outlineLevel="1">
      <c r="A47" s="53">
        <v>13</v>
      </c>
      <c r="B47" s="64"/>
      <c r="C47" s="287"/>
      <c r="D47" s="64">
        <f t="shared" ref="D47:D62" si="0">B47</f>
        <v>0</v>
      </c>
      <c r="E47" s="287">
        <f>C47</f>
        <v>0</v>
      </c>
    </row>
    <row r="48" spans="1:5" ht="15.95" hidden="1" customHeight="1" outlineLevel="1">
      <c r="A48" s="53">
        <v>14</v>
      </c>
      <c r="B48" s="64"/>
      <c r="C48" s="287" t="str">
        <f>IF(B48&lt;&gt;0,SUMIF(#REF!,Summery_QT!$B48,#REF!),"")</f>
        <v/>
      </c>
      <c r="D48" s="64">
        <f t="shared" si="0"/>
        <v>0</v>
      </c>
      <c r="E48" s="287" t="str">
        <f>IF(D48&lt;&gt;0,SUMIF(#REF!,Summery_QT!D48,#REF!),"")</f>
        <v/>
      </c>
    </row>
    <row r="49" spans="1:457" ht="15.95" hidden="1" customHeight="1" outlineLevel="1">
      <c r="A49" s="53">
        <v>15</v>
      </c>
      <c r="B49" s="64"/>
      <c r="C49" s="287" t="str">
        <f>IF(B49&lt;&gt;0,SUMIF(#REF!,Summery_QT!$B49,#REF!),"")</f>
        <v/>
      </c>
      <c r="D49" s="64">
        <f t="shared" si="0"/>
        <v>0</v>
      </c>
      <c r="E49" s="287" t="str">
        <f>IF(D49&lt;&gt;0,SUMIF(#REF!,Summery_QT!D49,#REF!),"")</f>
        <v/>
      </c>
    </row>
    <row r="50" spans="1:457" ht="15.95" hidden="1" customHeight="1" outlineLevel="1">
      <c r="A50" s="53">
        <v>16</v>
      </c>
      <c r="B50" s="64"/>
      <c r="C50" s="287" t="str">
        <f>IF(B50&lt;&gt;0,SUMIF(#REF!,Summery_QT!$B50,#REF!),"")</f>
        <v/>
      </c>
      <c r="D50" s="64">
        <f t="shared" si="0"/>
        <v>0</v>
      </c>
      <c r="E50" s="287" t="str">
        <f>IF(D50&lt;&gt;0,SUMIF(#REF!,Summery_QT!D50,#REF!),"")</f>
        <v/>
      </c>
    </row>
    <row r="51" spans="1:457" ht="15.95" hidden="1" customHeight="1" outlineLevel="1">
      <c r="A51" s="53">
        <v>17</v>
      </c>
      <c r="B51" s="64"/>
      <c r="C51" s="287" t="str">
        <f>IF(B51&lt;&gt;0,SUMIF(#REF!,Summery_QT!$B51,#REF!),"")</f>
        <v/>
      </c>
      <c r="D51" s="64">
        <f t="shared" si="0"/>
        <v>0</v>
      </c>
      <c r="E51" s="287" t="str">
        <f>IF(D51&lt;&gt;0,SUMIF(#REF!,Summery_QT!D51,#REF!),"")</f>
        <v/>
      </c>
    </row>
    <row r="52" spans="1:457" ht="15.95" hidden="1" customHeight="1" outlineLevel="1">
      <c r="A52" s="53">
        <v>18</v>
      </c>
      <c r="B52" s="64"/>
      <c r="C52" s="287" t="str">
        <f>IF(B52&lt;&gt;0,SUMIF(#REF!,Summery_QT!$B52,#REF!),"")</f>
        <v/>
      </c>
      <c r="D52" s="64">
        <f t="shared" si="0"/>
        <v>0</v>
      </c>
      <c r="E52" s="287" t="str">
        <f>IF(D52&lt;&gt;0,SUMIF(#REF!,Summery_QT!D52,#REF!),"")</f>
        <v/>
      </c>
    </row>
    <row r="53" spans="1:457" ht="15.95" hidden="1" customHeight="1" outlineLevel="1">
      <c r="A53" s="53">
        <v>19</v>
      </c>
      <c r="B53" s="64"/>
      <c r="C53" s="287" t="str">
        <f>IF(B53&lt;&gt;0,SUMIF(#REF!,Summery_QT!$B53,#REF!),"")</f>
        <v/>
      </c>
      <c r="D53" s="64">
        <f t="shared" si="0"/>
        <v>0</v>
      </c>
      <c r="E53" s="287" t="str">
        <f>IF(D53&lt;&gt;0,SUMIF(#REF!,Summery_QT!D53,#REF!),"")</f>
        <v/>
      </c>
    </row>
    <row r="54" spans="1:457" ht="15.95" hidden="1" customHeight="1" outlineLevel="1">
      <c r="A54" s="53">
        <v>20</v>
      </c>
      <c r="B54" s="64"/>
      <c r="C54" s="287" t="str">
        <f>IF(B54&lt;&gt;0,SUMIF(#REF!,Summery_QT!$B54,#REF!),"")</f>
        <v/>
      </c>
      <c r="D54" s="64">
        <f t="shared" si="0"/>
        <v>0</v>
      </c>
      <c r="E54" s="287" t="str">
        <f>IF(D54&lt;&gt;0,SUMIF(#REF!,Summery_QT!D54,#REF!),"")</f>
        <v/>
      </c>
    </row>
    <row r="55" spans="1:457" ht="15.95" hidden="1" customHeight="1" outlineLevel="1">
      <c r="A55" s="53">
        <v>21</v>
      </c>
      <c r="B55" s="64"/>
      <c r="C55" s="287" t="str">
        <f>IF(B55&lt;&gt;0,SUMIF(#REF!,Summery_QT!$B55,#REF!),"")</f>
        <v/>
      </c>
      <c r="D55" s="64">
        <f t="shared" si="0"/>
        <v>0</v>
      </c>
      <c r="E55" s="287" t="str">
        <f>IF(D55&lt;&gt;0,SUMIF(#REF!,Summery_QT!D55,#REF!),"")</f>
        <v/>
      </c>
    </row>
    <row r="56" spans="1:457" ht="15.95" hidden="1" customHeight="1" outlineLevel="1">
      <c r="A56" s="53">
        <v>22</v>
      </c>
      <c r="B56" s="64"/>
      <c r="C56" s="287" t="str">
        <f>IF(B56&lt;&gt;0,SUMIF(#REF!,Summery_QT!$B56,#REF!),"")</f>
        <v/>
      </c>
      <c r="D56" s="64">
        <f t="shared" si="0"/>
        <v>0</v>
      </c>
      <c r="E56" s="287" t="str">
        <f>IF(D56&lt;&gt;0,SUMIF(#REF!,Summery_QT!D56,#REF!),"")</f>
        <v/>
      </c>
    </row>
    <row r="57" spans="1:457" ht="15.95" hidden="1" customHeight="1" outlineLevel="1">
      <c r="A57" s="53">
        <v>23</v>
      </c>
      <c r="B57" s="64"/>
      <c r="C57" s="287" t="str">
        <f>IF(B57&lt;&gt;0,SUMIF(#REF!,Summery_QT!$B57,#REF!),"")</f>
        <v/>
      </c>
      <c r="D57" s="64">
        <f t="shared" si="0"/>
        <v>0</v>
      </c>
      <c r="E57" s="287" t="str">
        <f>IF(D57&lt;&gt;0,SUMIF(#REF!,Summery_QT!D57,#REF!),"")</f>
        <v/>
      </c>
    </row>
    <row r="58" spans="1:457" ht="15.95" hidden="1" customHeight="1" outlineLevel="1">
      <c r="A58" s="53">
        <v>24</v>
      </c>
      <c r="B58" s="64"/>
      <c r="C58" s="287" t="str">
        <f>IF(B58&lt;&gt;0,SUMIF(#REF!,Summery_QT!$B58,#REF!),"")</f>
        <v/>
      </c>
      <c r="D58" s="64">
        <f t="shared" si="0"/>
        <v>0</v>
      </c>
      <c r="E58" s="287" t="str">
        <f>IF(D58&lt;&gt;0,SUMIF(#REF!,Summery_QT!D58,#REF!),"")</f>
        <v/>
      </c>
    </row>
    <row r="59" spans="1:457" ht="15.95" hidden="1" customHeight="1" outlineLevel="1">
      <c r="A59" s="53">
        <v>25</v>
      </c>
      <c r="B59" s="64"/>
      <c r="C59" s="287" t="str">
        <f>IF(B59&lt;&gt;0,SUMIF(#REF!,Summery_QT!$B59,#REF!),"")</f>
        <v/>
      </c>
      <c r="D59" s="64">
        <f t="shared" si="0"/>
        <v>0</v>
      </c>
      <c r="E59" s="287" t="str">
        <f>IF(D59&lt;&gt;0,SUMIF(#REF!,Summery_QT!D59,#REF!),"")</f>
        <v/>
      </c>
    </row>
    <row r="60" spans="1:457" ht="15.95" hidden="1" customHeight="1" outlineLevel="1">
      <c r="A60" s="53">
        <v>26</v>
      </c>
      <c r="B60" s="64"/>
      <c r="C60" s="287" t="str">
        <f>IF(B60&lt;&gt;0,SUMIF(#REF!,Summery_QT!$B60,#REF!),"")</f>
        <v/>
      </c>
      <c r="D60" s="64">
        <f t="shared" si="0"/>
        <v>0</v>
      </c>
      <c r="E60" s="287" t="str">
        <f>IF(D60&lt;&gt;0,SUMIF(#REF!,Summery_QT!D60,#REF!),"")</f>
        <v/>
      </c>
    </row>
    <row r="61" spans="1:457" ht="15.95" hidden="1" customHeight="1" outlineLevel="1">
      <c r="A61" s="53">
        <v>27</v>
      </c>
      <c r="B61" s="64"/>
      <c r="C61" s="287" t="str">
        <f>IF(B61&lt;&gt;0,SUMIF(#REF!,Summery_QT!$B61,#REF!),"")</f>
        <v/>
      </c>
      <c r="D61" s="64">
        <f t="shared" si="0"/>
        <v>0</v>
      </c>
      <c r="E61" s="287" t="str">
        <f>IF(D61&lt;&gt;0,SUMIF(#REF!,Summery_QT!D61,#REF!),"")</f>
        <v/>
      </c>
    </row>
    <row r="62" spans="1:457" ht="15.95" hidden="1" customHeight="1" outlineLevel="1">
      <c r="A62" s="53">
        <v>28</v>
      </c>
      <c r="B62" s="64"/>
      <c r="C62" s="287" t="str">
        <f>IF(B62&lt;&gt;0,SUMIF(#REF!,Summery_QT!$B62,#REF!),"")</f>
        <v/>
      </c>
      <c r="D62" s="64">
        <f t="shared" si="0"/>
        <v>0</v>
      </c>
      <c r="E62" s="287" t="str">
        <f>IF(D62&lt;&gt;0,SUMIF(#REF!,Summery_QT!D62,#REF!),"")</f>
        <v/>
      </c>
    </row>
    <row r="63" spans="1:457" ht="16.5" customHeight="1" collapsed="1">
      <c r="A63" s="54">
        <v>4</v>
      </c>
      <c r="B63" s="807"/>
      <c r="C63" s="807"/>
      <c r="D63" s="807"/>
      <c r="E63" s="807"/>
      <c r="F63" s="47" t="e">
        <f>VLOOKUP(F$2,$B66:$C87,2,0)</f>
        <v>#N/A</v>
      </c>
      <c r="G63" s="48" t="e">
        <f>VLOOKUP(F$2,$D66:$E87,2,0)</f>
        <v>#N/A</v>
      </c>
      <c r="H63" s="47" t="e">
        <f>VLOOKUP(H$2,$B66:$C87,2,0)</f>
        <v>#N/A</v>
      </c>
      <c r="I63" s="48" t="e">
        <f>VLOOKUP(H$2,$D66:$E87,2,0)</f>
        <v>#N/A</v>
      </c>
      <c r="J63" s="47" t="e">
        <f>VLOOKUP(J$2,$B66:$C87,2,0)</f>
        <v>#N/A</v>
      </c>
      <c r="K63" s="48" t="e">
        <f>VLOOKUP(J$2,$D66:$E87,2,0)</f>
        <v>#N/A</v>
      </c>
      <c r="L63" s="47" t="e">
        <f>VLOOKUP(L$2,$B66:$C87,2,0)</f>
        <v>#N/A</v>
      </c>
      <c r="M63" s="48" t="e">
        <f>VLOOKUP(L$2,$D66:$E87,2,0)</f>
        <v>#N/A</v>
      </c>
      <c r="N63" s="47" t="e">
        <f>VLOOKUP(N$2,$B66:$C87,2,0)</f>
        <v>#N/A</v>
      </c>
      <c r="O63" s="48" t="e">
        <f>VLOOKUP(N$2,$D66:$E87,2,0)</f>
        <v>#N/A</v>
      </c>
      <c r="P63" s="47" t="e">
        <f>VLOOKUP(P$2,$B66:$C87,2,0)</f>
        <v>#N/A</v>
      </c>
      <c r="Q63" s="48" t="e">
        <f>VLOOKUP(P$2,$D66:$E87,2,0)</f>
        <v>#N/A</v>
      </c>
      <c r="R63" s="47" t="e">
        <f>VLOOKUP(R$2,$B66:$C87,2,0)</f>
        <v>#N/A</v>
      </c>
      <c r="S63" s="48" t="e">
        <f>VLOOKUP(R$2,$D66:$E87,2,0)</f>
        <v>#N/A</v>
      </c>
      <c r="T63" s="47" t="e">
        <f>VLOOKUP(T$2,$B66:$C87,2,0)</f>
        <v>#N/A</v>
      </c>
      <c r="U63" s="48" t="e">
        <f>VLOOKUP(T$2,$D66:$E87,2,0)</f>
        <v>#N/A</v>
      </c>
      <c r="V63" s="47" t="e">
        <f>VLOOKUP(V$2,$B66:$C87,2,0)</f>
        <v>#N/A</v>
      </c>
      <c r="W63" s="48" t="e">
        <f>VLOOKUP(V$2,$D66:$E87,2,0)</f>
        <v>#N/A</v>
      </c>
      <c r="X63" s="47" t="e">
        <f>VLOOKUP(X$2,$B66:$C87,2,0)</f>
        <v>#N/A</v>
      </c>
      <c r="Y63" s="48" t="e">
        <f>VLOOKUP(X$2,$D66:$E87,2,0)</f>
        <v>#N/A</v>
      </c>
      <c r="Z63" s="47" t="e">
        <f>VLOOKUP(Z$2,$B66:$C87,2,0)</f>
        <v>#N/A</v>
      </c>
      <c r="AA63" s="48" t="e">
        <f>VLOOKUP(Z$2,$D66:$E87,2,0)</f>
        <v>#N/A</v>
      </c>
      <c r="AB63" s="47" t="e">
        <f>VLOOKUP(AB$2,$B66:$C87,2,0)</f>
        <v>#N/A</v>
      </c>
      <c r="AC63" s="48" t="e">
        <f>VLOOKUP(AB$2,$D66:$E87,2,0)</f>
        <v>#N/A</v>
      </c>
      <c r="AD63" s="47" t="e">
        <f>VLOOKUP(AD$2,$B66:$C87,2,0)</f>
        <v>#N/A</v>
      </c>
      <c r="AE63" s="48" t="e">
        <f>VLOOKUP(AD$2,$D66:$E87,2,0)</f>
        <v>#N/A</v>
      </c>
      <c r="AF63" s="47" t="e">
        <f>VLOOKUP(AF$2,$B66:$C87,2,0)</f>
        <v>#N/A</v>
      </c>
      <c r="AG63" s="48" t="e">
        <f>VLOOKUP(AF$2,$D66:$E87,2,0)</f>
        <v>#N/A</v>
      </c>
      <c r="AH63" s="47" t="e">
        <f>VLOOKUP(AH$2,$B66:$C87,2,0)</f>
        <v>#N/A</v>
      </c>
      <c r="AI63" s="48" t="e">
        <f>VLOOKUP(AH$2,$D66:$E87,2,0)</f>
        <v>#N/A</v>
      </c>
      <c r="AJ63" s="47" t="e">
        <f>VLOOKUP(AJ$2,$B66:$C87,2,0)</f>
        <v>#N/A</v>
      </c>
      <c r="AK63" s="48" t="e">
        <f>VLOOKUP(AJ$2,$D66:$E87,2,0)</f>
        <v>#N/A</v>
      </c>
      <c r="AL63" s="47" t="e">
        <f>VLOOKUP(AL$2,$B66:$C87,2,0)</f>
        <v>#N/A</v>
      </c>
      <c r="AM63" s="48" t="e">
        <f>VLOOKUP(AL$2,$D66:$E87,2,0)</f>
        <v>#N/A</v>
      </c>
      <c r="AN63" s="47" t="e">
        <f>VLOOKUP(AN$2,$B66:$C87,2,0)</f>
        <v>#N/A</v>
      </c>
      <c r="AO63" s="48" t="e">
        <f>VLOOKUP(AN$2,$D66:$E87,2,0)</f>
        <v>#N/A</v>
      </c>
      <c r="AP63" s="47" t="e">
        <f>VLOOKUP(AP$2,$B66:$C87,2,0)</f>
        <v>#N/A</v>
      </c>
      <c r="AQ63" s="48" t="e">
        <f>VLOOKUP(AP$2,$D66:$E87,2,0)</f>
        <v>#N/A</v>
      </c>
      <c r="AR63" s="47" t="e">
        <f>VLOOKUP(AR$2,$B66:$C87,2,0)</f>
        <v>#N/A</v>
      </c>
      <c r="AS63" s="48" t="e">
        <f>VLOOKUP(AR$2,$D66:$E87,2,0)</f>
        <v>#N/A</v>
      </c>
      <c r="AT63" s="47" t="e">
        <f>VLOOKUP(AT$2,$B66:$C87,2,0)</f>
        <v>#N/A</v>
      </c>
      <c r="AU63" s="48" t="e">
        <f>VLOOKUP(AT$2,$D66:$E87,2,0)</f>
        <v>#N/A</v>
      </c>
      <c r="AV63" s="47" t="e">
        <f>VLOOKUP(AV$2,$B66:$C87,2,0)</f>
        <v>#N/A</v>
      </c>
      <c r="AW63" s="48" t="e">
        <f>VLOOKUP(AV$2,$D66:$E87,2,0)</f>
        <v>#N/A</v>
      </c>
      <c r="AX63" s="47" t="e">
        <f>VLOOKUP(AX$2,$B66:$C87,2,0)</f>
        <v>#N/A</v>
      </c>
      <c r="AY63" s="48" t="e">
        <f>VLOOKUP(AX$2,$D66:$E87,2,0)</f>
        <v>#N/A</v>
      </c>
      <c r="AZ63" s="47" t="e">
        <f>VLOOKUP(AZ$2,$B66:$C87,2,0)</f>
        <v>#N/A</v>
      </c>
      <c r="BA63" s="48" t="e">
        <f>VLOOKUP(AZ$2,$D66:$E87,2,0)</f>
        <v>#N/A</v>
      </c>
      <c r="BB63" s="47" t="e">
        <f>VLOOKUP(BB$2,$B66:$C87,2,0)</f>
        <v>#N/A</v>
      </c>
      <c r="BC63" s="48" t="e">
        <f>VLOOKUP(BB$2,$D66:$E87,2,0)</f>
        <v>#N/A</v>
      </c>
      <c r="BD63" s="47" t="e">
        <f>VLOOKUP(BD$2,$B66:$C87,2,0)</f>
        <v>#N/A</v>
      </c>
      <c r="BE63" s="48" t="e">
        <f>VLOOKUP(BD$2,$D66:$E87,2,0)</f>
        <v>#N/A</v>
      </c>
      <c r="BF63" s="47" t="e">
        <f>VLOOKUP(BF$2,$B66:$C87,2,0)</f>
        <v>#N/A</v>
      </c>
      <c r="BG63" s="48" t="e">
        <f>VLOOKUP(BF$2,$D66:$E87,2,0)</f>
        <v>#N/A</v>
      </c>
      <c r="BH63" s="47" t="e">
        <f>VLOOKUP(BH$2,$B66:$C87,2,0)</f>
        <v>#N/A</v>
      </c>
      <c r="BI63" s="48" t="e">
        <f>VLOOKUP(BH$2,$D66:$E87,2,0)</f>
        <v>#N/A</v>
      </c>
      <c r="BJ63" s="47" t="e">
        <f>VLOOKUP(BJ$2,$B66:$C87,2,0)</f>
        <v>#N/A</v>
      </c>
      <c r="BK63" s="48" t="e">
        <f>VLOOKUP(BJ$2,$D66:$E87,2,0)</f>
        <v>#N/A</v>
      </c>
      <c r="BL63" s="47" t="e">
        <f>VLOOKUP(BL$2,$B66:$C87,2,0)</f>
        <v>#N/A</v>
      </c>
      <c r="BM63" s="48" t="e">
        <f>VLOOKUP(BL$2,$D66:$E87,2,0)</f>
        <v>#N/A</v>
      </c>
      <c r="BN63" s="47" t="e">
        <f>VLOOKUP(BN$2,$B66:$C87,2,0)</f>
        <v>#N/A</v>
      </c>
      <c r="BO63" s="48" t="e">
        <f>VLOOKUP(BN$2,$D66:$E87,2,0)</f>
        <v>#N/A</v>
      </c>
      <c r="BP63" s="47" t="e">
        <f>VLOOKUP(BP$2,$B66:$C87,2,0)</f>
        <v>#N/A</v>
      </c>
      <c r="BQ63" s="48" t="e">
        <f>VLOOKUP(BP$2,$D66:$E87,2,0)</f>
        <v>#N/A</v>
      </c>
      <c r="BR63" s="47" t="e">
        <f>VLOOKUP(BR$2,$B66:$C87,2,0)</f>
        <v>#N/A</v>
      </c>
      <c r="BS63" s="48" t="e">
        <f>VLOOKUP(BR$2,$D66:$E87,2,0)</f>
        <v>#N/A</v>
      </c>
      <c r="BT63" s="47" t="e">
        <f>VLOOKUP(BT$2,$B66:$C87,2,0)</f>
        <v>#N/A</v>
      </c>
      <c r="BU63" s="48" t="e">
        <f>VLOOKUP(BT$2,$D66:$E87,2,0)</f>
        <v>#N/A</v>
      </c>
      <c r="BV63" s="47" t="e">
        <f>VLOOKUP(BV$2,$B66:$C87,2,0)</f>
        <v>#N/A</v>
      </c>
      <c r="BW63" s="48" t="e">
        <f>VLOOKUP(BV$2,$D66:$E87,2,0)</f>
        <v>#N/A</v>
      </c>
      <c r="BX63" s="47" t="e">
        <f>VLOOKUP(BX$2,$B66:$C87,2,0)</f>
        <v>#N/A</v>
      </c>
      <c r="BY63" s="48" t="e">
        <f>VLOOKUP(BX$2,$D66:$E87,2,0)</f>
        <v>#N/A</v>
      </c>
      <c r="BZ63" s="47" t="e">
        <f>VLOOKUP(BZ$2,$B66:$C87,2,0)</f>
        <v>#N/A</v>
      </c>
      <c r="CA63" s="48" t="e">
        <f>VLOOKUP(BZ$2,$D66:$E87,2,0)</f>
        <v>#N/A</v>
      </c>
      <c r="CB63" s="47" t="e">
        <f>VLOOKUP(CB$2,$B66:$C87,2,0)</f>
        <v>#N/A</v>
      </c>
      <c r="CC63" s="48" t="e">
        <f>VLOOKUP(CB$2,$D66:$E87,2,0)</f>
        <v>#N/A</v>
      </c>
      <c r="CD63" s="47" t="e">
        <f>VLOOKUP(CD$2,$B66:$C87,2,0)</f>
        <v>#N/A</v>
      </c>
      <c r="CE63" s="48" t="e">
        <f>VLOOKUP(CD$2,$D66:$E87,2,0)</f>
        <v>#N/A</v>
      </c>
      <c r="CF63" s="47" t="e">
        <f>VLOOKUP(CF$2,$B66:$C87,2,0)</f>
        <v>#N/A</v>
      </c>
      <c r="CG63" s="48" t="e">
        <f>VLOOKUP(CF$2,$D66:$E87,2,0)</f>
        <v>#N/A</v>
      </c>
      <c r="CH63" s="47" t="e">
        <f>VLOOKUP(CH$2,$B66:$C87,2,0)</f>
        <v>#N/A</v>
      </c>
      <c r="CI63" s="48" t="e">
        <f>VLOOKUP(CH$2,$D66:$E87,2,0)</f>
        <v>#N/A</v>
      </c>
      <c r="CJ63" s="47" t="e">
        <f>VLOOKUP(CJ$2,$B66:$C87,2,0)</f>
        <v>#N/A</v>
      </c>
      <c r="CK63" s="48" t="e">
        <f>VLOOKUP(CJ$2,$D66:$E87,2,0)</f>
        <v>#N/A</v>
      </c>
      <c r="CL63" s="47" t="e">
        <f>VLOOKUP(CL$2,$B66:$C87,2,0)</f>
        <v>#N/A</v>
      </c>
      <c r="CM63" s="48" t="e">
        <f>VLOOKUP(CL$2,$D66:$E87,2,0)</f>
        <v>#N/A</v>
      </c>
      <c r="CN63" s="47" t="e">
        <f>VLOOKUP(CN$2,$B66:$C87,2,0)</f>
        <v>#N/A</v>
      </c>
      <c r="CO63" s="48" t="e">
        <f>VLOOKUP(CN$2,$D66:$E87,2,0)</f>
        <v>#N/A</v>
      </c>
      <c r="CP63" s="47" t="e">
        <f>VLOOKUP(CP$2,$B66:$C87,2,0)</f>
        <v>#N/A</v>
      </c>
      <c r="CQ63" s="48" t="e">
        <f>VLOOKUP(CP$2,$D66:$E87,2,0)</f>
        <v>#N/A</v>
      </c>
      <c r="CR63" s="47" t="e">
        <f>VLOOKUP(CR$2,$B66:$C87,2,0)</f>
        <v>#N/A</v>
      </c>
      <c r="CS63" s="48" t="e">
        <f>VLOOKUP(CR$2,$D66:$E87,2,0)</f>
        <v>#N/A</v>
      </c>
      <c r="CT63" s="47" t="e">
        <f>VLOOKUP(CT$2,$B66:$C87,2,0)</f>
        <v>#N/A</v>
      </c>
      <c r="CU63" s="48" t="e">
        <f>VLOOKUP(CT$2,$D66:$E87,2,0)</f>
        <v>#N/A</v>
      </c>
      <c r="CV63" s="47" t="e">
        <f>VLOOKUP(CV$2,$B66:$C87,2,0)</f>
        <v>#N/A</v>
      </c>
      <c r="CW63" s="48" t="e">
        <f>VLOOKUP(CV$2,$D66:$E87,2,0)</f>
        <v>#N/A</v>
      </c>
      <c r="CX63" s="47" t="e">
        <f>VLOOKUP(CX$2,$B66:$C87,2,0)</f>
        <v>#N/A</v>
      </c>
      <c r="CY63" s="48" t="e">
        <f>VLOOKUP(CX$2,$D66:$E87,2,0)</f>
        <v>#N/A</v>
      </c>
      <c r="CZ63" s="47" t="e">
        <f>VLOOKUP(CZ$2,$B66:$C87,2,0)</f>
        <v>#N/A</v>
      </c>
      <c r="DA63" s="48" t="e">
        <f>VLOOKUP(CZ$2,$D66:$E87,2,0)</f>
        <v>#N/A</v>
      </c>
      <c r="DB63" s="47" t="e">
        <f>VLOOKUP(DB$2,$B66:$C87,2,0)</f>
        <v>#N/A</v>
      </c>
      <c r="DC63" s="48" t="e">
        <f>VLOOKUP(DB$2,$D66:$E87,2,0)</f>
        <v>#N/A</v>
      </c>
      <c r="DD63" s="47" t="e">
        <f>VLOOKUP(DD$2,$B66:$C87,2,0)</f>
        <v>#N/A</v>
      </c>
      <c r="DE63" s="48" t="e">
        <f>VLOOKUP(DD$2,$D66:$E87,2,0)</f>
        <v>#N/A</v>
      </c>
      <c r="DF63" s="47" t="e">
        <f>VLOOKUP(DF$2,$B66:$C87,2,0)</f>
        <v>#N/A</v>
      </c>
      <c r="DG63" s="48" t="e">
        <f>VLOOKUP(DF$2,$D66:$E87,2,0)</f>
        <v>#N/A</v>
      </c>
      <c r="DH63" s="47" t="e">
        <f>VLOOKUP(DH$2,$B66:$C87,2,0)</f>
        <v>#N/A</v>
      </c>
      <c r="DI63" s="48" t="e">
        <f>VLOOKUP(DH$2,$D66:$E87,2,0)</f>
        <v>#N/A</v>
      </c>
      <c r="DJ63" s="47" t="e">
        <f>VLOOKUP(DJ$2,$B66:$C87,2,0)</f>
        <v>#N/A</v>
      </c>
      <c r="DK63" s="48" t="e">
        <f>VLOOKUP(DJ$2,$D66:$E87,2,0)</f>
        <v>#N/A</v>
      </c>
      <c r="DL63" s="47" t="e">
        <f>VLOOKUP(DL$2,$B66:$C87,2,0)</f>
        <v>#N/A</v>
      </c>
      <c r="DM63" s="48" t="e">
        <f>VLOOKUP(DL$2,$D66:$E87,2,0)</f>
        <v>#N/A</v>
      </c>
      <c r="DN63" s="47" t="e">
        <f>VLOOKUP(DN$2,$B66:$C87,2,0)</f>
        <v>#N/A</v>
      </c>
      <c r="DO63" s="48" t="e">
        <f>VLOOKUP(DN$2,$D66:$E87,2,0)</f>
        <v>#N/A</v>
      </c>
      <c r="DP63" s="47" t="e">
        <f>VLOOKUP(DP$2,$B66:$C87,2,0)</f>
        <v>#N/A</v>
      </c>
      <c r="DQ63" s="48" t="e">
        <f>VLOOKUP(DP$2,$D66:$E87,2,0)</f>
        <v>#N/A</v>
      </c>
      <c r="DR63" s="47" t="e">
        <f>VLOOKUP(DR$2,$B66:$C87,2,0)</f>
        <v>#N/A</v>
      </c>
      <c r="DS63" s="48" t="e">
        <f>VLOOKUP(DR$2,$D66:$E87,2,0)</f>
        <v>#N/A</v>
      </c>
      <c r="DT63" s="47" t="e">
        <f>VLOOKUP(DT$2,$B66:$C87,2,0)</f>
        <v>#N/A</v>
      </c>
      <c r="DU63" s="48" t="e">
        <f>VLOOKUP(DT$2,$D66:$E87,2,0)</f>
        <v>#N/A</v>
      </c>
      <c r="DV63" s="47" t="e">
        <f>VLOOKUP(DV$2,$B66:$C87,2,0)</f>
        <v>#N/A</v>
      </c>
      <c r="DW63" s="48" t="e">
        <f>VLOOKUP(DV$2,$D66:$E87,2,0)</f>
        <v>#N/A</v>
      </c>
      <c r="DX63" s="47" t="e">
        <f>VLOOKUP(DX$2,$B66:$C87,2,0)</f>
        <v>#N/A</v>
      </c>
      <c r="DY63" s="48" t="e">
        <f>VLOOKUP(DX$2,$D66:$E87,2,0)</f>
        <v>#N/A</v>
      </c>
      <c r="DZ63" s="47" t="e">
        <f>VLOOKUP(DZ$2,$B66:$C87,2,0)</f>
        <v>#N/A</v>
      </c>
      <c r="EA63" s="48" t="e">
        <f>VLOOKUP(DZ$2,$D66:$E87,2,0)</f>
        <v>#N/A</v>
      </c>
      <c r="EB63" s="47" t="e">
        <f>VLOOKUP(EB$2,$B66:$C87,2,0)</f>
        <v>#N/A</v>
      </c>
      <c r="EC63" s="48" t="e">
        <f>VLOOKUP(EB$2,$D66:$E87,2,0)</f>
        <v>#N/A</v>
      </c>
      <c r="ED63" s="47" t="e">
        <f>VLOOKUP(ED$2,$B66:$C87,2,0)</f>
        <v>#N/A</v>
      </c>
      <c r="EE63" s="48" t="e">
        <f>VLOOKUP(ED$2,$D66:$E87,2,0)</f>
        <v>#N/A</v>
      </c>
      <c r="EF63" s="47" t="e">
        <f>VLOOKUP(EF$2,$B66:$C87,2,0)</f>
        <v>#N/A</v>
      </c>
      <c r="EG63" s="48" t="e">
        <f>VLOOKUP(EF$2,$D66:$E87,2,0)</f>
        <v>#N/A</v>
      </c>
      <c r="EH63" s="47" t="e">
        <f>VLOOKUP(EH$2,$B66:$C87,2,0)</f>
        <v>#N/A</v>
      </c>
      <c r="EI63" s="48" t="e">
        <f>VLOOKUP(EH$2,$D66:$E87,2,0)</f>
        <v>#N/A</v>
      </c>
      <c r="EJ63" s="47" t="e">
        <f>VLOOKUP(EJ$2,$B66:$C87,2,0)</f>
        <v>#N/A</v>
      </c>
      <c r="EK63" s="48" t="e">
        <f>VLOOKUP(EJ$2,$D66:$E87,2,0)</f>
        <v>#N/A</v>
      </c>
      <c r="EL63" s="47" t="e">
        <f>VLOOKUP(EL$2,$B66:$C87,2,0)</f>
        <v>#N/A</v>
      </c>
      <c r="EM63" s="48" t="e">
        <f>VLOOKUP(EL$2,$D66:$E87,2,0)</f>
        <v>#N/A</v>
      </c>
      <c r="EN63" s="47" t="e">
        <f>VLOOKUP(EN$2,$B66:$C87,2,0)</f>
        <v>#N/A</v>
      </c>
      <c r="EO63" s="48" t="e">
        <f>VLOOKUP(EN$2,$D66:$E87,2,0)</f>
        <v>#N/A</v>
      </c>
      <c r="EP63" s="47" t="e">
        <f>VLOOKUP(EP$2,$B66:$C87,2,0)</f>
        <v>#N/A</v>
      </c>
      <c r="EQ63" s="48" t="e">
        <f>VLOOKUP(EP$2,$D66:$E87,2,0)</f>
        <v>#N/A</v>
      </c>
      <c r="ER63" s="47" t="e">
        <f>VLOOKUP(ER$2,$B66:$C87,2,0)</f>
        <v>#N/A</v>
      </c>
      <c r="ES63" s="48" t="e">
        <f>VLOOKUP(ER$2,$D66:$E87,2,0)</f>
        <v>#N/A</v>
      </c>
      <c r="ET63" s="47" t="e">
        <f>VLOOKUP(ET$2,$B66:$C87,2,0)</f>
        <v>#N/A</v>
      </c>
      <c r="EU63" s="48" t="e">
        <f>VLOOKUP(ET$2,$D66:$E87,2,0)</f>
        <v>#N/A</v>
      </c>
      <c r="EV63" s="47" t="e">
        <f>VLOOKUP(EV$2,$B66:$C87,2,0)</f>
        <v>#N/A</v>
      </c>
      <c r="EW63" s="48" t="e">
        <f>VLOOKUP(EV$2,$D66:$E87,2,0)</f>
        <v>#N/A</v>
      </c>
      <c r="EX63" s="47" t="e">
        <f>VLOOKUP(EX$2,$B66:$C87,2,0)</f>
        <v>#N/A</v>
      </c>
      <c r="EY63" s="48" t="e">
        <f>VLOOKUP(EX$2,$D66:$E87,2,0)</f>
        <v>#N/A</v>
      </c>
      <c r="EZ63" s="47" t="e">
        <f>VLOOKUP(EZ$2,$B66:$C87,2,0)</f>
        <v>#N/A</v>
      </c>
      <c r="FA63" s="48" t="e">
        <f>VLOOKUP(EZ$2,$D66:$E87,2,0)</f>
        <v>#N/A</v>
      </c>
      <c r="FB63" s="47" t="e">
        <f>VLOOKUP(FB$2,$B66:$C87,2,0)</f>
        <v>#N/A</v>
      </c>
      <c r="FC63" s="48" t="e">
        <f>VLOOKUP(FB$2,$D66:$E87,2,0)</f>
        <v>#N/A</v>
      </c>
      <c r="FD63" s="47" t="e">
        <f>VLOOKUP(FD$2,$B66:$C87,2,0)</f>
        <v>#N/A</v>
      </c>
      <c r="FE63" s="48" t="e">
        <f>VLOOKUP(FD$2,$D66:$E87,2,0)</f>
        <v>#N/A</v>
      </c>
      <c r="FF63" s="47" t="e">
        <f>VLOOKUP(FF$2,$B66:$C87,2,0)</f>
        <v>#N/A</v>
      </c>
      <c r="FG63" s="48" t="e">
        <f>VLOOKUP(FF$2,$D66:$E87,2,0)</f>
        <v>#N/A</v>
      </c>
      <c r="FH63" s="47" t="e">
        <f>VLOOKUP(FH$2,$B66:$C87,2,0)</f>
        <v>#N/A</v>
      </c>
      <c r="FI63" s="48" t="e">
        <f>VLOOKUP(FH$2,$D66:$E87,2,0)</f>
        <v>#N/A</v>
      </c>
      <c r="FJ63" s="47" t="e">
        <f>VLOOKUP(FJ$2,$B66:$C87,2,0)</f>
        <v>#N/A</v>
      </c>
      <c r="FK63" s="48" t="e">
        <f>VLOOKUP(FJ$2,$D66:$E87,2,0)</f>
        <v>#N/A</v>
      </c>
      <c r="FL63" s="47" t="e">
        <f>VLOOKUP(FL$2,$B66:$C87,2,0)</f>
        <v>#N/A</v>
      </c>
      <c r="FM63" s="48" t="e">
        <f>VLOOKUP(FL$2,$D66:$E87,2,0)</f>
        <v>#N/A</v>
      </c>
      <c r="FN63" s="47" t="e">
        <f>VLOOKUP(FN$2,$B66:$C87,2,0)</f>
        <v>#N/A</v>
      </c>
      <c r="FO63" s="48" t="e">
        <f>VLOOKUP(FN$2,$D66:$E87,2,0)</f>
        <v>#N/A</v>
      </c>
      <c r="FP63" s="47" t="e">
        <f>VLOOKUP(FP$2,$B66:$C87,2,0)</f>
        <v>#N/A</v>
      </c>
      <c r="FQ63" s="48" t="e">
        <f>VLOOKUP(FP$2,$D66:$E87,2,0)</f>
        <v>#N/A</v>
      </c>
      <c r="FR63" s="47" t="e">
        <f>VLOOKUP(FR$2,$B66:$C87,2,0)</f>
        <v>#N/A</v>
      </c>
      <c r="FS63" s="48" t="e">
        <f>VLOOKUP(FR$2,$D66:$E87,2,0)</f>
        <v>#N/A</v>
      </c>
      <c r="FT63" s="47" t="e">
        <f>VLOOKUP(FT$2,$B66:$C87,2,0)</f>
        <v>#N/A</v>
      </c>
      <c r="FU63" s="48" t="e">
        <f>VLOOKUP(FT$2,$D66:$E87,2,0)</f>
        <v>#N/A</v>
      </c>
      <c r="FV63" s="47" t="e">
        <f>VLOOKUP(FV$2,$B66:$C87,2,0)</f>
        <v>#N/A</v>
      </c>
      <c r="FW63" s="48" t="e">
        <f>VLOOKUP(FV$2,$D66:$E87,2,0)</f>
        <v>#N/A</v>
      </c>
      <c r="FX63" s="47" t="e">
        <f>VLOOKUP(FX$2,$B66:$C87,2,0)</f>
        <v>#N/A</v>
      </c>
      <c r="FY63" s="48" t="e">
        <f>VLOOKUP(FX$2,$D66:$E87,2,0)</f>
        <v>#N/A</v>
      </c>
      <c r="FZ63" s="47" t="e">
        <f>VLOOKUP(FZ$2,$B66:$C87,2,0)</f>
        <v>#N/A</v>
      </c>
      <c r="GA63" s="48" t="e">
        <f>VLOOKUP(FZ$2,$D66:$E87,2,0)</f>
        <v>#N/A</v>
      </c>
      <c r="GB63" s="47" t="e">
        <f>VLOOKUP(GB$2,$B66:$C87,2,0)</f>
        <v>#N/A</v>
      </c>
      <c r="GC63" s="48" t="e">
        <f>VLOOKUP(GB$2,$D66:$E87,2,0)</f>
        <v>#N/A</v>
      </c>
      <c r="GD63" s="47" t="e">
        <f>VLOOKUP(GD$2,$B66:$C87,2,0)</f>
        <v>#N/A</v>
      </c>
      <c r="GE63" s="48" t="e">
        <f>VLOOKUP(GD$2,$D66:$E87,2,0)</f>
        <v>#N/A</v>
      </c>
      <c r="GF63" s="47" t="e">
        <f>VLOOKUP(GF$2,$B66:$C87,2,0)</f>
        <v>#N/A</v>
      </c>
      <c r="GG63" s="48" t="e">
        <f>VLOOKUP(GF$2,$D66:$E87,2,0)</f>
        <v>#N/A</v>
      </c>
      <c r="GH63" s="47" t="e">
        <f>VLOOKUP(GH$2,$B66:$C87,2,0)</f>
        <v>#N/A</v>
      </c>
      <c r="GI63" s="48" t="e">
        <f>VLOOKUP(GH$2,$D66:$E87,2,0)</f>
        <v>#N/A</v>
      </c>
      <c r="GJ63" s="47" t="e">
        <f>VLOOKUP(GJ$2,$B66:$C87,2,0)</f>
        <v>#N/A</v>
      </c>
      <c r="GK63" s="48" t="e">
        <f>VLOOKUP(GJ$2,$D66:$E87,2,0)</f>
        <v>#N/A</v>
      </c>
      <c r="GL63" s="47" t="e">
        <f>VLOOKUP(GL$2,$B66:$C87,2,0)</f>
        <v>#N/A</v>
      </c>
      <c r="GM63" s="48" t="e">
        <f>VLOOKUP(GL$2,$D66:$E87,2,0)</f>
        <v>#N/A</v>
      </c>
      <c r="GN63" s="47" t="e">
        <f>VLOOKUP(GN$2,$B66:$C87,2,0)</f>
        <v>#N/A</v>
      </c>
      <c r="GO63" s="48" t="e">
        <f>VLOOKUP(GN$2,$D66:$E87,2,0)</f>
        <v>#N/A</v>
      </c>
      <c r="GP63" s="47" t="e">
        <f>VLOOKUP(GP$2,$B66:$C87,2,0)</f>
        <v>#N/A</v>
      </c>
      <c r="GQ63" s="48" t="e">
        <f>VLOOKUP(GP$2,$D66:$E87,2,0)</f>
        <v>#N/A</v>
      </c>
      <c r="GR63" s="47" t="e">
        <f>VLOOKUP(GR$2,$B66:$C87,2,0)</f>
        <v>#N/A</v>
      </c>
      <c r="GS63" s="48" t="e">
        <f>VLOOKUP(GR$2,$D66:$E87,2,0)</f>
        <v>#N/A</v>
      </c>
      <c r="GT63" s="47" t="e">
        <f>VLOOKUP(GT$2,$B66:$C87,2,0)</f>
        <v>#N/A</v>
      </c>
      <c r="GU63" s="48" t="e">
        <f>VLOOKUP(GT$2,$D66:$E87,2,0)</f>
        <v>#N/A</v>
      </c>
      <c r="GV63" s="47" t="e">
        <f>VLOOKUP(GV$2,$B66:$C87,2,0)</f>
        <v>#N/A</v>
      </c>
      <c r="GW63" s="48" t="e">
        <f>VLOOKUP(GV$2,$D66:$E87,2,0)</f>
        <v>#N/A</v>
      </c>
      <c r="GX63" s="47" t="e">
        <f>VLOOKUP(GX$2,$B66:$C87,2,0)</f>
        <v>#N/A</v>
      </c>
      <c r="GY63" s="48" t="e">
        <f>VLOOKUP(GX$2,$D66:$E87,2,0)</f>
        <v>#N/A</v>
      </c>
      <c r="GZ63" s="47" t="e">
        <f>VLOOKUP(GZ$2,$B66:$C87,2,0)</f>
        <v>#N/A</v>
      </c>
      <c r="HA63" s="48" t="e">
        <f>VLOOKUP(GZ$2,$D66:$E87,2,0)</f>
        <v>#N/A</v>
      </c>
      <c r="HB63" s="47" t="e">
        <f>VLOOKUP(HB$2,$B66:$C87,2,0)</f>
        <v>#N/A</v>
      </c>
      <c r="HC63" s="48" t="e">
        <f>VLOOKUP(HB$2,$D66:$E87,2,0)</f>
        <v>#N/A</v>
      </c>
      <c r="HD63" s="47" t="e">
        <f>VLOOKUP(HD$2,$B66:$C87,2,0)</f>
        <v>#N/A</v>
      </c>
      <c r="HE63" s="48" t="e">
        <f>VLOOKUP(HD$2,$D66:$E87,2,0)</f>
        <v>#N/A</v>
      </c>
      <c r="HF63" s="47" t="e">
        <f>VLOOKUP(HF$2,$B66:$C87,2,0)</f>
        <v>#N/A</v>
      </c>
      <c r="HG63" s="48" t="e">
        <f>VLOOKUP(HF$2,$D66:$E87,2,0)</f>
        <v>#N/A</v>
      </c>
      <c r="HH63" s="47" t="e">
        <f>VLOOKUP(HH$2,$B66:$C87,2,0)</f>
        <v>#N/A</v>
      </c>
      <c r="HI63" s="48" t="e">
        <f>VLOOKUP(HH$2,$D66:$E87,2,0)</f>
        <v>#N/A</v>
      </c>
      <c r="HJ63" s="47" t="e">
        <f>VLOOKUP(HJ$2,$B66:$C87,2,0)</f>
        <v>#N/A</v>
      </c>
      <c r="HK63" s="48" t="e">
        <f>VLOOKUP(HJ$2,$D66:$E87,2,0)</f>
        <v>#N/A</v>
      </c>
      <c r="HL63" s="47" t="e">
        <f>VLOOKUP(HL$2,$B66:$C87,2,0)</f>
        <v>#N/A</v>
      </c>
      <c r="HM63" s="48" t="e">
        <f>VLOOKUP(HL$2,$D66:$E87,2,0)</f>
        <v>#N/A</v>
      </c>
      <c r="HN63" s="47" t="e">
        <f>VLOOKUP(HN$2,$B66:$C87,2,0)</f>
        <v>#N/A</v>
      </c>
      <c r="HO63" s="48" t="e">
        <f>VLOOKUP(HN$2,$D66:$E87,2,0)</f>
        <v>#N/A</v>
      </c>
      <c r="HP63" s="47" t="e">
        <f>VLOOKUP(HP$2,$B66:$C87,2,0)</f>
        <v>#N/A</v>
      </c>
      <c r="HQ63" s="48" t="e">
        <f>VLOOKUP(HP$2,$D66:$E87,2,0)</f>
        <v>#N/A</v>
      </c>
      <c r="HR63" s="47" t="e">
        <f>VLOOKUP(HR$2,$B66:$C87,2,0)</f>
        <v>#N/A</v>
      </c>
      <c r="HS63" s="48" t="e">
        <f>VLOOKUP(HR$2,$D66:$E87,2,0)</f>
        <v>#N/A</v>
      </c>
      <c r="HT63" s="47" t="e">
        <f>VLOOKUP(HT$2,$B66:$C87,2,0)</f>
        <v>#N/A</v>
      </c>
      <c r="HU63" s="48" t="e">
        <f>VLOOKUP(HT$2,$D66:$E87,2,0)</f>
        <v>#N/A</v>
      </c>
      <c r="HV63" s="47" t="e">
        <f>VLOOKUP(HV$2,$B66:$C87,2,0)</f>
        <v>#N/A</v>
      </c>
      <c r="HW63" s="48" t="e">
        <f>VLOOKUP(HV$2,$D66:$E87,2,0)</f>
        <v>#N/A</v>
      </c>
      <c r="HX63" s="47" t="e">
        <f>VLOOKUP(HX$2,$B66:$C87,2,0)</f>
        <v>#N/A</v>
      </c>
      <c r="HY63" s="48" t="e">
        <f>VLOOKUP(HX$2,$D66:$E87,2,0)</f>
        <v>#N/A</v>
      </c>
      <c r="HZ63" s="47" t="e">
        <f>VLOOKUP(HZ$2,$B66:$C87,2,0)</f>
        <v>#N/A</v>
      </c>
      <c r="IA63" s="48" t="e">
        <f>VLOOKUP(HZ$2,$D66:$E87,2,0)</f>
        <v>#N/A</v>
      </c>
      <c r="IB63" s="47" t="e">
        <f>VLOOKUP(IB$2,$B66:$C87,2,0)</f>
        <v>#N/A</v>
      </c>
      <c r="IC63" s="48" t="e">
        <f>VLOOKUP(IB$2,$D66:$E87,2,0)</f>
        <v>#N/A</v>
      </c>
      <c r="ID63" s="47" t="e">
        <f>VLOOKUP(ID$2,$B66:$C87,2,0)</f>
        <v>#N/A</v>
      </c>
      <c r="IE63" s="48" t="e">
        <f>VLOOKUP(ID$2,$D66:$E87,2,0)</f>
        <v>#N/A</v>
      </c>
      <c r="IF63" s="47" t="e">
        <f>VLOOKUP(IF$2,$B66:$C87,2,0)</f>
        <v>#N/A</v>
      </c>
      <c r="IG63" s="48" t="e">
        <f>VLOOKUP(IF$2,$D66:$E87,2,0)</f>
        <v>#N/A</v>
      </c>
      <c r="IH63" s="47" t="e">
        <f>VLOOKUP(IH$2,$B66:$C87,2,0)</f>
        <v>#N/A</v>
      </c>
      <c r="II63" s="48" t="e">
        <f>VLOOKUP(IH$2,$D66:$E87,2,0)</f>
        <v>#N/A</v>
      </c>
      <c r="IJ63" s="47" t="e">
        <f>VLOOKUP(IJ$2,$B66:$C87,2,0)</f>
        <v>#N/A</v>
      </c>
      <c r="IK63" s="48" t="e">
        <f>VLOOKUP(IJ$2,$D66:$E87,2,0)</f>
        <v>#N/A</v>
      </c>
      <c r="IL63" s="47" t="e">
        <f>VLOOKUP(IL$2,$B66:$C87,2,0)</f>
        <v>#N/A</v>
      </c>
      <c r="IM63" s="48" t="e">
        <f>VLOOKUP(IL$2,$D66:$E87,2,0)</f>
        <v>#N/A</v>
      </c>
      <c r="IN63" s="47" t="e">
        <f>VLOOKUP(IN$2,$B66:$C87,2,0)</f>
        <v>#N/A</v>
      </c>
      <c r="IO63" s="48" t="e">
        <f>VLOOKUP(IN$2,$D66:$E87,2,0)</f>
        <v>#N/A</v>
      </c>
      <c r="IP63" s="47" t="e">
        <f>VLOOKUP(IP$2,$B66:$C87,2,0)</f>
        <v>#N/A</v>
      </c>
      <c r="IQ63" s="48" t="e">
        <f>VLOOKUP(IP$2,$D66:$E87,2,0)</f>
        <v>#N/A</v>
      </c>
      <c r="IR63" s="47" t="e">
        <f>VLOOKUP(IR$2,$B66:$C87,2,0)</f>
        <v>#N/A</v>
      </c>
      <c r="IS63" s="48" t="e">
        <f>VLOOKUP(IR$2,$D66:$E87,2,0)</f>
        <v>#N/A</v>
      </c>
      <c r="IT63" s="47" t="e">
        <f>VLOOKUP(IT$2,$B66:$C87,2,0)</f>
        <v>#N/A</v>
      </c>
      <c r="IU63" s="48" t="e">
        <f>VLOOKUP(IT$2,$D66:$E87,2,0)</f>
        <v>#N/A</v>
      </c>
      <c r="IV63" s="47" t="e">
        <f>VLOOKUP(IV$2,$B66:$C87,2,0)</f>
        <v>#N/A</v>
      </c>
      <c r="IW63" s="48" t="e">
        <f>VLOOKUP(IV$2,$D66:$E87,2,0)</f>
        <v>#N/A</v>
      </c>
      <c r="IX63" s="47" t="e">
        <f>VLOOKUP(IX$2,$B66:$C87,2,0)</f>
        <v>#N/A</v>
      </c>
      <c r="IY63" s="48" t="e">
        <f>VLOOKUP(IX$2,$D66:$E87,2,0)</f>
        <v>#N/A</v>
      </c>
      <c r="IZ63" s="47" t="e">
        <f>VLOOKUP(IZ$2,$B66:$C87,2,0)</f>
        <v>#N/A</v>
      </c>
      <c r="JA63" s="48" t="e">
        <f>VLOOKUP(IZ$2,$D66:$E87,2,0)</f>
        <v>#N/A</v>
      </c>
      <c r="JB63" s="47" t="e">
        <f>VLOOKUP(JB$2,$B66:$C87,2,0)</f>
        <v>#N/A</v>
      </c>
      <c r="JC63" s="48" t="e">
        <f>VLOOKUP(JB$2,$D66:$E87,2,0)</f>
        <v>#N/A</v>
      </c>
      <c r="JD63" s="47" t="e">
        <f>VLOOKUP(JD$2,$B66:$C87,2,0)</f>
        <v>#N/A</v>
      </c>
      <c r="JE63" s="48" t="e">
        <f>VLOOKUP(JD$2,$D66:$E87,2,0)</f>
        <v>#N/A</v>
      </c>
      <c r="JF63" s="47" t="e">
        <f>VLOOKUP(JF$2,$B66:$C87,2,0)</f>
        <v>#N/A</v>
      </c>
      <c r="JG63" s="48" t="e">
        <f>VLOOKUP(JF$2,$D66:$E87,2,0)</f>
        <v>#N/A</v>
      </c>
      <c r="JH63" s="47" t="e">
        <f>VLOOKUP(JH$2,$B66:$C87,2,0)</f>
        <v>#N/A</v>
      </c>
      <c r="JI63" s="48" t="e">
        <f>VLOOKUP(JH$2,$D66:$E87,2,0)</f>
        <v>#N/A</v>
      </c>
      <c r="JJ63" s="47" t="e">
        <f>VLOOKUP(JJ$2,$B66:$C87,2,0)</f>
        <v>#N/A</v>
      </c>
      <c r="JK63" s="48" t="e">
        <f>VLOOKUP(JJ$2,$D66:$E87,2,0)</f>
        <v>#N/A</v>
      </c>
      <c r="JL63" s="47" t="e">
        <f>VLOOKUP(JL$2,$B66:$C87,2,0)</f>
        <v>#N/A</v>
      </c>
      <c r="JM63" s="48" t="e">
        <f>VLOOKUP(JL$2,$D66:$E87,2,0)</f>
        <v>#N/A</v>
      </c>
      <c r="JN63" s="47" t="e">
        <f>VLOOKUP(JN$2,$B66:$C87,2,0)</f>
        <v>#N/A</v>
      </c>
      <c r="JO63" s="48" t="e">
        <f>VLOOKUP(JN$2,$D66:$E87,2,0)</f>
        <v>#N/A</v>
      </c>
      <c r="JP63" s="47" t="e">
        <f>VLOOKUP(JP$2,$B66:$C87,2,0)</f>
        <v>#N/A</v>
      </c>
      <c r="JQ63" s="48" t="e">
        <f>VLOOKUP(JP$2,$D66:$E87,2,0)</f>
        <v>#N/A</v>
      </c>
      <c r="JR63" s="47" t="e">
        <f>VLOOKUP(JR$2,$B66:$C87,2,0)</f>
        <v>#N/A</v>
      </c>
      <c r="JS63" s="48" t="e">
        <f>VLOOKUP(JR$2,$D66:$E87,2,0)</f>
        <v>#N/A</v>
      </c>
      <c r="JT63" s="47" t="e">
        <f>VLOOKUP(JT$2,$B66:$C87,2,0)</f>
        <v>#N/A</v>
      </c>
      <c r="JU63" s="48" t="e">
        <f>VLOOKUP(JT$2,$D66:$E87,2,0)</f>
        <v>#N/A</v>
      </c>
      <c r="JV63" s="47" t="e">
        <f>VLOOKUP(JV$2,$B66:$C87,2,0)</f>
        <v>#N/A</v>
      </c>
      <c r="JW63" s="48" t="e">
        <f>VLOOKUP(JV$2,$D66:$E87,2,0)</f>
        <v>#N/A</v>
      </c>
      <c r="JX63" s="47" t="e">
        <f>VLOOKUP(JX$2,$B66:$C87,2,0)</f>
        <v>#N/A</v>
      </c>
      <c r="JY63" s="48" t="e">
        <f>VLOOKUP(JX$2,$D66:$E87,2,0)</f>
        <v>#N/A</v>
      </c>
      <c r="JZ63" s="47" t="e">
        <f>VLOOKUP(JZ$2,$B66:$C87,2,0)</f>
        <v>#N/A</v>
      </c>
      <c r="KA63" s="48" t="e">
        <f>VLOOKUP(JZ$2,$D66:$E87,2,0)</f>
        <v>#N/A</v>
      </c>
      <c r="KB63" s="47" t="e">
        <f>VLOOKUP(KB$2,$B66:$C87,2,0)</f>
        <v>#N/A</v>
      </c>
      <c r="KC63" s="48" t="e">
        <f>VLOOKUP(KB$2,$D66:$E87,2,0)</f>
        <v>#N/A</v>
      </c>
      <c r="KD63" s="47" t="e">
        <f>VLOOKUP(KD$2,$B66:$C87,2,0)</f>
        <v>#N/A</v>
      </c>
      <c r="KE63" s="48" t="e">
        <f>VLOOKUP(KD$2,$D66:$E87,2,0)</f>
        <v>#N/A</v>
      </c>
      <c r="KF63" s="47" t="e">
        <f>VLOOKUP(KF$2,$B66:$C87,2,0)</f>
        <v>#N/A</v>
      </c>
      <c r="KG63" s="48" t="e">
        <f>VLOOKUP(KF$2,$D66:$E87,2,0)</f>
        <v>#N/A</v>
      </c>
      <c r="KH63" s="47" t="e">
        <f>VLOOKUP(KH$2,$B66:$C87,2,0)</f>
        <v>#N/A</v>
      </c>
      <c r="KI63" s="48" t="e">
        <f>VLOOKUP(KH$2,$D66:$E87,2,0)</f>
        <v>#N/A</v>
      </c>
      <c r="KJ63" s="47" t="e">
        <f>VLOOKUP(KJ$2,$B66:$C87,2,0)</f>
        <v>#N/A</v>
      </c>
      <c r="KK63" s="48" t="e">
        <f>VLOOKUP(KJ$2,$D66:$E87,2,0)</f>
        <v>#N/A</v>
      </c>
      <c r="KL63" s="47" t="e">
        <f>VLOOKUP(KL$2,$B66:$C87,2,0)</f>
        <v>#N/A</v>
      </c>
      <c r="KM63" s="48" t="e">
        <f>VLOOKUP(KL$2,$D66:$E87,2,0)</f>
        <v>#N/A</v>
      </c>
      <c r="KN63" s="47" t="e">
        <f>VLOOKUP(KN$2,$B66:$C87,2,0)</f>
        <v>#N/A</v>
      </c>
      <c r="KO63" s="48" t="e">
        <f>VLOOKUP(KN$2,$D66:$E87,2,0)</f>
        <v>#N/A</v>
      </c>
      <c r="KP63" s="47" t="e">
        <f>VLOOKUP(KP$2,$B66:$C87,2,0)</f>
        <v>#N/A</v>
      </c>
      <c r="KQ63" s="48" t="e">
        <f>VLOOKUP(KP$2,$D66:$E87,2,0)</f>
        <v>#N/A</v>
      </c>
      <c r="KR63" s="47" t="e">
        <f>VLOOKUP(KR$2,$B66:$C87,2,0)</f>
        <v>#N/A</v>
      </c>
      <c r="KS63" s="48" t="e">
        <f>VLOOKUP(KR$2,$D66:$E87,2,0)</f>
        <v>#N/A</v>
      </c>
      <c r="KT63" s="47" t="e">
        <f>VLOOKUP(KT$2,$B66:$C87,2,0)</f>
        <v>#N/A</v>
      </c>
      <c r="KU63" s="48" t="e">
        <f>VLOOKUP(KT$2,$D66:$E87,2,0)</f>
        <v>#N/A</v>
      </c>
      <c r="KV63" s="47" t="e">
        <f>VLOOKUP(KV$2,$B66:$C87,2,0)</f>
        <v>#N/A</v>
      </c>
      <c r="KW63" s="48" t="e">
        <f>VLOOKUP(KV$2,$D66:$E87,2,0)</f>
        <v>#N/A</v>
      </c>
      <c r="KX63" s="47" t="e">
        <f>VLOOKUP(KX$2,$B66:$C87,2,0)</f>
        <v>#N/A</v>
      </c>
      <c r="KY63" s="48" t="e">
        <f>VLOOKUP(KX$2,$D66:$E87,2,0)</f>
        <v>#N/A</v>
      </c>
      <c r="KZ63" s="47" t="e">
        <f>VLOOKUP(KZ$2,$B66:$C87,2,0)</f>
        <v>#N/A</v>
      </c>
      <c r="LA63" s="48" t="e">
        <f>VLOOKUP(KZ$2,$D66:$E87,2,0)</f>
        <v>#N/A</v>
      </c>
      <c r="LB63" s="47" t="e">
        <f>VLOOKUP(LB$2,$B66:$C87,2,0)</f>
        <v>#N/A</v>
      </c>
      <c r="LC63" s="48" t="e">
        <f>VLOOKUP(LB$2,$D66:$E87,2,0)</f>
        <v>#N/A</v>
      </c>
      <c r="LD63" s="47" t="e">
        <f>VLOOKUP(LD$2,$B66:$C87,2,0)</f>
        <v>#N/A</v>
      </c>
      <c r="LE63" s="48" t="e">
        <f>VLOOKUP(LD$2,$D66:$E87,2,0)</f>
        <v>#N/A</v>
      </c>
      <c r="LF63" s="47" t="e">
        <f>VLOOKUP(LF$2,$B66:$C87,2,0)</f>
        <v>#N/A</v>
      </c>
      <c r="LG63" s="48" t="e">
        <f>VLOOKUP(LF$2,$D66:$E87,2,0)</f>
        <v>#N/A</v>
      </c>
      <c r="LH63" s="47" t="e">
        <f>VLOOKUP(LH$2,$B66:$C87,2,0)</f>
        <v>#N/A</v>
      </c>
      <c r="LI63" s="48" t="e">
        <f>VLOOKUP(LH$2,$D66:$E87,2,0)</f>
        <v>#N/A</v>
      </c>
      <c r="LJ63" s="47" t="e">
        <f>VLOOKUP(LJ$2,$B66:$C87,2,0)</f>
        <v>#N/A</v>
      </c>
      <c r="LK63" s="48" t="e">
        <f>VLOOKUP(LJ$2,$D66:$E87,2,0)</f>
        <v>#N/A</v>
      </c>
      <c r="LL63" s="47" t="e">
        <f>VLOOKUP(LL$2,$B66:$C87,2,0)</f>
        <v>#N/A</v>
      </c>
      <c r="LM63" s="48" t="e">
        <f>VLOOKUP(LL$2,$D66:$E87,2,0)</f>
        <v>#N/A</v>
      </c>
      <c r="LN63" s="47" t="e">
        <f>VLOOKUP(LN$2,$B66:$C87,2,0)</f>
        <v>#N/A</v>
      </c>
      <c r="LO63" s="48" t="e">
        <f>VLOOKUP(LN$2,$D66:$E87,2,0)</f>
        <v>#N/A</v>
      </c>
      <c r="LP63" s="47" t="e">
        <f>VLOOKUP(LP$2,$B66:$C87,2,0)</f>
        <v>#N/A</v>
      </c>
      <c r="LQ63" s="48" t="e">
        <f>VLOOKUP(LP$2,$D66:$E87,2,0)</f>
        <v>#N/A</v>
      </c>
      <c r="LR63" s="47" t="e">
        <f>VLOOKUP(LR$2,$B66:$C87,2,0)</f>
        <v>#N/A</v>
      </c>
      <c r="LS63" s="48" t="e">
        <f>VLOOKUP(LR$2,$D66:$E87,2,0)</f>
        <v>#N/A</v>
      </c>
      <c r="LT63" s="47" t="e">
        <f>VLOOKUP(LT$2,$B66:$C87,2,0)</f>
        <v>#N/A</v>
      </c>
      <c r="LU63" s="48" t="e">
        <f>VLOOKUP(LT$2,$D66:$E87,2,0)</f>
        <v>#N/A</v>
      </c>
      <c r="LV63" s="47" t="e">
        <f>VLOOKUP(LV$2,$B66:$C87,2,0)</f>
        <v>#N/A</v>
      </c>
      <c r="LW63" s="48" t="e">
        <f>VLOOKUP(LV$2,$D66:$E87,2,0)</f>
        <v>#N/A</v>
      </c>
      <c r="LX63" s="47" t="e">
        <f>VLOOKUP(LX$2,$B66:$C87,2,0)</f>
        <v>#N/A</v>
      </c>
      <c r="LY63" s="48" t="e">
        <f>VLOOKUP(LX$2,$D66:$E87,2,0)</f>
        <v>#N/A</v>
      </c>
      <c r="LZ63" s="47" t="e">
        <f>VLOOKUP(LZ$2,$B66:$C87,2,0)</f>
        <v>#N/A</v>
      </c>
      <c r="MA63" s="48" t="e">
        <f>VLOOKUP(LZ$2,$D66:$E87,2,0)</f>
        <v>#N/A</v>
      </c>
      <c r="MB63" s="47" t="e">
        <f>VLOOKUP(MB$2,$B66:$C87,2,0)</f>
        <v>#N/A</v>
      </c>
      <c r="MC63" s="48" t="e">
        <f>VLOOKUP(MB$2,$D66:$E87,2,0)</f>
        <v>#N/A</v>
      </c>
      <c r="MD63" s="47" t="e">
        <f>VLOOKUP(MD$2,$B66:$C87,2,0)</f>
        <v>#N/A</v>
      </c>
      <c r="ME63" s="48" t="e">
        <f>VLOOKUP(MD$2,$D66:$E87,2,0)</f>
        <v>#N/A</v>
      </c>
      <c r="MF63" s="47" t="e">
        <f>VLOOKUP(MF$2,$B66:$C87,2,0)</f>
        <v>#N/A</v>
      </c>
      <c r="MG63" s="48" t="e">
        <f>VLOOKUP(MF$2,$D66:$E87,2,0)</f>
        <v>#N/A</v>
      </c>
      <c r="MH63" s="47" t="e">
        <f>VLOOKUP(MH$2,$B66:$C87,2,0)</f>
        <v>#N/A</v>
      </c>
      <c r="MI63" s="48" t="e">
        <f>VLOOKUP(MH$2,$D66:$E87,2,0)</f>
        <v>#N/A</v>
      </c>
      <c r="MJ63" s="47" t="e">
        <f>VLOOKUP(MJ$2,$B66:$C87,2,0)</f>
        <v>#N/A</v>
      </c>
      <c r="MK63" s="48" t="e">
        <f>VLOOKUP(MJ$2,$D66:$E87,2,0)</f>
        <v>#N/A</v>
      </c>
      <c r="ML63" s="47" t="e">
        <f>VLOOKUP(ML$2,$B66:$C87,2,0)</f>
        <v>#N/A</v>
      </c>
      <c r="MM63" s="48" t="e">
        <f>VLOOKUP(ML$2,$D66:$E87,2,0)</f>
        <v>#N/A</v>
      </c>
      <c r="MN63" s="47" t="e">
        <f>VLOOKUP(MN$2,$B66:$C87,2,0)</f>
        <v>#N/A</v>
      </c>
      <c r="MO63" s="48" t="e">
        <f>VLOOKUP(MN$2,$D66:$E87,2,0)</f>
        <v>#N/A</v>
      </c>
      <c r="MP63" s="47" t="e">
        <f>VLOOKUP(MP$2,$B66:$C87,2,0)</f>
        <v>#N/A</v>
      </c>
      <c r="MQ63" s="48" t="e">
        <f>VLOOKUP(MP$2,$D66:$E87,2,0)</f>
        <v>#N/A</v>
      </c>
      <c r="MR63" s="47" t="e">
        <f>VLOOKUP(MR$2,$B66:$C87,2,0)</f>
        <v>#N/A</v>
      </c>
      <c r="MS63" s="48" t="e">
        <f>VLOOKUP(MR$2,$D66:$E87,2,0)</f>
        <v>#N/A</v>
      </c>
      <c r="MT63" s="47" t="e">
        <f>VLOOKUP(MT$2,$B66:$C87,2,0)</f>
        <v>#N/A</v>
      </c>
      <c r="MU63" s="48" t="e">
        <f>VLOOKUP(MT$2,$D66:$E87,2,0)</f>
        <v>#N/A</v>
      </c>
      <c r="MV63" s="47" t="e">
        <f>VLOOKUP(MV$2,$B66:$C87,2,0)</f>
        <v>#N/A</v>
      </c>
      <c r="MW63" s="48" t="e">
        <f>VLOOKUP(MV$2,$D66:$E87,2,0)</f>
        <v>#N/A</v>
      </c>
      <c r="MX63" s="47" t="e">
        <f>VLOOKUP(MX$2,$B66:$C87,2,0)</f>
        <v>#N/A</v>
      </c>
      <c r="MY63" s="48" t="e">
        <f>VLOOKUP(MX$2,$D66:$E87,2,0)</f>
        <v>#N/A</v>
      </c>
      <c r="MZ63" s="47" t="e">
        <f>VLOOKUP(MZ$2,$B66:$C87,2,0)</f>
        <v>#N/A</v>
      </c>
      <c r="NA63" s="48" t="e">
        <f>VLOOKUP(MZ$2,$D66:$E87,2,0)</f>
        <v>#N/A</v>
      </c>
      <c r="NB63" s="47" t="e">
        <f>VLOOKUP(NB$2,$B66:$C87,2,0)</f>
        <v>#N/A</v>
      </c>
      <c r="NC63" s="48" t="e">
        <f>VLOOKUP(NB$2,$D66:$E87,2,0)</f>
        <v>#N/A</v>
      </c>
      <c r="ND63" s="47" t="e">
        <f>VLOOKUP(ND$2,$B66:$C87,2,0)</f>
        <v>#N/A</v>
      </c>
      <c r="NE63" s="48" t="e">
        <f>VLOOKUP(ND$2,$D66:$E87,2,0)</f>
        <v>#N/A</v>
      </c>
      <c r="NF63" s="47" t="e">
        <f>VLOOKUP(NF$2,$B66:$C87,2,0)</f>
        <v>#N/A</v>
      </c>
      <c r="NG63" s="48" t="e">
        <f>VLOOKUP(NF$2,$D66:$E87,2,0)</f>
        <v>#N/A</v>
      </c>
      <c r="NH63" s="47" t="e">
        <f>VLOOKUP(NH$2,$B66:$C87,2,0)</f>
        <v>#N/A</v>
      </c>
      <c r="NI63" s="48" t="e">
        <f>VLOOKUP(NH$2,$D66:$E87,2,0)</f>
        <v>#N/A</v>
      </c>
      <c r="NJ63" s="47" t="e">
        <f>VLOOKUP(NJ$2,$B66:$C87,2,0)</f>
        <v>#N/A</v>
      </c>
      <c r="NK63" s="48" t="e">
        <f>VLOOKUP(NJ$2,$D66:$E87,2,0)</f>
        <v>#N/A</v>
      </c>
      <c r="NL63" s="47" t="e">
        <f>VLOOKUP(NL$2,$B66:$C87,2,0)</f>
        <v>#N/A</v>
      </c>
      <c r="NM63" s="48" t="e">
        <f>VLOOKUP(NL$2,$D66:$E87,2,0)</f>
        <v>#N/A</v>
      </c>
      <c r="NN63" s="47" t="e">
        <f>VLOOKUP(NN$2,$B66:$C87,2,0)</f>
        <v>#N/A</v>
      </c>
      <c r="NO63" s="48" t="e">
        <f>VLOOKUP(NN$2,$D66:$E87,2,0)</f>
        <v>#N/A</v>
      </c>
      <c r="NP63" s="47" t="e">
        <f>VLOOKUP(NP$2,$B66:$C87,2,0)</f>
        <v>#N/A</v>
      </c>
      <c r="NQ63" s="48" t="e">
        <f>VLOOKUP(NP$2,$D66:$E87,2,0)</f>
        <v>#N/A</v>
      </c>
      <c r="NR63" s="47" t="e">
        <f>VLOOKUP(NR$2,$B66:$C87,2,0)</f>
        <v>#N/A</v>
      </c>
      <c r="NS63" s="48" t="e">
        <f>VLOOKUP(NR$2,$D66:$E87,2,0)</f>
        <v>#N/A</v>
      </c>
      <c r="NT63" s="47" t="e">
        <f>VLOOKUP(NT$2,$B66:$C87,2,0)</f>
        <v>#N/A</v>
      </c>
      <c r="NU63" s="48" t="e">
        <f>VLOOKUP(NT$2,$D66:$E87,2,0)</f>
        <v>#N/A</v>
      </c>
      <c r="NV63" s="47" t="e">
        <f>VLOOKUP(NV$2,$B66:$C87,2,0)</f>
        <v>#N/A</v>
      </c>
      <c r="NW63" s="48" t="e">
        <f>VLOOKUP(NV$2,$D66:$E87,2,0)</f>
        <v>#N/A</v>
      </c>
      <c r="NX63" s="47" t="e">
        <f>VLOOKUP(NX$2,$B66:$C87,2,0)</f>
        <v>#N/A</v>
      </c>
      <c r="NY63" s="48" t="e">
        <f>VLOOKUP(NX$2,$D66:$E87,2,0)</f>
        <v>#N/A</v>
      </c>
      <c r="NZ63" s="47" t="e">
        <f>VLOOKUP(NZ$2,$B66:$C87,2,0)</f>
        <v>#N/A</v>
      </c>
      <c r="OA63" s="48" t="e">
        <f>VLOOKUP(NZ$2,$D66:$E87,2,0)</f>
        <v>#N/A</v>
      </c>
      <c r="OB63" s="47" t="e">
        <f>VLOOKUP(OB$2,$B66:$C87,2,0)</f>
        <v>#N/A</v>
      </c>
      <c r="OC63" s="48" t="e">
        <f>VLOOKUP(OB$2,$D66:$E87,2,0)</f>
        <v>#N/A</v>
      </c>
      <c r="OD63" s="47" t="e">
        <f>VLOOKUP(OD$2,$B66:$C87,2,0)</f>
        <v>#N/A</v>
      </c>
      <c r="OE63" s="48" t="e">
        <f>VLOOKUP(OD$2,$D66:$E87,2,0)</f>
        <v>#N/A</v>
      </c>
      <c r="OF63" s="47" t="e">
        <f>VLOOKUP(OF$2,$B66:$C87,2,0)</f>
        <v>#N/A</v>
      </c>
      <c r="OG63" s="48" t="e">
        <f>VLOOKUP(OF$2,$D66:$E87,2,0)</f>
        <v>#N/A</v>
      </c>
      <c r="OH63" s="47" t="e">
        <f>VLOOKUP(OH$2,$B66:$C87,2,0)</f>
        <v>#N/A</v>
      </c>
      <c r="OI63" s="48" t="e">
        <f>VLOOKUP(OH$2,$D66:$E87,2,0)</f>
        <v>#N/A</v>
      </c>
      <c r="OJ63" s="47" t="e">
        <f>VLOOKUP(OJ$2,$B66:$C87,2,0)</f>
        <v>#N/A</v>
      </c>
      <c r="OK63" s="48" t="e">
        <f>VLOOKUP(OJ$2,$D66:$E87,2,0)</f>
        <v>#N/A</v>
      </c>
      <c r="OL63" s="47" t="e">
        <f>VLOOKUP(OL$2,$B66:$C87,2,0)</f>
        <v>#N/A</v>
      </c>
      <c r="OM63" s="48" t="e">
        <f>VLOOKUP(OL$2,$D66:$E87,2,0)</f>
        <v>#N/A</v>
      </c>
      <c r="ON63" s="47" t="e">
        <f>VLOOKUP(ON$2,$B66:$C87,2,0)</f>
        <v>#N/A</v>
      </c>
      <c r="OO63" s="48" t="e">
        <f>VLOOKUP(ON$2,$D66:$E87,2,0)</f>
        <v>#N/A</v>
      </c>
      <c r="OP63" s="47" t="e">
        <f>VLOOKUP(OP$2,$B66:$C87,2,0)</f>
        <v>#N/A</v>
      </c>
      <c r="OQ63" s="48" t="e">
        <f>VLOOKUP(OP$2,$D66:$E87,2,0)</f>
        <v>#N/A</v>
      </c>
      <c r="OR63" s="47" t="e">
        <f>VLOOKUP(OR$2,$B66:$C87,2,0)</f>
        <v>#N/A</v>
      </c>
      <c r="OS63" s="48" t="e">
        <f>VLOOKUP(OR$2,$D66:$E87,2,0)</f>
        <v>#N/A</v>
      </c>
      <c r="OT63" s="47" t="e">
        <f>VLOOKUP(OT$2,$B66:$C87,2,0)</f>
        <v>#N/A</v>
      </c>
      <c r="OU63" s="48" t="e">
        <f>VLOOKUP(OT$2,$D66:$E87,2,0)</f>
        <v>#N/A</v>
      </c>
      <c r="OV63" s="47" t="e">
        <f>VLOOKUP(OV$2,$B66:$C87,2,0)</f>
        <v>#N/A</v>
      </c>
      <c r="OW63" s="48" t="e">
        <f>VLOOKUP(OV$2,$D66:$E87,2,0)</f>
        <v>#N/A</v>
      </c>
      <c r="OX63" s="47" t="e">
        <f>VLOOKUP(OX$2,$B66:$C87,2,0)</f>
        <v>#N/A</v>
      </c>
      <c r="OY63" s="48" t="e">
        <f>VLOOKUP(OX$2,$D66:$E87,2,0)</f>
        <v>#N/A</v>
      </c>
      <c r="OZ63" s="47" t="e">
        <f>VLOOKUP(OZ$2,$B66:$C87,2,0)</f>
        <v>#N/A</v>
      </c>
      <c r="PA63" s="48" t="e">
        <f>VLOOKUP(OZ$2,$D66:$E87,2,0)</f>
        <v>#N/A</v>
      </c>
      <c r="PB63" s="47" t="e">
        <f>VLOOKUP(PB$2,$B66:$C87,2,0)</f>
        <v>#N/A</v>
      </c>
      <c r="PC63" s="48" t="e">
        <f>VLOOKUP(PB$2,$D66:$E87,2,0)</f>
        <v>#N/A</v>
      </c>
      <c r="PD63" s="47" t="e">
        <f>VLOOKUP(PD$2,$B66:$C87,2,0)</f>
        <v>#N/A</v>
      </c>
      <c r="PE63" s="48" t="e">
        <f>VLOOKUP(PD$2,$D66:$E87,2,0)</f>
        <v>#N/A</v>
      </c>
      <c r="PF63" s="47" t="e">
        <f>VLOOKUP(PF$2,$B66:$C87,2,0)</f>
        <v>#N/A</v>
      </c>
      <c r="PG63" s="48" t="e">
        <f>VLOOKUP(PF$2,$D66:$E87,2,0)</f>
        <v>#N/A</v>
      </c>
      <c r="PH63" s="47" t="e">
        <f>VLOOKUP(PH$2,$B66:$C87,2,0)</f>
        <v>#N/A</v>
      </c>
      <c r="PI63" s="48" t="e">
        <f>VLOOKUP(PH$2,$D66:$E87,2,0)</f>
        <v>#N/A</v>
      </c>
      <c r="PJ63" s="47" t="e">
        <f>VLOOKUP(PJ$2,$B66:$C87,2,0)</f>
        <v>#N/A</v>
      </c>
      <c r="PK63" s="48" t="e">
        <f>VLOOKUP(PJ$2,$D66:$E87,2,0)</f>
        <v>#N/A</v>
      </c>
      <c r="PL63" s="47" t="e">
        <f>VLOOKUP(PL$2,$B66:$C87,2,0)</f>
        <v>#N/A</v>
      </c>
      <c r="PM63" s="48" t="e">
        <f>VLOOKUP(PL$2,$D66:$E87,2,0)</f>
        <v>#N/A</v>
      </c>
      <c r="PN63" s="47" t="e">
        <f>VLOOKUP(PN$2,$B66:$C87,2,0)</f>
        <v>#N/A</v>
      </c>
      <c r="PO63" s="48" t="e">
        <f>VLOOKUP(PN$2,$D66:$E87,2,0)</f>
        <v>#N/A</v>
      </c>
      <c r="PP63" s="47" t="e">
        <f>VLOOKUP(PP$2,$B66:$C87,2,0)</f>
        <v>#N/A</v>
      </c>
      <c r="PQ63" s="48" t="e">
        <f>VLOOKUP(PP$2,$D66:$E87,2,0)</f>
        <v>#N/A</v>
      </c>
      <c r="PR63" s="47" t="e">
        <f>VLOOKUP(PR$2,$B66:$C87,2,0)</f>
        <v>#N/A</v>
      </c>
      <c r="PS63" s="48" t="e">
        <f>VLOOKUP(PR$2,$D66:$E87,2,0)</f>
        <v>#N/A</v>
      </c>
      <c r="PT63" s="47" t="e">
        <f>VLOOKUP(PT$2,$B66:$C87,2,0)</f>
        <v>#N/A</v>
      </c>
      <c r="PU63" s="48" t="e">
        <f>VLOOKUP(PT$2,$D66:$E87,2,0)</f>
        <v>#N/A</v>
      </c>
      <c r="PV63" s="47" t="e">
        <f>VLOOKUP(PV$2,$B66:$C87,2,0)</f>
        <v>#N/A</v>
      </c>
      <c r="PW63" s="48" t="e">
        <f>VLOOKUP(PV$2,$D66:$E87,2,0)</f>
        <v>#N/A</v>
      </c>
      <c r="PX63" s="47" t="e">
        <f>VLOOKUP(PX$2,$B66:$C87,2,0)</f>
        <v>#N/A</v>
      </c>
      <c r="PY63" s="48" t="e">
        <f>VLOOKUP(PX$2,$D66:$E87,2,0)</f>
        <v>#N/A</v>
      </c>
      <c r="PZ63" s="47" t="e">
        <f>VLOOKUP(PZ$2,$B66:$C87,2,0)</f>
        <v>#N/A</v>
      </c>
      <c r="QA63" s="48" t="e">
        <f>VLOOKUP(PZ$2,$D66:$E87,2,0)</f>
        <v>#N/A</v>
      </c>
      <c r="QB63" s="47" t="e">
        <f>VLOOKUP(QB$2,$B66:$C87,2,0)</f>
        <v>#N/A</v>
      </c>
      <c r="QC63" s="48" t="e">
        <f>VLOOKUP(QB$2,$D66:$E87,2,0)</f>
        <v>#N/A</v>
      </c>
      <c r="QD63" s="47" t="e">
        <f>VLOOKUP(QD$2,$B66:$C87,2,0)</f>
        <v>#N/A</v>
      </c>
      <c r="QE63" s="48" t="e">
        <f>VLOOKUP(QD$2,$D66:$E87,2,0)</f>
        <v>#N/A</v>
      </c>
      <c r="QF63" s="47" t="e">
        <f>VLOOKUP(QF$2,$B66:$C87,2,0)</f>
        <v>#N/A</v>
      </c>
      <c r="QG63" s="48" t="e">
        <f>VLOOKUP(QF$2,$D66:$E87,2,0)</f>
        <v>#N/A</v>
      </c>
      <c r="QH63" s="47" t="e">
        <f>VLOOKUP(QH$2,$B66:$C87,2,0)</f>
        <v>#N/A</v>
      </c>
      <c r="QI63" s="48" t="e">
        <f>VLOOKUP(QH$2,$D66:$E87,2,0)</f>
        <v>#N/A</v>
      </c>
      <c r="QJ63" s="47" t="e">
        <f>VLOOKUP(QJ$2,$B66:$C87,2,0)</f>
        <v>#N/A</v>
      </c>
      <c r="QK63" s="48" t="e">
        <f>VLOOKUP(QJ$2,$D66:$E87,2,0)</f>
        <v>#N/A</v>
      </c>
      <c r="QL63" s="47" t="e">
        <f>VLOOKUP(QL$2,$B66:$C87,2,0)</f>
        <v>#N/A</v>
      </c>
      <c r="QM63" s="48" t="e">
        <f>VLOOKUP(QL$2,$D66:$E87,2,0)</f>
        <v>#N/A</v>
      </c>
      <c r="QN63" s="47" t="e">
        <f>VLOOKUP(QN$2,$B66:$C87,2,0)</f>
        <v>#N/A</v>
      </c>
      <c r="QO63" s="48" t="e">
        <f>VLOOKUP(QN$2,$D66:$E87,2,0)</f>
        <v>#N/A</v>
      </c>
    </row>
    <row r="64" spans="1:457" ht="15.95" hidden="1" customHeight="1" outlineLevel="1">
      <c r="A64" s="50"/>
      <c r="B64" s="805" t="s">
        <v>9</v>
      </c>
      <c r="C64" s="805"/>
      <c r="D64" s="805" t="s">
        <v>10</v>
      </c>
      <c r="E64" s="806"/>
    </row>
    <row r="65" spans="1:5" ht="15.95" hidden="1" customHeight="1" outlineLevel="1">
      <c r="A65" s="51"/>
      <c r="B65" s="61" t="s">
        <v>59</v>
      </c>
      <c r="C65" s="56" t="s">
        <v>36</v>
      </c>
      <c r="D65" s="61" t="s">
        <v>60</v>
      </c>
      <c r="E65" s="62" t="s">
        <v>36</v>
      </c>
    </row>
    <row r="66" spans="1:5" ht="15.95" hidden="1" customHeight="1" outlineLevel="1">
      <c r="A66" s="52">
        <v>1</v>
      </c>
      <c r="B66" s="63"/>
      <c r="C66" s="286"/>
      <c r="D66" s="64"/>
      <c r="E66" s="287"/>
    </row>
    <row r="67" spans="1:5" ht="15.95" hidden="1" customHeight="1" outlineLevel="1">
      <c r="A67" s="88">
        <v>2</v>
      </c>
      <c r="B67" s="110"/>
      <c r="C67" s="286"/>
      <c r="D67" s="64"/>
      <c r="E67" s="287"/>
    </row>
    <row r="68" spans="1:5" ht="15.95" hidden="1" customHeight="1" outlineLevel="1">
      <c r="A68" s="53">
        <v>3</v>
      </c>
      <c r="B68" s="64"/>
      <c r="C68" s="286"/>
      <c r="D68" s="64"/>
      <c r="E68" s="287"/>
    </row>
    <row r="69" spans="1:5" ht="15.95" hidden="1" customHeight="1" outlineLevel="1">
      <c r="A69" s="53">
        <v>4</v>
      </c>
      <c r="B69" s="64"/>
      <c r="C69" s="286"/>
      <c r="D69" s="64"/>
      <c r="E69" s="287"/>
    </row>
    <row r="70" spans="1:5" ht="15.95" hidden="1" customHeight="1" outlineLevel="1">
      <c r="A70" s="53">
        <v>5</v>
      </c>
      <c r="B70" s="64"/>
      <c r="C70" s="286" t="str">
        <f>IF(B70&lt;&gt;0,SUMIF(#REF!,Summery_QT!$B70,#REF!),"")</f>
        <v/>
      </c>
      <c r="D70" s="64">
        <f t="shared" ref="D70:D87" si="1">B70</f>
        <v>0</v>
      </c>
      <c r="E70" s="287" t="str">
        <f>IF(D70&lt;&gt;0,SUMIF(#REF!,Summery_QT!$D70,#REF!),"")</f>
        <v/>
      </c>
    </row>
    <row r="71" spans="1:5" ht="15.95" hidden="1" customHeight="1" outlineLevel="1">
      <c r="A71" s="53">
        <v>6</v>
      </c>
      <c r="B71" s="64"/>
      <c r="C71" s="286" t="str">
        <f>IF(B71&lt;&gt;0,SUMIF(#REF!,Summery_QT!$B71,#REF!),"")</f>
        <v/>
      </c>
      <c r="D71" s="64">
        <f t="shared" si="1"/>
        <v>0</v>
      </c>
      <c r="E71" s="287" t="str">
        <f>IF(D71&lt;&gt;0,SUMIF(#REF!,Summery_QT!$D71,#REF!),"")</f>
        <v/>
      </c>
    </row>
    <row r="72" spans="1:5" ht="15.95" hidden="1" customHeight="1" outlineLevel="1">
      <c r="A72" s="53">
        <v>7</v>
      </c>
      <c r="B72" s="110"/>
      <c r="C72" s="286" t="str">
        <f>IF(B72&lt;&gt;0,SUMIF(#REF!,Summery_QT!$B72,#REF!),"")</f>
        <v/>
      </c>
      <c r="D72" s="64">
        <f t="shared" si="1"/>
        <v>0</v>
      </c>
      <c r="E72" s="287" t="str">
        <f>IF(D72&lt;&gt;0,SUMIF(#REF!,Summery_QT!$D72,#REF!),"")</f>
        <v/>
      </c>
    </row>
    <row r="73" spans="1:5" ht="15.95" hidden="1" customHeight="1" outlineLevel="1">
      <c r="A73" s="53">
        <v>8</v>
      </c>
      <c r="B73" s="64"/>
      <c r="C73" s="286" t="str">
        <f>IF(B73&lt;&gt;0,SUMIF(#REF!,Summery_QT!$B73,#REF!),"")</f>
        <v/>
      </c>
      <c r="D73" s="64">
        <f t="shared" si="1"/>
        <v>0</v>
      </c>
      <c r="E73" s="287" t="str">
        <f>IF(D73&lt;&gt;0,SUMIF(#REF!,Summery_QT!$D73,#REF!),"")</f>
        <v/>
      </c>
    </row>
    <row r="74" spans="1:5" ht="15.95" hidden="1" customHeight="1" outlineLevel="1">
      <c r="A74" s="53">
        <v>9</v>
      </c>
      <c r="B74" s="64"/>
      <c r="C74" s="286" t="str">
        <f>IF(B74&lt;&gt;0,SUMIF(#REF!,Summery_QT!$B74,#REF!),"")</f>
        <v/>
      </c>
      <c r="D74" s="64">
        <f t="shared" si="1"/>
        <v>0</v>
      </c>
      <c r="E74" s="287" t="str">
        <f>IF(D74&lt;&gt;0,SUMIF(#REF!,Summery_QT!$D74,#REF!),"")</f>
        <v/>
      </c>
    </row>
    <row r="75" spans="1:5" ht="15.95" hidden="1" customHeight="1" outlineLevel="1">
      <c r="A75" s="53">
        <v>10</v>
      </c>
      <c r="B75" s="64"/>
      <c r="C75" s="286" t="str">
        <f>IF(B75&lt;&gt;0,SUMIF(#REF!,Summery_QT!$B75,#REF!),"")</f>
        <v/>
      </c>
      <c r="D75" s="64">
        <f t="shared" si="1"/>
        <v>0</v>
      </c>
      <c r="E75" s="287" t="str">
        <f>IF(D75&lt;&gt;0,SUMIF(#REF!,Summery_QT!$D75,#REF!),"")</f>
        <v/>
      </c>
    </row>
    <row r="76" spans="1:5" ht="15.95" hidden="1" customHeight="1" outlineLevel="1">
      <c r="A76" s="53">
        <v>11</v>
      </c>
      <c r="B76" s="64"/>
      <c r="C76" s="286" t="str">
        <f>IF(B76&lt;&gt;0,SUMIF(#REF!,Summery_QT!$B76,#REF!),"")</f>
        <v/>
      </c>
      <c r="D76" s="64">
        <f t="shared" si="1"/>
        <v>0</v>
      </c>
      <c r="E76" s="287" t="str">
        <f>IF(D76&lt;&gt;0,SUMIF(#REF!,Summery_QT!$D76,#REF!),"")</f>
        <v/>
      </c>
    </row>
    <row r="77" spans="1:5" ht="15.95" hidden="1" customHeight="1" outlineLevel="1">
      <c r="A77" s="53">
        <v>12</v>
      </c>
      <c r="B77" s="64"/>
      <c r="C77" s="286" t="str">
        <f>IF(B77&lt;&gt;0,SUMIF(#REF!,Summery_QT!$B77,#REF!),"")</f>
        <v/>
      </c>
      <c r="D77" s="64">
        <f t="shared" si="1"/>
        <v>0</v>
      </c>
      <c r="E77" s="287" t="str">
        <f>IF(D76&lt;&gt;0,SUMIF(#REF!,Summery_QT!$D76,#REF!),"")</f>
        <v/>
      </c>
    </row>
    <row r="78" spans="1:5" ht="15.95" hidden="1" customHeight="1" outlineLevel="1">
      <c r="A78" s="53">
        <v>13</v>
      </c>
      <c r="B78" s="64"/>
      <c r="C78" s="286" t="str">
        <f>IF(B78&lt;&gt;0,SUMIF(#REF!,Summery_QT!$B78,#REF!),"")</f>
        <v/>
      </c>
      <c r="D78" s="64">
        <f t="shared" si="1"/>
        <v>0</v>
      </c>
      <c r="E78" s="287" t="str">
        <f>IF(D78&lt;&gt;0,SUMIF(#REF!,Summery_QT!$D78,#REF!),"")</f>
        <v/>
      </c>
    </row>
    <row r="79" spans="1:5" ht="15.95" hidden="1" customHeight="1" outlineLevel="1">
      <c r="A79" s="53">
        <v>14</v>
      </c>
      <c r="B79" s="64"/>
      <c r="C79" s="286" t="str">
        <f>IF(B79&lt;&gt;0,SUMIF(#REF!,Summery_QT!$B79,#REF!),"")</f>
        <v/>
      </c>
      <c r="D79" s="64">
        <f t="shared" si="1"/>
        <v>0</v>
      </c>
      <c r="E79" s="287" t="str">
        <f>IF(D79&lt;&gt;0,SUMIF(#REF!,Summery_QT!$D79,#REF!),"")</f>
        <v/>
      </c>
    </row>
    <row r="80" spans="1:5" ht="15.95" hidden="1" customHeight="1" outlineLevel="1">
      <c r="A80" s="53">
        <v>15</v>
      </c>
      <c r="B80" s="64"/>
      <c r="C80" s="286" t="str">
        <f>IF(B80&lt;&gt;0,SUMIF(#REF!,Summery_QT!$B80,#REF!),"")</f>
        <v/>
      </c>
      <c r="D80" s="64">
        <f t="shared" si="1"/>
        <v>0</v>
      </c>
      <c r="E80" s="287" t="str">
        <f>IF(D80&lt;&gt;0,SUMIF(#REF!,Summery_QT!$D80,#REF!),"")</f>
        <v/>
      </c>
    </row>
    <row r="81" spans="1:457" ht="15.95" hidden="1" customHeight="1" outlineLevel="1">
      <c r="A81" s="53">
        <v>16</v>
      </c>
      <c r="B81" s="110"/>
      <c r="C81" s="286" t="str">
        <f>IF(B81&lt;&gt;0,SUMIF(#REF!,Summery_QT!$B81,#REF!),"")</f>
        <v/>
      </c>
      <c r="D81" s="64">
        <f t="shared" si="1"/>
        <v>0</v>
      </c>
      <c r="E81" s="287" t="str">
        <f>IF(D81&lt;&gt;0,SUMIF(#REF!,Summery_QT!$D81,#REF!),"")</f>
        <v/>
      </c>
    </row>
    <row r="82" spans="1:457" ht="15.95" hidden="1" customHeight="1" outlineLevel="1">
      <c r="A82" s="53">
        <v>17</v>
      </c>
      <c r="B82" s="64"/>
      <c r="C82" s="286" t="str">
        <f>IF(B82&lt;&gt;0,SUMIF(#REF!,Summery_QT!$B82,#REF!),"")</f>
        <v/>
      </c>
      <c r="D82" s="64">
        <f t="shared" si="1"/>
        <v>0</v>
      </c>
      <c r="E82" s="287" t="str">
        <f>IF(D82&lt;&gt;0,SUMIF(#REF!,Summery_QT!$D82,#REF!),"")</f>
        <v/>
      </c>
    </row>
    <row r="83" spans="1:457" ht="15.95" hidden="1" customHeight="1" outlineLevel="1">
      <c r="A83" s="53">
        <v>18</v>
      </c>
      <c r="B83" s="64"/>
      <c r="C83" s="286" t="str">
        <f>IF(B83&lt;&gt;0,SUMIF(#REF!,Summery_QT!$B83,#REF!),"")</f>
        <v/>
      </c>
      <c r="D83" s="64">
        <f t="shared" si="1"/>
        <v>0</v>
      </c>
      <c r="E83" s="287" t="str">
        <f>IF(D83&lt;&gt;0,SUMIF(#REF!,Summery_QT!$D83,#REF!),"")</f>
        <v/>
      </c>
    </row>
    <row r="84" spans="1:457" ht="15.95" hidden="1" customHeight="1" outlineLevel="1">
      <c r="A84" s="53">
        <v>19</v>
      </c>
      <c r="B84" s="64"/>
      <c r="C84" s="286" t="str">
        <f>IF(B84&lt;&gt;0,SUMIF(#REF!,Summery_QT!$B84,#REF!),"")</f>
        <v/>
      </c>
      <c r="D84" s="64">
        <f t="shared" si="1"/>
        <v>0</v>
      </c>
      <c r="E84" s="287" t="str">
        <f>IF(D84&lt;&gt;0,SUMIF(#REF!,Summery_QT!$D84,#REF!),"")</f>
        <v/>
      </c>
    </row>
    <row r="85" spans="1:457" ht="15.95" hidden="1" customHeight="1" outlineLevel="1">
      <c r="A85" s="53">
        <v>20</v>
      </c>
      <c r="B85" s="64"/>
      <c r="C85" s="286" t="str">
        <f>IF(B85&lt;&gt;0,SUMIF(#REF!,Summery_QT!$B85,#REF!),"")</f>
        <v/>
      </c>
      <c r="D85" s="64">
        <f t="shared" si="1"/>
        <v>0</v>
      </c>
      <c r="E85" s="287" t="str">
        <f>IF(D85&lt;&gt;0,SUMIF(#REF!,Summery_QT!$D85,#REF!),"")</f>
        <v/>
      </c>
    </row>
    <row r="86" spans="1:457" ht="15.95" hidden="1" customHeight="1" outlineLevel="1">
      <c r="A86" s="53">
        <v>21</v>
      </c>
      <c r="B86" s="64"/>
      <c r="C86" s="286" t="str">
        <f>IF(B86&lt;&gt;0,SUMIF(#REF!,Summery_QT!$B86,#REF!),"")</f>
        <v/>
      </c>
      <c r="D86" s="64">
        <f t="shared" si="1"/>
        <v>0</v>
      </c>
      <c r="E86" s="287" t="str">
        <f>IF(D86&lt;&gt;0,SUMIF(#REF!,Summery_QT!$D86,#REF!),"")</f>
        <v/>
      </c>
    </row>
    <row r="87" spans="1:457" ht="15.95" hidden="1" customHeight="1" outlineLevel="1">
      <c r="A87" s="53">
        <v>22</v>
      </c>
      <c r="B87" s="97"/>
      <c r="C87" s="288" t="str">
        <f>IF(B87&lt;&gt;0,SUMIF(#REF!,Summery_QT!$B87,#REF!),"")</f>
        <v/>
      </c>
      <c r="D87" s="64">
        <f t="shared" si="1"/>
        <v>0</v>
      </c>
      <c r="E87" s="287" t="str">
        <f>IF(D87&lt;&gt;0,SUMIF(#REF!,Summery_QT!$D87,#REF!),"")</f>
        <v/>
      </c>
    </row>
    <row r="88" spans="1:457" ht="16.5" customHeight="1" collapsed="1">
      <c r="A88" s="46">
        <v>5</v>
      </c>
      <c r="B88" s="804"/>
      <c r="C88" s="804"/>
      <c r="D88" s="804"/>
      <c r="E88" s="804"/>
      <c r="F88" s="47" t="e">
        <f>VLOOKUP(F$2,$B91:$C113,2,0)</f>
        <v>#N/A</v>
      </c>
      <c r="G88" s="48" t="e">
        <f>VLOOKUP(F$2,$D91:$E113,2,0)</f>
        <v>#N/A</v>
      </c>
      <c r="H88" s="47" t="e">
        <f>VLOOKUP(H$2,$B91:$C113,2,0)</f>
        <v>#N/A</v>
      </c>
      <c r="I88" s="48" t="e">
        <f>VLOOKUP(H$2,$D91:$E113,2,0)</f>
        <v>#N/A</v>
      </c>
      <c r="J88" s="47" t="e">
        <f>VLOOKUP(J$2,$B91:$C113,2,0)</f>
        <v>#N/A</v>
      </c>
      <c r="K88" s="48" t="e">
        <f>VLOOKUP(J$2,$D91:$E113,2,0)</f>
        <v>#N/A</v>
      </c>
      <c r="L88" s="47" t="e">
        <f>VLOOKUP(L$2,$B91:$C113,2,0)</f>
        <v>#N/A</v>
      </c>
      <c r="M88" s="48" t="e">
        <f>VLOOKUP(L$2,$D91:$E113,2,0)</f>
        <v>#N/A</v>
      </c>
      <c r="N88" s="47" t="e">
        <f>VLOOKUP(N$2,$B91:$C113,2,0)</f>
        <v>#N/A</v>
      </c>
      <c r="O88" s="48" t="e">
        <f>VLOOKUP(N$2,$D91:$E113,2,0)</f>
        <v>#N/A</v>
      </c>
      <c r="P88" s="47" t="e">
        <f>VLOOKUP(P$2,$B91:$C113,2,0)</f>
        <v>#N/A</v>
      </c>
      <c r="Q88" s="48" t="e">
        <f>VLOOKUP(P$2,$D91:$E113,2,0)</f>
        <v>#N/A</v>
      </c>
      <c r="R88" s="47" t="e">
        <f>VLOOKUP(R$2,$B91:$C113,2,0)</f>
        <v>#N/A</v>
      </c>
      <c r="S88" s="48" t="e">
        <f>VLOOKUP(R$2,$D91:$E113,2,0)</f>
        <v>#N/A</v>
      </c>
      <c r="T88" s="47" t="e">
        <f>VLOOKUP(T$2,$B91:$C113,2,0)</f>
        <v>#N/A</v>
      </c>
      <c r="U88" s="48" t="e">
        <f>VLOOKUP(T$2,$D91:$E113,2,0)</f>
        <v>#N/A</v>
      </c>
      <c r="V88" s="47" t="e">
        <f>VLOOKUP(V$2,$B91:$C113,2,0)</f>
        <v>#N/A</v>
      </c>
      <c r="W88" s="48" t="e">
        <f>VLOOKUP(V$2,$D91:$E113,2,0)</f>
        <v>#N/A</v>
      </c>
      <c r="X88" s="47" t="e">
        <f>VLOOKUP(X$2,$B91:$C113,2,0)</f>
        <v>#N/A</v>
      </c>
      <c r="Y88" s="48" t="e">
        <f>VLOOKUP(X$2,$D91:$E113,2,0)</f>
        <v>#N/A</v>
      </c>
      <c r="Z88" s="47" t="e">
        <f>VLOOKUP(Z$2,$B91:$C113,2,0)</f>
        <v>#N/A</v>
      </c>
      <c r="AA88" s="48" t="e">
        <f>VLOOKUP(Z$2,$D91:$E113,2,0)</f>
        <v>#N/A</v>
      </c>
      <c r="AB88" s="47" t="e">
        <f>VLOOKUP(AB$2,$B91:$C113,2,0)</f>
        <v>#N/A</v>
      </c>
      <c r="AC88" s="48" t="e">
        <f>VLOOKUP(AB$2,$D91:$E113,2,0)</f>
        <v>#N/A</v>
      </c>
      <c r="AD88" s="47" t="e">
        <f>VLOOKUP(AD$2,$B91:$C113,2,0)</f>
        <v>#N/A</v>
      </c>
      <c r="AE88" s="48" t="e">
        <f>VLOOKUP(AD$2,$D91:$E113,2,0)</f>
        <v>#N/A</v>
      </c>
      <c r="AF88" s="47" t="e">
        <f>VLOOKUP(AF$2,$B91:$C113,2,0)</f>
        <v>#N/A</v>
      </c>
      <c r="AG88" s="48" t="e">
        <f>VLOOKUP(AF$2,$D91:$E113,2,0)</f>
        <v>#N/A</v>
      </c>
      <c r="AH88" s="47" t="e">
        <f>VLOOKUP(AH$2,$B91:$C113,2,0)</f>
        <v>#N/A</v>
      </c>
      <c r="AI88" s="48" t="e">
        <f>VLOOKUP(AH$2,$D91:$E113,2,0)</f>
        <v>#N/A</v>
      </c>
      <c r="AJ88" s="47" t="e">
        <f>VLOOKUP(AJ$2,$B91:$C113,2,0)</f>
        <v>#N/A</v>
      </c>
      <c r="AK88" s="48" t="e">
        <f>VLOOKUP(AJ$2,$D91:$E113,2,0)</f>
        <v>#N/A</v>
      </c>
      <c r="AL88" s="47" t="e">
        <f>VLOOKUP(AL$2,$B91:$C113,2,0)</f>
        <v>#N/A</v>
      </c>
      <c r="AM88" s="48" t="e">
        <f>VLOOKUP(AL$2,$D91:$E113,2,0)</f>
        <v>#N/A</v>
      </c>
      <c r="AN88" s="47" t="e">
        <f>VLOOKUP(AN$2,$B91:$C113,2,0)</f>
        <v>#N/A</v>
      </c>
      <c r="AO88" s="48" t="e">
        <f>VLOOKUP(AN$2,$D91:$E113,2,0)</f>
        <v>#N/A</v>
      </c>
      <c r="AP88" s="47" t="e">
        <f>VLOOKUP(AP$2,$B91:$C113,2,0)</f>
        <v>#N/A</v>
      </c>
      <c r="AQ88" s="48" t="e">
        <f>VLOOKUP(AP$2,$D91:$E113,2,0)</f>
        <v>#N/A</v>
      </c>
      <c r="AR88" s="47" t="e">
        <f>VLOOKUP(AR$2,$B91:$C113,2,0)</f>
        <v>#N/A</v>
      </c>
      <c r="AS88" s="48" t="e">
        <f>VLOOKUP(AR$2,$D91:$E113,2,0)</f>
        <v>#N/A</v>
      </c>
      <c r="AT88" s="47" t="e">
        <f>VLOOKUP(AT$2,$B91:$C113,2,0)</f>
        <v>#N/A</v>
      </c>
      <c r="AU88" s="48" t="e">
        <f>VLOOKUP(AT$2,$D91:$E113,2,0)</f>
        <v>#N/A</v>
      </c>
      <c r="AV88" s="47" t="e">
        <f>VLOOKUP(AV$2,$B91:$C113,2,0)</f>
        <v>#N/A</v>
      </c>
      <c r="AW88" s="48" t="e">
        <f>VLOOKUP(AV$2,$D91:$E113,2,0)</f>
        <v>#N/A</v>
      </c>
      <c r="AX88" s="47" t="e">
        <f>VLOOKUP(AX$2,$B91:$C113,2,0)</f>
        <v>#N/A</v>
      </c>
      <c r="AY88" s="48" t="e">
        <f>VLOOKUP(AX$2,$D91:$E113,2,0)</f>
        <v>#N/A</v>
      </c>
      <c r="AZ88" s="47" t="e">
        <f>VLOOKUP(AZ$2,$B91:$C113,2,0)</f>
        <v>#N/A</v>
      </c>
      <c r="BA88" s="48" t="e">
        <f>VLOOKUP(AZ$2,$D91:$E113,2,0)</f>
        <v>#N/A</v>
      </c>
      <c r="BB88" s="47" t="e">
        <f>VLOOKUP(BB$2,$B91:$C113,2,0)</f>
        <v>#N/A</v>
      </c>
      <c r="BC88" s="48" t="e">
        <f>VLOOKUP(BB$2,$D91:$E113,2,0)</f>
        <v>#N/A</v>
      </c>
      <c r="BD88" s="47" t="e">
        <f>VLOOKUP(BD$2,$B91:$C113,2,0)</f>
        <v>#N/A</v>
      </c>
      <c r="BE88" s="48" t="e">
        <f>VLOOKUP(BD$2,$D91:$E113,2,0)</f>
        <v>#N/A</v>
      </c>
      <c r="BF88" s="47" t="e">
        <f>VLOOKUP(BF$2,$B91:$C113,2,0)</f>
        <v>#N/A</v>
      </c>
      <c r="BG88" s="48" t="e">
        <f>VLOOKUP(BF$2,$D91:$E113,2,0)</f>
        <v>#N/A</v>
      </c>
      <c r="BH88" s="47" t="e">
        <f>VLOOKUP(BH$2,$B91:$C113,2,0)</f>
        <v>#N/A</v>
      </c>
      <c r="BI88" s="48" t="e">
        <f>VLOOKUP(BH$2,$D91:$E113,2,0)</f>
        <v>#N/A</v>
      </c>
      <c r="BJ88" s="47" t="e">
        <f>VLOOKUP(BJ$2,$B91:$C113,2,0)</f>
        <v>#N/A</v>
      </c>
      <c r="BK88" s="48" t="e">
        <f>VLOOKUP(BJ$2,$D91:$E113,2,0)</f>
        <v>#N/A</v>
      </c>
      <c r="BL88" s="47" t="e">
        <f>VLOOKUP(BL$2,$B91:$C113,2,0)</f>
        <v>#N/A</v>
      </c>
      <c r="BM88" s="48" t="e">
        <f>VLOOKUP(BL$2,$D91:$E113,2,0)</f>
        <v>#N/A</v>
      </c>
      <c r="BN88" s="47" t="e">
        <f>VLOOKUP(BN$2,$B91:$C113,2,0)</f>
        <v>#N/A</v>
      </c>
      <c r="BO88" s="48" t="e">
        <f>VLOOKUP(BN$2,$D91:$E113,2,0)</f>
        <v>#N/A</v>
      </c>
      <c r="BP88" s="47" t="e">
        <f>VLOOKUP(BP$2,$B91:$C113,2,0)</f>
        <v>#N/A</v>
      </c>
      <c r="BQ88" s="48" t="e">
        <f>VLOOKUP(BP$2,$D91:$E113,2,0)</f>
        <v>#N/A</v>
      </c>
      <c r="BR88" s="47" t="e">
        <f>VLOOKUP(BR$2,$B91:$C113,2,0)</f>
        <v>#N/A</v>
      </c>
      <c r="BS88" s="48" t="e">
        <f>VLOOKUP(BR$2,$D91:$E113,2,0)</f>
        <v>#N/A</v>
      </c>
      <c r="BT88" s="47" t="e">
        <f>VLOOKUP(BT$2,$B91:$C113,2,0)</f>
        <v>#N/A</v>
      </c>
      <c r="BU88" s="48" t="e">
        <f>VLOOKUP(BT$2,$D91:$E113,2,0)</f>
        <v>#N/A</v>
      </c>
      <c r="BV88" s="47" t="e">
        <f>VLOOKUP(BV$2,$B91:$C113,2,0)</f>
        <v>#N/A</v>
      </c>
      <c r="BW88" s="48" t="e">
        <f>VLOOKUP(BV$2,$D91:$E113,2,0)</f>
        <v>#N/A</v>
      </c>
      <c r="BX88" s="47" t="e">
        <f>VLOOKUP(BX$2,$B91:$C113,2,0)</f>
        <v>#N/A</v>
      </c>
      <c r="BY88" s="48" t="e">
        <f>VLOOKUP(BX$2,$D91:$E113,2,0)</f>
        <v>#N/A</v>
      </c>
      <c r="BZ88" s="47" t="e">
        <f>VLOOKUP(BZ$2,$B91:$C113,2,0)</f>
        <v>#N/A</v>
      </c>
      <c r="CA88" s="48" t="e">
        <f>VLOOKUP(BZ$2,$D91:$E113,2,0)</f>
        <v>#N/A</v>
      </c>
      <c r="CB88" s="47" t="e">
        <f>VLOOKUP(CB$2,$B91:$C113,2,0)</f>
        <v>#N/A</v>
      </c>
      <c r="CC88" s="48" t="e">
        <f>VLOOKUP(CB$2,$D91:$E113,2,0)</f>
        <v>#N/A</v>
      </c>
      <c r="CD88" s="47" t="e">
        <f>VLOOKUP(CD$2,$B91:$C113,2,0)</f>
        <v>#N/A</v>
      </c>
      <c r="CE88" s="48" t="e">
        <f>VLOOKUP(CD$2,$D91:$E113,2,0)</f>
        <v>#N/A</v>
      </c>
      <c r="CF88" s="47" t="e">
        <f>VLOOKUP(CF$2,$B91:$C113,2,0)</f>
        <v>#N/A</v>
      </c>
      <c r="CG88" s="48" t="e">
        <f>VLOOKUP(CF$2,$D91:$E113,2,0)</f>
        <v>#N/A</v>
      </c>
      <c r="CH88" s="47" t="e">
        <f>VLOOKUP(CH$2,$B91:$C113,2,0)</f>
        <v>#N/A</v>
      </c>
      <c r="CI88" s="48" t="e">
        <f>VLOOKUP(CH$2,$D91:$E113,2,0)</f>
        <v>#N/A</v>
      </c>
      <c r="CJ88" s="47" t="e">
        <f>VLOOKUP(CJ$2,$B91:$C113,2,0)</f>
        <v>#N/A</v>
      </c>
      <c r="CK88" s="48" t="e">
        <f>VLOOKUP(CJ$2,$D91:$E113,2,0)</f>
        <v>#N/A</v>
      </c>
      <c r="CL88" s="47" t="e">
        <f>VLOOKUP(CL$2,$B91:$C113,2,0)</f>
        <v>#N/A</v>
      </c>
      <c r="CM88" s="48" t="e">
        <f>VLOOKUP(CL$2,$D91:$E113,2,0)</f>
        <v>#N/A</v>
      </c>
      <c r="CN88" s="47" t="e">
        <f>VLOOKUP(CN$2,$B91:$C113,2,0)</f>
        <v>#N/A</v>
      </c>
      <c r="CO88" s="48" t="e">
        <f>VLOOKUP(CN$2,$D91:$E113,2,0)</f>
        <v>#N/A</v>
      </c>
      <c r="CP88" s="47" t="e">
        <f>VLOOKUP(CP$2,$B91:$C113,2,0)</f>
        <v>#N/A</v>
      </c>
      <c r="CQ88" s="48" t="e">
        <f>VLOOKUP(CP$2,$D91:$E113,2,0)</f>
        <v>#N/A</v>
      </c>
      <c r="CR88" s="47" t="e">
        <f>VLOOKUP(CR$2,$B91:$C113,2,0)</f>
        <v>#N/A</v>
      </c>
      <c r="CS88" s="48" t="e">
        <f>VLOOKUP(CR$2,$D91:$E113,2,0)</f>
        <v>#N/A</v>
      </c>
      <c r="CT88" s="47" t="e">
        <f>VLOOKUP(CT$2,$B91:$C113,2,0)</f>
        <v>#N/A</v>
      </c>
      <c r="CU88" s="48" t="e">
        <f>VLOOKUP(CT$2,$D91:$E113,2,0)</f>
        <v>#N/A</v>
      </c>
      <c r="CV88" s="47" t="e">
        <f>VLOOKUP(CV$2,$B91:$C113,2,0)</f>
        <v>#N/A</v>
      </c>
      <c r="CW88" s="48" t="e">
        <f>VLOOKUP(CV$2,$D91:$E113,2,0)</f>
        <v>#N/A</v>
      </c>
      <c r="CX88" s="47" t="e">
        <f>VLOOKUP(CX$2,$B91:$C113,2,0)</f>
        <v>#N/A</v>
      </c>
      <c r="CY88" s="48" t="e">
        <f>VLOOKUP(CX$2,$D91:$E113,2,0)</f>
        <v>#N/A</v>
      </c>
      <c r="CZ88" s="47" t="e">
        <f>VLOOKUP(CZ$2,$B91:$C113,2,0)</f>
        <v>#N/A</v>
      </c>
      <c r="DA88" s="48" t="e">
        <f>VLOOKUP(CZ$2,$D91:$E113,2,0)</f>
        <v>#N/A</v>
      </c>
      <c r="DB88" s="47" t="e">
        <f>VLOOKUP(DB$2,$B91:$C113,2,0)</f>
        <v>#N/A</v>
      </c>
      <c r="DC88" s="48" t="e">
        <f>VLOOKUP(DB$2,$D91:$E113,2,0)</f>
        <v>#N/A</v>
      </c>
      <c r="DD88" s="47" t="e">
        <f>VLOOKUP(DD$2,$B91:$C113,2,0)</f>
        <v>#N/A</v>
      </c>
      <c r="DE88" s="48" t="e">
        <f>VLOOKUP(DD$2,$D91:$E113,2,0)</f>
        <v>#N/A</v>
      </c>
      <c r="DF88" s="47" t="e">
        <f>VLOOKUP(DF$2,$B91:$C113,2,0)</f>
        <v>#N/A</v>
      </c>
      <c r="DG88" s="48" t="e">
        <f>VLOOKUP(DF$2,$D91:$E113,2,0)</f>
        <v>#N/A</v>
      </c>
      <c r="DH88" s="47" t="e">
        <f>VLOOKUP(DH$2,$B91:$C113,2,0)</f>
        <v>#N/A</v>
      </c>
      <c r="DI88" s="48" t="e">
        <f>VLOOKUP(DH$2,$D91:$E113,2,0)</f>
        <v>#N/A</v>
      </c>
      <c r="DJ88" s="47" t="e">
        <f>VLOOKUP(DJ$2,$B91:$C113,2,0)</f>
        <v>#N/A</v>
      </c>
      <c r="DK88" s="48" t="e">
        <f>VLOOKUP(DJ$2,$D91:$E113,2,0)</f>
        <v>#N/A</v>
      </c>
      <c r="DL88" s="47" t="e">
        <f>VLOOKUP(DL$2,$B91:$C113,2,0)</f>
        <v>#N/A</v>
      </c>
      <c r="DM88" s="48" t="e">
        <f>VLOOKUP(DL$2,$D91:$E113,2,0)</f>
        <v>#N/A</v>
      </c>
      <c r="DN88" s="47" t="e">
        <f>VLOOKUP(DN$2,$B91:$C113,2,0)</f>
        <v>#N/A</v>
      </c>
      <c r="DO88" s="48" t="e">
        <f>VLOOKUP(DN$2,$D91:$E113,2,0)</f>
        <v>#N/A</v>
      </c>
      <c r="DP88" s="47" t="e">
        <f>VLOOKUP(DP$2,$B91:$C113,2,0)</f>
        <v>#N/A</v>
      </c>
      <c r="DQ88" s="48" t="e">
        <f>VLOOKUP(DP$2,$D91:$E113,2,0)</f>
        <v>#N/A</v>
      </c>
      <c r="DR88" s="47" t="e">
        <f>VLOOKUP(DR$2,$B91:$C113,2,0)</f>
        <v>#N/A</v>
      </c>
      <c r="DS88" s="48" t="e">
        <f>VLOOKUP(DR$2,$D91:$E113,2,0)</f>
        <v>#N/A</v>
      </c>
      <c r="DT88" s="47" t="e">
        <f>VLOOKUP(DT$2,$B91:$C113,2,0)</f>
        <v>#N/A</v>
      </c>
      <c r="DU88" s="48" t="e">
        <f>VLOOKUP(DT$2,$D91:$E113,2,0)</f>
        <v>#N/A</v>
      </c>
      <c r="DV88" s="47" t="e">
        <f>VLOOKUP(DV$2,$B91:$C113,2,0)</f>
        <v>#N/A</v>
      </c>
      <c r="DW88" s="48" t="e">
        <f>VLOOKUP(DV$2,$D91:$E113,2,0)</f>
        <v>#N/A</v>
      </c>
      <c r="DX88" s="47" t="e">
        <f>VLOOKUP(DX$2,$B91:$C113,2,0)</f>
        <v>#N/A</v>
      </c>
      <c r="DY88" s="48" t="e">
        <f>VLOOKUP(DX$2,$D91:$E113,2,0)</f>
        <v>#N/A</v>
      </c>
      <c r="DZ88" s="47" t="e">
        <f>VLOOKUP(DZ$2,$B91:$C113,2,0)</f>
        <v>#N/A</v>
      </c>
      <c r="EA88" s="48" t="e">
        <f>VLOOKUP(DZ$2,$D91:$E113,2,0)</f>
        <v>#N/A</v>
      </c>
      <c r="EB88" s="47" t="e">
        <f>VLOOKUP(EB$2,$B91:$C113,2,0)</f>
        <v>#N/A</v>
      </c>
      <c r="EC88" s="48" t="e">
        <f>VLOOKUP(EB$2,$D91:$E113,2,0)</f>
        <v>#N/A</v>
      </c>
      <c r="ED88" s="47" t="e">
        <f>VLOOKUP(ED$2,$B91:$C113,2,0)</f>
        <v>#N/A</v>
      </c>
      <c r="EE88" s="48" t="e">
        <f>VLOOKUP(ED$2,$D91:$E113,2,0)</f>
        <v>#N/A</v>
      </c>
      <c r="EF88" s="47" t="e">
        <f>VLOOKUP(EF$2,$B91:$C113,2,0)</f>
        <v>#N/A</v>
      </c>
      <c r="EG88" s="48" t="e">
        <f>VLOOKUP(EF$2,$D91:$E113,2,0)</f>
        <v>#N/A</v>
      </c>
      <c r="EH88" s="47" t="e">
        <f>VLOOKUP(EH$2,$B91:$C113,2,0)</f>
        <v>#N/A</v>
      </c>
      <c r="EI88" s="48" t="e">
        <f>VLOOKUP(EH$2,$D91:$E113,2,0)</f>
        <v>#N/A</v>
      </c>
      <c r="EJ88" s="47" t="e">
        <f>VLOOKUP(EJ$2,$B91:$C113,2,0)</f>
        <v>#N/A</v>
      </c>
      <c r="EK88" s="48" t="e">
        <f>VLOOKUP(EJ$2,$D91:$E113,2,0)</f>
        <v>#N/A</v>
      </c>
      <c r="EL88" s="47" t="e">
        <f>VLOOKUP(EL$2,$B91:$C113,2,0)</f>
        <v>#N/A</v>
      </c>
      <c r="EM88" s="48" t="e">
        <f>VLOOKUP(EL$2,$D91:$E113,2,0)</f>
        <v>#N/A</v>
      </c>
      <c r="EN88" s="47" t="e">
        <f>VLOOKUP(EN$2,$B91:$C113,2,0)</f>
        <v>#N/A</v>
      </c>
      <c r="EO88" s="48" t="e">
        <f>VLOOKUP(EN$2,$D91:$E113,2,0)</f>
        <v>#N/A</v>
      </c>
      <c r="EP88" s="47" t="e">
        <f>VLOOKUP(EP$2,$B91:$C113,2,0)</f>
        <v>#N/A</v>
      </c>
      <c r="EQ88" s="48" t="e">
        <f>VLOOKUP(EP$2,$D91:$E113,2,0)</f>
        <v>#N/A</v>
      </c>
      <c r="ER88" s="47" t="e">
        <f>VLOOKUP(ER$2,$B91:$C113,2,0)</f>
        <v>#N/A</v>
      </c>
      <c r="ES88" s="48" t="e">
        <f>VLOOKUP(ER$2,$D91:$E113,2,0)</f>
        <v>#N/A</v>
      </c>
      <c r="ET88" s="47" t="e">
        <f>VLOOKUP(ET$2,$B91:$C113,2,0)</f>
        <v>#N/A</v>
      </c>
      <c r="EU88" s="48" t="e">
        <f>VLOOKUP(ET$2,$D91:$E113,2,0)</f>
        <v>#N/A</v>
      </c>
      <c r="EV88" s="47" t="e">
        <f>VLOOKUP(EV$2,$B91:$C113,2,0)</f>
        <v>#N/A</v>
      </c>
      <c r="EW88" s="48" t="e">
        <f>VLOOKUP(EV$2,$D91:$E113,2,0)</f>
        <v>#N/A</v>
      </c>
      <c r="EX88" s="47" t="e">
        <f>VLOOKUP(EX$2,$B91:$C113,2,0)</f>
        <v>#N/A</v>
      </c>
      <c r="EY88" s="48" t="e">
        <f>VLOOKUP(EX$2,$D91:$E113,2,0)</f>
        <v>#N/A</v>
      </c>
      <c r="EZ88" s="47" t="e">
        <f>VLOOKUP(EZ$2,$B91:$C113,2,0)</f>
        <v>#N/A</v>
      </c>
      <c r="FA88" s="48" t="e">
        <f>VLOOKUP(EZ$2,$D91:$E113,2,0)</f>
        <v>#N/A</v>
      </c>
      <c r="FB88" s="47" t="e">
        <f>VLOOKUP(FB$2,$B91:$C113,2,0)</f>
        <v>#N/A</v>
      </c>
      <c r="FC88" s="48" t="e">
        <f>VLOOKUP(FB$2,$D91:$E113,2,0)</f>
        <v>#N/A</v>
      </c>
      <c r="FD88" s="47" t="e">
        <f>VLOOKUP(FD$2,$B91:$C113,2,0)</f>
        <v>#N/A</v>
      </c>
      <c r="FE88" s="48" t="e">
        <f>VLOOKUP(FD$2,$D91:$E113,2,0)</f>
        <v>#N/A</v>
      </c>
      <c r="FF88" s="47" t="e">
        <f>VLOOKUP(FF$2,$B91:$C113,2,0)</f>
        <v>#N/A</v>
      </c>
      <c r="FG88" s="48" t="e">
        <f>VLOOKUP(FF$2,$D91:$E113,2,0)</f>
        <v>#N/A</v>
      </c>
      <c r="FH88" s="47" t="e">
        <f>VLOOKUP(FH$2,$B91:$C113,2,0)</f>
        <v>#N/A</v>
      </c>
      <c r="FI88" s="48" t="e">
        <f>VLOOKUP(FH$2,$D91:$E113,2,0)</f>
        <v>#N/A</v>
      </c>
      <c r="FJ88" s="47" t="e">
        <f>VLOOKUP(FJ$2,$B91:$C113,2,0)</f>
        <v>#N/A</v>
      </c>
      <c r="FK88" s="48" t="e">
        <f>VLOOKUP(FJ$2,$D91:$E113,2,0)</f>
        <v>#N/A</v>
      </c>
      <c r="FL88" s="47" t="e">
        <f>VLOOKUP(FL$2,$B91:$C113,2,0)</f>
        <v>#N/A</v>
      </c>
      <c r="FM88" s="48" t="e">
        <f>VLOOKUP(FL$2,$D91:$E113,2,0)</f>
        <v>#N/A</v>
      </c>
      <c r="FN88" s="47" t="e">
        <f>VLOOKUP(FN$2,$B91:$C113,2,0)</f>
        <v>#N/A</v>
      </c>
      <c r="FO88" s="48" t="e">
        <f>VLOOKUP(FN$2,$D91:$E113,2,0)</f>
        <v>#N/A</v>
      </c>
      <c r="FP88" s="47" t="e">
        <f>VLOOKUP(FP$2,$B91:$C113,2,0)</f>
        <v>#N/A</v>
      </c>
      <c r="FQ88" s="48" t="e">
        <f>VLOOKUP(FP$2,$D91:$E113,2,0)</f>
        <v>#N/A</v>
      </c>
      <c r="FR88" s="47" t="e">
        <f>VLOOKUP(FR$2,$B91:$C113,2,0)</f>
        <v>#N/A</v>
      </c>
      <c r="FS88" s="48" t="e">
        <f>VLOOKUP(FR$2,$D91:$E113,2,0)</f>
        <v>#N/A</v>
      </c>
      <c r="FT88" s="47" t="e">
        <f>VLOOKUP(FT$2,$B91:$C113,2,0)</f>
        <v>#N/A</v>
      </c>
      <c r="FU88" s="48" t="e">
        <f>VLOOKUP(FT$2,$D91:$E113,2,0)</f>
        <v>#N/A</v>
      </c>
      <c r="FV88" s="47" t="e">
        <f>VLOOKUP(FV$2,$B91:$C113,2,0)</f>
        <v>#N/A</v>
      </c>
      <c r="FW88" s="48" t="e">
        <f>VLOOKUP(FV$2,$D91:$E113,2,0)</f>
        <v>#N/A</v>
      </c>
      <c r="FX88" s="47" t="e">
        <f>VLOOKUP(FX$2,$B91:$C113,2,0)</f>
        <v>#N/A</v>
      </c>
      <c r="FY88" s="48" t="e">
        <f>VLOOKUP(FX$2,$D91:$E113,2,0)</f>
        <v>#N/A</v>
      </c>
      <c r="FZ88" s="47" t="e">
        <f>VLOOKUP(FZ$2,$B91:$C113,2,0)</f>
        <v>#N/A</v>
      </c>
      <c r="GA88" s="48" t="e">
        <f>VLOOKUP(FZ$2,$D91:$E113,2,0)</f>
        <v>#N/A</v>
      </c>
      <c r="GB88" s="47" t="e">
        <f>VLOOKUP(GB$2,$B91:$C113,2,0)</f>
        <v>#N/A</v>
      </c>
      <c r="GC88" s="48" t="e">
        <f>VLOOKUP(GB$2,$D91:$E113,2,0)</f>
        <v>#N/A</v>
      </c>
      <c r="GD88" s="47" t="e">
        <f>VLOOKUP(GD$2,$B91:$C113,2,0)</f>
        <v>#N/A</v>
      </c>
      <c r="GE88" s="48" t="e">
        <f>VLOOKUP(GD$2,$D91:$E113,2,0)</f>
        <v>#N/A</v>
      </c>
      <c r="GF88" s="47" t="e">
        <f>VLOOKUP(GF$2,$B91:$C113,2,0)</f>
        <v>#N/A</v>
      </c>
      <c r="GG88" s="48" t="e">
        <f>VLOOKUP(GF$2,$D91:$E113,2,0)</f>
        <v>#N/A</v>
      </c>
      <c r="GH88" s="47" t="e">
        <f>VLOOKUP(GH$2,$B91:$C113,2,0)</f>
        <v>#N/A</v>
      </c>
      <c r="GI88" s="48" t="e">
        <f>VLOOKUP(GH$2,$D91:$E113,2,0)</f>
        <v>#N/A</v>
      </c>
      <c r="GJ88" s="47" t="e">
        <f>VLOOKUP(GJ$2,$B91:$C113,2,0)</f>
        <v>#N/A</v>
      </c>
      <c r="GK88" s="48" t="e">
        <f>VLOOKUP(GJ$2,$D91:$E113,2,0)</f>
        <v>#N/A</v>
      </c>
      <c r="GL88" s="47" t="e">
        <f>VLOOKUP(GL$2,$B91:$C113,2,0)</f>
        <v>#N/A</v>
      </c>
      <c r="GM88" s="48" t="e">
        <f>VLOOKUP(GL$2,$D91:$E113,2,0)</f>
        <v>#N/A</v>
      </c>
      <c r="GN88" s="47" t="e">
        <f>VLOOKUP(GN$2,$B91:$C113,2,0)</f>
        <v>#N/A</v>
      </c>
      <c r="GO88" s="48" t="e">
        <f>VLOOKUP(GN$2,$D91:$E113,2,0)</f>
        <v>#N/A</v>
      </c>
      <c r="GP88" s="47" t="e">
        <f>VLOOKUP(GP$2,$B91:$C113,2,0)</f>
        <v>#N/A</v>
      </c>
      <c r="GQ88" s="48" t="e">
        <f>VLOOKUP(GP$2,$D91:$E113,2,0)</f>
        <v>#N/A</v>
      </c>
      <c r="GR88" s="47" t="e">
        <f>VLOOKUP(GR$2,$B91:$C113,2,0)</f>
        <v>#N/A</v>
      </c>
      <c r="GS88" s="48" t="e">
        <f>VLOOKUP(GR$2,$D91:$E113,2,0)</f>
        <v>#N/A</v>
      </c>
      <c r="GT88" s="47" t="e">
        <f>VLOOKUP(GT$2,$B91:$C113,2,0)</f>
        <v>#N/A</v>
      </c>
      <c r="GU88" s="48" t="e">
        <f>VLOOKUP(GT$2,$D91:$E113,2,0)</f>
        <v>#N/A</v>
      </c>
      <c r="GV88" s="47" t="e">
        <f>VLOOKUP(GV$2,$B91:$C113,2,0)</f>
        <v>#N/A</v>
      </c>
      <c r="GW88" s="48" t="e">
        <f>VLOOKUP(GV$2,$D91:$E113,2,0)</f>
        <v>#N/A</v>
      </c>
      <c r="GX88" s="47" t="e">
        <f>VLOOKUP(GX$2,$B91:$C113,2,0)</f>
        <v>#N/A</v>
      </c>
      <c r="GY88" s="48" t="e">
        <f>VLOOKUP(GX$2,$D91:$E113,2,0)</f>
        <v>#N/A</v>
      </c>
      <c r="GZ88" s="47" t="e">
        <f>VLOOKUP(GZ$2,$B91:$C113,2,0)</f>
        <v>#N/A</v>
      </c>
      <c r="HA88" s="48" t="e">
        <f>VLOOKUP(GZ$2,$D91:$E113,2,0)</f>
        <v>#N/A</v>
      </c>
      <c r="HB88" s="47" t="e">
        <f>VLOOKUP(HB$2,$B91:$C113,2,0)</f>
        <v>#N/A</v>
      </c>
      <c r="HC88" s="48" t="e">
        <f>VLOOKUP(HB$2,$D91:$E113,2,0)</f>
        <v>#N/A</v>
      </c>
      <c r="HD88" s="47" t="e">
        <f>VLOOKUP(HD$2,$B91:$C113,2,0)</f>
        <v>#N/A</v>
      </c>
      <c r="HE88" s="48" t="e">
        <f>VLOOKUP(HD$2,$D91:$E113,2,0)</f>
        <v>#N/A</v>
      </c>
      <c r="HF88" s="47" t="e">
        <f>VLOOKUP(HF$2,$B91:$C113,2,0)</f>
        <v>#N/A</v>
      </c>
      <c r="HG88" s="48" t="e">
        <f>VLOOKUP(HF$2,$D91:$E113,2,0)</f>
        <v>#N/A</v>
      </c>
      <c r="HH88" s="47" t="e">
        <f>VLOOKUP(HH$2,$B91:$C113,2,0)</f>
        <v>#N/A</v>
      </c>
      <c r="HI88" s="48" t="e">
        <f>VLOOKUP(HH$2,$D91:$E113,2,0)</f>
        <v>#N/A</v>
      </c>
      <c r="HJ88" s="47" t="e">
        <f>VLOOKUP(HJ$2,$B91:$C113,2,0)</f>
        <v>#N/A</v>
      </c>
      <c r="HK88" s="48" t="e">
        <f>VLOOKUP(HJ$2,$D91:$E113,2,0)</f>
        <v>#N/A</v>
      </c>
      <c r="HL88" s="47" t="e">
        <f>VLOOKUP(HL$2,$B91:$C113,2,0)</f>
        <v>#N/A</v>
      </c>
      <c r="HM88" s="48" t="e">
        <f>VLOOKUP(HL$2,$D91:$E113,2,0)</f>
        <v>#N/A</v>
      </c>
      <c r="HN88" s="47" t="e">
        <f>VLOOKUP(HN$2,$B91:$C113,2,0)</f>
        <v>#N/A</v>
      </c>
      <c r="HO88" s="48" t="e">
        <f>VLOOKUP(HN$2,$D91:$E113,2,0)</f>
        <v>#N/A</v>
      </c>
      <c r="HP88" s="47" t="e">
        <f>VLOOKUP(HP$2,$B91:$C113,2,0)</f>
        <v>#N/A</v>
      </c>
      <c r="HQ88" s="48" t="e">
        <f>VLOOKUP(HP$2,$D91:$E113,2,0)</f>
        <v>#N/A</v>
      </c>
      <c r="HR88" s="47" t="e">
        <f>VLOOKUP(HR$2,$B91:$C113,2,0)</f>
        <v>#N/A</v>
      </c>
      <c r="HS88" s="48" t="e">
        <f>VLOOKUP(HR$2,$D91:$E113,2,0)</f>
        <v>#N/A</v>
      </c>
      <c r="HT88" s="47" t="e">
        <f>VLOOKUP(HT$2,$B91:$C113,2,0)</f>
        <v>#N/A</v>
      </c>
      <c r="HU88" s="48" t="e">
        <f>VLOOKUP(HT$2,$D91:$E113,2,0)</f>
        <v>#N/A</v>
      </c>
      <c r="HV88" s="47" t="e">
        <f>VLOOKUP(HV$2,$B91:$C113,2,0)</f>
        <v>#N/A</v>
      </c>
      <c r="HW88" s="48" t="e">
        <f>VLOOKUP(HV$2,$D91:$E113,2,0)</f>
        <v>#N/A</v>
      </c>
      <c r="HX88" s="47" t="e">
        <f>VLOOKUP(HX$2,$B91:$C113,2,0)</f>
        <v>#N/A</v>
      </c>
      <c r="HY88" s="48" t="e">
        <f>VLOOKUP(HX$2,$D91:$E113,2,0)</f>
        <v>#N/A</v>
      </c>
      <c r="HZ88" s="47" t="e">
        <f>VLOOKUP(HZ$2,$B91:$C113,2,0)</f>
        <v>#N/A</v>
      </c>
      <c r="IA88" s="48" t="e">
        <f>VLOOKUP(HZ$2,$D91:$E113,2,0)</f>
        <v>#N/A</v>
      </c>
      <c r="IB88" s="47" t="e">
        <f>VLOOKUP(IB$2,$B91:$C113,2,0)</f>
        <v>#N/A</v>
      </c>
      <c r="IC88" s="48" t="e">
        <f>VLOOKUP(IB$2,$D91:$E113,2,0)</f>
        <v>#N/A</v>
      </c>
      <c r="ID88" s="47" t="e">
        <f>VLOOKUP(ID$2,$B91:$C113,2,0)</f>
        <v>#N/A</v>
      </c>
      <c r="IE88" s="48" t="e">
        <f>VLOOKUP(ID$2,$D91:$E113,2,0)</f>
        <v>#N/A</v>
      </c>
      <c r="IF88" s="47" t="e">
        <f>VLOOKUP(IF$2,$B91:$C113,2,0)</f>
        <v>#N/A</v>
      </c>
      <c r="IG88" s="48" t="e">
        <f>VLOOKUP(IF$2,$D91:$E113,2,0)</f>
        <v>#N/A</v>
      </c>
      <c r="IH88" s="47" t="e">
        <f>VLOOKUP(IH$2,$B91:$C113,2,0)</f>
        <v>#N/A</v>
      </c>
      <c r="II88" s="48" t="e">
        <f>VLOOKUP(IH$2,$D91:$E113,2,0)</f>
        <v>#N/A</v>
      </c>
      <c r="IJ88" s="47" t="e">
        <f>VLOOKUP(IJ$2,$B91:$C113,2,0)</f>
        <v>#N/A</v>
      </c>
      <c r="IK88" s="48" t="e">
        <f>VLOOKUP(IJ$2,$D91:$E113,2,0)</f>
        <v>#N/A</v>
      </c>
      <c r="IL88" s="47" t="e">
        <f>VLOOKUP(IL$2,$B91:$C113,2,0)</f>
        <v>#N/A</v>
      </c>
      <c r="IM88" s="48" t="e">
        <f>VLOOKUP(IL$2,$D91:$E113,2,0)</f>
        <v>#N/A</v>
      </c>
      <c r="IN88" s="47" t="e">
        <f>VLOOKUP(IN$2,$B91:$C113,2,0)</f>
        <v>#N/A</v>
      </c>
      <c r="IO88" s="48" t="e">
        <f>VLOOKUP(IN$2,$D91:$E113,2,0)</f>
        <v>#N/A</v>
      </c>
      <c r="IP88" s="47" t="e">
        <f>VLOOKUP(IP$2,$B91:$C113,2,0)</f>
        <v>#N/A</v>
      </c>
      <c r="IQ88" s="48" t="e">
        <f>VLOOKUP(IP$2,$D91:$E113,2,0)</f>
        <v>#N/A</v>
      </c>
      <c r="IR88" s="47" t="e">
        <f>VLOOKUP(IR$2,$B91:$C113,2,0)</f>
        <v>#N/A</v>
      </c>
      <c r="IS88" s="48" t="e">
        <f>VLOOKUP(IR$2,$D91:$E113,2,0)</f>
        <v>#N/A</v>
      </c>
      <c r="IT88" s="47" t="e">
        <f>VLOOKUP(IT$2,$B91:$C113,2,0)</f>
        <v>#N/A</v>
      </c>
      <c r="IU88" s="48" t="e">
        <f>VLOOKUP(IT$2,$D91:$E113,2,0)</f>
        <v>#N/A</v>
      </c>
      <c r="IV88" s="47" t="e">
        <f>VLOOKUP(IV$2,$B91:$C113,2,0)</f>
        <v>#N/A</v>
      </c>
      <c r="IW88" s="48" t="e">
        <f>VLOOKUP(IV$2,$D91:$E113,2,0)</f>
        <v>#N/A</v>
      </c>
      <c r="IX88" s="47" t="e">
        <f>VLOOKUP(IX$2,$B91:$C113,2,0)</f>
        <v>#N/A</v>
      </c>
      <c r="IY88" s="48" t="e">
        <f>VLOOKUP(IX$2,$D91:$E113,2,0)</f>
        <v>#N/A</v>
      </c>
      <c r="IZ88" s="47" t="e">
        <f>VLOOKUP(IZ$2,$B91:$C113,2,0)</f>
        <v>#N/A</v>
      </c>
      <c r="JA88" s="48" t="e">
        <f>VLOOKUP(IZ$2,$D91:$E113,2,0)</f>
        <v>#N/A</v>
      </c>
      <c r="JB88" s="47" t="e">
        <f>VLOOKUP(JB$2,$B91:$C113,2,0)</f>
        <v>#N/A</v>
      </c>
      <c r="JC88" s="48" t="e">
        <f>VLOOKUP(JB$2,$D91:$E113,2,0)</f>
        <v>#N/A</v>
      </c>
      <c r="JD88" s="47" t="e">
        <f>VLOOKUP(JD$2,$B91:$C113,2,0)</f>
        <v>#N/A</v>
      </c>
      <c r="JE88" s="48" t="e">
        <f>VLOOKUP(JD$2,$D91:$E113,2,0)</f>
        <v>#N/A</v>
      </c>
      <c r="JF88" s="47" t="e">
        <f>VLOOKUP(JF$2,$B91:$C113,2,0)</f>
        <v>#N/A</v>
      </c>
      <c r="JG88" s="48" t="e">
        <f>VLOOKUP(JF$2,$D91:$E113,2,0)</f>
        <v>#N/A</v>
      </c>
      <c r="JH88" s="47" t="e">
        <f>VLOOKUP(JH$2,$B91:$C113,2,0)</f>
        <v>#N/A</v>
      </c>
      <c r="JI88" s="48" t="e">
        <f>VLOOKUP(JH$2,$D91:$E113,2,0)</f>
        <v>#N/A</v>
      </c>
      <c r="JJ88" s="47" t="e">
        <f>VLOOKUP(JJ$2,$B91:$C113,2,0)</f>
        <v>#N/A</v>
      </c>
      <c r="JK88" s="48" t="e">
        <f>VLOOKUP(JJ$2,$D91:$E113,2,0)</f>
        <v>#N/A</v>
      </c>
      <c r="JL88" s="47" t="e">
        <f>VLOOKUP(JL$2,$B91:$C113,2,0)</f>
        <v>#N/A</v>
      </c>
      <c r="JM88" s="48" t="e">
        <f>VLOOKUP(JL$2,$D91:$E113,2,0)</f>
        <v>#N/A</v>
      </c>
      <c r="JN88" s="47" t="e">
        <f>VLOOKUP(JN$2,$B91:$C113,2,0)</f>
        <v>#N/A</v>
      </c>
      <c r="JO88" s="48" t="e">
        <f>VLOOKUP(JN$2,$D91:$E113,2,0)</f>
        <v>#N/A</v>
      </c>
      <c r="JP88" s="47" t="e">
        <f>VLOOKUP(JP$2,$B91:$C113,2,0)</f>
        <v>#N/A</v>
      </c>
      <c r="JQ88" s="48" t="e">
        <f>VLOOKUP(JP$2,$D91:$E113,2,0)</f>
        <v>#N/A</v>
      </c>
      <c r="JR88" s="47" t="e">
        <f>VLOOKUP(JR$2,$B91:$C113,2,0)</f>
        <v>#N/A</v>
      </c>
      <c r="JS88" s="48" t="e">
        <f>VLOOKUP(JR$2,$D91:$E113,2,0)</f>
        <v>#N/A</v>
      </c>
      <c r="JT88" s="47" t="e">
        <f>VLOOKUP(JT$2,$B91:$C113,2,0)</f>
        <v>#N/A</v>
      </c>
      <c r="JU88" s="48" t="e">
        <f>VLOOKUP(JT$2,$D91:$E113,2,0)</f>
        <v>#N/A</v>
      </c>
      <c r="JV88" s="47" t="e">
        <f>VLOOKUP(JV$2,$B91:$C113,2,0)</f>
        <v>#N/A</v>
      </c>
      <c r="JW88" s="48" t="e">
        <f>VLOOKUP(JV$2,$D91:$E113,2,0)</f>
        <v>#N/A</v>
      </c>
      <c r="JX88" s="47" t="e">
        <f>VLOOKUP(JX$2,$B91:$C113,2,0)</f>
        <v>#N/A</v>
      </c>
      <c r="JY88" s="48" t="e">
        <f>VLOOKUP(JX$2,$D91:$E113,2,0)</f>
        <v>#N/A</v>
      </c>
      <c r="JZ88" s="47" t="e">
        <f>VLOOKUP(JZ$2,$B91:$C113,2,0)</f>
        <v>#N/A</v>
      </c>
      <c r="KA88" s="48" t="e">
        <f>VLOOKUP(JZ$2,$D91:$E113,2,0)</f>
        <v>#N/A</v>
      </c>
      <c r="KB88" s="47" t="e">
        <f>VLOOKUP(KB$2,$B91:$C113,2,0)</f>
        <v>#N/A</v>
      </c>
      <c r="KC88" s="48" t="e">
        <f>VLOOKUP(KB$2,$D91:$E113,2,0)</f>
        <v>#N/A</v>
      </c>
      <c r="KD88" s="47" t="e">
        <f>VLOOKUP(KD$2,$B91:$C113,2,0)</f>
        <v>#N/A</v>
      </c>
      <c r="KE88" s="48" t="e">
        <f>VLOOKUP(KD$2,$D91:$E113,2,0)</f>
        <v>#N/A</v>
      </c>
      <c r="KF88" s="47" t="e">
        <f>VLOOKUP(KF$2,$B91:$C113,2,0)</f>
        <v>#N/A</v>
      </c>
      <c r="KG88" s="48" t="e">
        <f>VLOOKUP(KF$2,$D91:$E113,2,0)</f>
        <v>#N/A</v>
      </c>
      <c r="KH88" s="47" t="e">
        <f>VLOOKUP(KH$2,$B91:$C113,2,0)</f>
        <v>#N/A</v>
      </c>
      <c r="KI88" s="48" t="e">
        <f>VLOOKUP(KH$2,$D91:$E113,2,0)</f>
        <v>#N/A</v>
      </c>
      <c r="KJ88" s="47" t="e">
        <f>VLOOKUP(KJ$2,$B91:$C113,2,0)</f>
        <v>#N/A</v>
      </c>
      <c r="KK88" s="48" t="e">
        <f>VLOOKUP(KJ$2,$D91:$E113,2,0)</f>
        <v>#N/A</v>
      </c>
      <c r="KL88" s="47" t="e">
        <f>VLOOKUP(KL$2,$B91:$C113,2,0)</f>
        <v>#N/A</v>
      </c>
      <c r="KM88" s="48" t="e">
        <f>VLOOKUP(KL$2,$D91:$E113,2,0)</f>
        <v>#N/A</v>
      </c>
      <c r="KN88" s="47" t="e">
        <f>VLOOKUP(KN$2,$B91:$C113,2,0)</f>
        <v>#N/A</v>
      </c>
      <c r="KO88" s="48" t="e">
        <f>VLOOKUP(KN$2,$D91:$E113,2,0)</f>
        <v>#N/A</v>
      </c>
      <c r="KP88" s="47" t="e">
        <f>VLOOKUP(KP$2,$B91:$C113,2,0)</f>
        <v>#N/A</v>
      </c>
      <c r="KQ88" s="48" t="e">
        <f>VLOOKUP(KP$2,$D91:$E113,2,0)</f>
        <v>#N/A</v>
      </c>
      <c r="KR88" s="47" t="e">
        <f>VLOOKUP(KR$2,$B91:$C113,2,0)</f>
        <v>#N/A</v>
      </c>
      <c r="KS88" s="48" t="e">
        <f>VLOOKUP(KR$2,$D91:$E113,2,0)</f>
        <v>#N/A</v>
      </c>
      <c r="KT88" s="47" t="e">
        <f>VLOOKUP(KT$2,$B91:$C113,2,0)</f>
        <v>#N/A</v>
      </c>
      <c r="KU88" s="48" t="e">
        <f>VLOOKUP(KT$2,$D91:$E113,2,0)</f>
        <v>#N/A</v>
      </c>
      <c r="KV88" s="47" t="e">
        <f>VLOOKUP(KV$2,$B91:$C113,2,0)</f>
        <v>#N/A</v>
      </c>
      <c r="KW88" s="48" t="e">
        <f>VLOOKUP(KV$2,$D91:$E113,2,0)</f>
        <v>#N/A</v>
      </c>
      <c r="KX88" s="47" t="e">
        <f>VLOOKUP(KX$2,$B91:$C113,2,0)</f>
        <v>#N/A</v>
      </c>
      <c r="KY88" s="48" t="e">
        <f>VLOOKUP(KX$2,$D91:$E113,2,0)</f>
        <v>#N/A</v>
      </c>
      <c r="KZ88" s="47" t="e">
        <f>VLOOKUP(KZ$2,$B91:$C113,2,0)</f>
        <v>#N/A</v>
      </c>
      <c r="LA88" s="48" t="e">
        <f>VLOOKUP(KZ$2,$D91:$E113,2,0)</f>
        <v>#N/A</v>
      </c>
      <c r="LB88" s="47" t="e">
        <f>VLOOKUP(LB$2,$B91:$C113,2,0)</f>
        <v>#N/A</v>
      </c>
      <c r="LC88" s="48" t="e">
        <f>VLOOKUP(LB$2,$D91:$E113,2,0)</f>
        <v>#N/A</v>
      </c>
      <c r="LD88" s="47" t="e">
        <f>VLOOKUP(LD$2,$B91:$C113,2,0)</f>
        <v>#N/A</v>
      </c>
      <c r="LE88" s="48" t="e">
        <f>VLOOKUP(LD$2,$D91:$E113,2,0)</f>
        <v>#N/A</v>
      </c>
      <c r="LF88" s="47" t="e">
        <f>VLOOKUP(LF$2,$B91:$C113,2,0)</f>
        <v>#N/A</v>
      </c>
      <c r="LG88" s="48" t="e">
        <f>VLOOKUP(LF$2,$D91:$E113,2,0)</f>
        <v>#N/A</v>
      </c>
      <c r="LH88" s="47" t="e">
        <f>VLOOKUP(LH$2,$B91:$C113,2,0)</f>
        <v>#N/A</v>
      </c>
      <c r="LI88" s="48" t="e">
        <f>VLOOKUP(LH$2,$D91:$E113,2,0)</f>
        <v>#N/A</v>
      </c>
      <c r="LJ88" s="47" t="e">
        <f>VLOOKUP(LJ$2,$B91:$C113,2,0)</f>
        <v>#N/A</v>
      </c>
      <c r="LK88" s="48" t="e">
        <f>VLOOKUP(LJ$2,$D91:$E113,2,0)</f>
        <v>#N/A</v>
      </c>
      <c r="LL88" s="47" t="e">
        <f>VLOOKUP(LL$2,$B91:$C113,2,0)</f>
        <v>#N/A</v>
      </c>
      <c r="LM88" s="48" t="e">
        <f>VLOOKUP(LL$2,$D91:$E113,2,0)</f>
        <v>#N/A</v>
      </c>
      <c r="LN88" s="47" t="e">
        <f>VLOOKUP(LN$2,$B91:$C113,2,0)</f>
        <v>#N/A</v>
      </c>
      <c r="LO88" s="48" t="e">
        <f>VLOOKUP(LN$2,$D91:$E113,2,0)</f>
        <v>#N/A</v>
      </c>
      <c r="LP88" s="47" t="e">
        <f>VLOOKUP(LP$2,$B91:$C113,2,0)</f>
        <v>#N/A</v>
      </c>
      <c r="LQ88" s="48" t="e">
        <f>VLOOKUP(LP$2,$D91:$E113,2,0)</f>
        <v>#N/A</v>
      </c>
      <c r="LR88" s="47" t="e">
        <f>VLOOKUP(LR$2,$B91:$C113,2,0)</f>
        <v>#N/A</v>
      </c>
      <c r="LS88" s="48" t="e">
        <f>VLOOKUP(LR$2,$D91:$E113,2,0)</f>
        <v>#N/A</v>
      </c>
      <c r="LT88" s="47" t="e">
        <f>VLOOKUP(LT$2,$B91:$C113,2,0)</f>
        <v>#N/A</v>
      </c>
      <c r="LU88" s="48" t="e">
        <f>VLOOKUP(LT$2,$D91:$E113,2,0)</f>
        <v>#N/A</v>
      </c>
      <c r="LV88" s="47" t="e">
        <f>VLOOKUP(LV$2,$B91:$C113,2,0)</f>
        <v>#N/A</v>
      </c>
      <c r="LW88" s="48" t="e">
        <f>VLOOKUP(LV$2,$D91:$E113,2,0)</f>
        <v>#N/A</v>
      </c>
      <c r="LX88" s="47" t="e">
        <f>VLOOKUP(LX$2,$B91:$C113,2,0)</f>
        <v>#N/A</v>
      </c>
      <c r="LY88" s="48" t="e">
        <f>VLOOKUP(LX$2,$D91:$E113,2,0)</f>
        <v>#N/A</v>
      </c>
      <c r="LZ88" s="47" t="e">
        <f>VLOOKUP(LZ$2,$B91:$C113,2,0)</f>
        <v>#N/A</v>
      </c>
      <c r="MA88" s="48" t="e">
        <f>VLOOKUP(LZ$2,$D91:$E113,2,0)</f>
        <v>#N/A</v>
      </c>
      <c r="MB88" s="47" t="e">
        <f>VLOOKUP(MB$2,$B91:$C113,2,0)</f>
        <v>#N/A</v>
      </c>
      <c r="MC88" s="48" t="e">
        <f>VLOOKUP(MB$2,$D91:$E113,2,0)</f>
        <v>#N/A</v>
      </c>
      <c r="MD88" s="47" t="e">
        <f>VLOOKUP(MD$2,$B91:$C113,2,0)</f>
        <v>#N/A</v>
      </c>
      <c r="ME88" s="48" t="e">
        <f>VLOOKUP(MD$2,$D91:$E113,2,0)</f>
        <v>#N/A</v>
      </c>
      <c r="MF88" s="47" t="e">
        <f>VLOOKUP(MF$2,$B91:$C113,2,0)</f>
        <v>#N/A</v>
      </c>
      <c r="MG88" s="48" t="e">
        <f>VLOOKUP(MF$2,$D91:$E113,2,0)</f>
        <v>#N/A</v>
      </c>
      <c r="MH88" s="47" t="e">
        <f>VLOOKUP(MH$2,$B91:$C113,2,0)</f>
        <v>#N/A</v>
      </c>
      <c r="MI88" s="48" t="e">
        <f>VLOOKUP(MH$2,$D91:$E113,2,0)</f>
        <v>#N/A</v>
      </c>
      <c r="MJ88" s="47" t="e">
        <f>VLOOKUP(MJ$2,$B91:$C113,2,0)</f>
        <v>#N/A</v>
      </c>
      <c r="MK88" s="48" t="e">
        <f>VLOOKUP(MJ$2,$D91:$E113,2,0)</f>
        <v>#N/A</v>
      </c>
      <c r="ML88" s="47" t="e">
        <f>VLOOKUP(ML$2,$B91:$C113,2,0)</f>
        <v>#N/A</v>
      </c>
      <c r="MM88" s="48" t="e">
        <f>VLOOKUP(ML$2,$D91:$E113,2,0)</f>
        <v>#N/A</v>
      </c>
      <c r="MN88" s="47" t="e">
        <f>VLOOKUP(MN$2,$B91:$C113,2,0)</f>
        <v>#N/A</v>
      </c>
      <c r="MO88" s="48" t="e">
        <f>VLOOKUP(MN$2,$D91:$E113,2,0)</f>
        <v>#N/A</v>
      </c>
      <c r="MP88" s="47" t="e">
        <f>VLOOKUP(MP$2,$B91:$C113,2,0)</f>
        <v>#N/A</v>
      </c>
      <c r="MQ88" s="48" t="e">
        <f>VLOOKUP(MP$2,$D91:$E113,2,0)</f>
        <v>#N/A</v>
      </c>
      <c r="MR88" s="47" t="e">
        <f>VLOOKUP(MR$2,$B91:$C113,2,0)</f>
        <v>#N/A</v>
      </c>
      <c r="MS88" s="48" t="e">
        <f>VLOOKUP(MR$2,$D91:$E113,2,0)</f>
        <v>#N/A</v>
      </c>
      <c r="MT88" s="47" t="e">
        <f>VLOOKUP(MT$2,$B91:$C113,2,0)</f>
        <v>#N/A</v>
      </c>
      <c r="MU88" s="48" t="e">
        <f>VLOOKUP(MT$2,$D91:$E113,2,0)</f>
        <v>#N/A</v>
      </c>
      <c r="MV88" s="47" t="e">
        <f>VLOOKUP(MV$2,$B91:$C113,2,0)</f>
        <v>#N/A</v>
      </c>
      <c r="MW88" s="48" t="e">
        <f>VLOOKUP(MV$2,$D91:$E113,2,0)</f>
        <v>#N/A</v>
      </c>
      <c r="MX88" s="47" t="e">
        <f>VLOOKUP(MX$2,$B91:$C113,2,0)</f>
        <v>#N/A</v>
      </c>
      <c r="MY88" s="48" t="e">
        <f>VLOOKUP(MX$2,$D91:$E113,2,0)</f>
        <v>#N/A</v>
      </c>
      <c r="MZ88" s="47" t="e">
        <f>VLOOKUP(MZ$2,$B91:$C113,2,0)</f>
        <v>#N/A</v>
      </c>
      <c r="NA88" s="48" t="e">
        <f>VLOOKUP(MZ$2,$D91:$E113,2,0)</f>
        <v>#N/A</v>
      </c>
      <c r="NB88" s="47" t="e">
        <f>VLOOKUP(NB$2,$B91:$C113,2,0)</f>
        <v>#N/A</v>
      </c>
      <c r="NC88" s="48" t="e">
        <f>VLOOKUP(NB$2,$D91:$E113,2,0)</f>
        <v>#N/A</v>
      </c>
      <c r="ND88" s="47" t="e">
        <f>VLOOKUP(ND$2,$B91:$C113,2,0)</f>
        <v>#N/A</v>
      </c>
      <c r="NE88" s="48" t="e">
        <f>VLOOKUP(ND$2,$D91:$E113,2,0)</f>
        <v>#N/A</v>
      </c>
      <c r="NF88" s="47" t="e">
        <f>VLOOKUP(NF$2,$B91:$C113,2,0)</f>
        <v>#N/A</v>
      </c>
      <c r="NG88" s="48" t="e">
        <f>VLOOKUP(NF$2,$D91:$E113,2,0)</f>
        <v>#N/A</v>
      </c>
      <c r="NH88" s="47" t="e">
        <f>VLOOKUP(NH$2,$B91:$C113,2,0)</f>
        <v>#N/A</v>
      </c>
      <c r="NI88" s="48" t="e">
        <f>VLOOKUP(NH$2,$D91:$E113,2,0)</f>
        <v>#N/A</v>
      </c>
      <c r="NJ88" s="47" t="e">
        <f>VLOOKUP(NJ$2,$B91:$C113,2,0)</f>
        <v>#N/A</v>
      </c>
      <c r="NK88" s="48" t="e">
        <f>VLOOKUP(NJ$2,$D91:$E113,2,0)</f>
        <v>#N/A</v>
      </c>
      <c r="NL88" s="47" t="e">
        <f>VLOOKUP(NL$2,$B91:$C113,2,0)</f>
        <v>#N/A</v>
      </c>
      <c r="NM88" s="48" t="e">
        <f>VLOOKUP(NL$2,$D91:$E113,2,0)</f>
        <v>#N/A</v>
      </c>
      <c r="NN88" s="47" t="e">
        <f>VLOOKUP(NN$2,$B91:$C113,2,0)</f>
        <v>#N/A</v>
      </c>
      <c r="NO88" s="48" t="e">
        <f>VLOOKUP(NN$2,$D91:$E113,2,0)</f>
        <v>#N/A</v>
      </c>
      <c r="NP88" s="47" t="e">
        <f>VLOOKUP(NP$2,$B91:$C113,2,0)</f>
        <v>#N/A</v>
      </c>
      <c r="NQ88" s="48" t="e">
        <f>VLOOKUP(NP$2,$D91:$E113,2,0)</f>
        <v>#N/A</v>
      </c>
      <c r="NR88" s="47" t="e">
        <f>VLOOKUP(NR$2,$B91:$C113,2,0)</f>
        <v>#N/A</v>
      </c>
      <c r="NS88" s="48" t="e">
        <f>VLOOKUP(NR$2,$D91:$E113,2,0)</f>
        <v>#N/A</v>
      </c>
      <c r="NT88" s="47" t="e">
        <f>VLOOKUP(NT$2,$B91:$C113,2,0)</f>
        <v>#N/A</v>
      </c>
      <c r="NU88" s="48" t="e">
        <f>VLOOKUP(NT$2,$D91:$E113,2,0)</f>
        <v>#N/A</v>
      </c>
      <c r="NV88" s="47" t="e">
        <f>VLOOKUP(NV$2,$B91:$C113,2,0)</f>
        <v>#N/A</v>
      </c>
      <c r="NW88" s="48" t="e">
        <f>VLOOKUP(NV$2,$D91:$E113,2,0)</f>
        <v>#N/A</v>
      </c>
      <c r="NX88" s="47" t="e">
        <f>VLOOKUP(NX$2,$B91:$C113,2,0)</f>
        <v>#N/A</v>
      </c>
      <c r="NY88" s="48" t="e">
        <f>VLOOKUP(NX$2,$D91:$E113,2,0)</f>
        <v>#N/A</v>
      </c>
      <c r="NZ88" s="47" t="e">
        <f>VLOOKUP(NZ$2,$B91:$C113,2,0)</f>
        <v>#N/A</v>
      </c>
      <c r="OA88" s="48" t="e">
        <f>VLOOKUP(NZ$2,$D91:$E113,2,0)</f>
        <v>#N/A</v>
      </c>
      <c r="OB88" s="47" t="e">
        <f>VLOOKUP(OB$2,$B91:$C113,2,0)</f>
        <v>#N/A</v>
      </c>
      <c r="OC88" s="48" t="e">
        <f>VLOOKUP(OB$2,$D91:$E113,2,0)</f>
        <v>#N/A</v>
      </c>
      <c r="OD88" s="47" t="e">
        <f>VLOOKUP(OD$2,$B91:$C113,2,0)</f>
        <v>#N/A</v>
      </c>
      <c r="OE88" s="48" t="e">
        <f>VLOOKUP(OD$2,$D91:$E113,2,0)</f>
        <v>#N/A</v>
      </c>
      <c r="OF88" s="47" t="e">
        <f>VLOOKUP(OF$2,$B91:$C113,2,0)</f>
        <v>#N/A</v>
      </c>
      <c r="OG88" s="48" t="e">
        <f>VLOOKUP(OF$2,$D91:$E113,2,0)</f>
        <v>#N/A</v>
      </c>
      <c r="OH88" s="47" t="e">
        <f>VLOOKUP(OH$2,$B91:$C113,2,0)</f>
        <v>#N/A</v>
      </c>
      <c r="OI88" s="48" t="e">
        <f>VLOOKUP(OH$2,$D91:$E113,2,0)</f>
        <v>#N/A</v>
      </c>
      <c r="OJ88" s="47" t="e">
        <f>VLOOKUP(OJ$2,$B91:$C113,2,0)</f>
        <v>#N/A</v>
      </c>
      <c r="OK88" s="48" t="e">
        <f>VLOOKUP(OJ$2,$D91:$E113,2,0)</f>
        <v>#N/A</v>
      </c>
      <c r="OL88" s="47" t="e">
        <f>VLOOKUP(OL$2,$B91:$C113,2,0)</f>
        <v>#N/A</v>
      </c>
      <c r="OM88" s="48" t="e">
        <f>VLOOKUP(OL$2,$D91:$E113,2,0)</f>
        <v>#N/A</v>
      </c>
      <c r="ON88" s="47" t="e">
        <f>VLOOKUP(ON$2,$B91:$C113,2,0)</f>
        <v>#N/A</v>
      </c>
      <c r="OO88" s="48" t="e">
        <f>VLOOKUP(ON$2,$D91:$E113,2,0)</f>
        <v>#N/A</v>
      </c>
      <c r="OP88" s="47" t="e">
        <f>VLOOKUP(OP$2,$B91:$C113,2,0)</f>
        <v>#N/A</v>
      </c>
      <c r="OQ88" s="48" t="e">
        <f>VLOOKUP(OP$2,$D91:$E113,2,0)</f>
        <v>#N/A</v>
      </c>
      <c r="OR88" s="47" t="e">
        <f>VLOOKUP(OR$2,$B91:$C113,2,0)</f>
        <v>#N/A</v>
      </c>
      <c r="OS88" s="48" t="e">
        <f>VLOOKUP(OR$2,$D91:$E113,2,0)</f>
        <v>#N/A</v>
      </c>
      <c r="OT88" s="47" t="e">
        <f>VLOOKUP(OT$2,$B91:$C113,2,0)</f>
        <v>#N/A</v>
      </c>
      <c r="OU88" s="48" t="e">
        <f>VLOOKUP(OT$2,$D91:$E113,2,0)</f>
        <v>#N/A</v>
      </c>
      <c r="OV88" s="47" t="e">
        <f>VLOOKUP(OV$2,$B91:$C113,2,0)</f>
        <v>#N/A</v>
      </c>
      <c r="OW88" s="48" t="e">
        <f>VLOOKUP(OV$2,$D91:$E113,2,0)</f>
        <v>#N/A</v>
      </c>
      <c r="OX88" s="47" t="e">
        <f>VLOOKUP(OX$2,$B91:$C113,2,0)</f>
        <v>#N/A</v>
      </c>
      <c r="OY88" s="48" t="e">
        <f>VLOOKUP(OX$2,$D91:$E113,2,0)</f>
        <v>#N/A</v>
      </c>
      <c r="OZ88" s="47" t="e">
        <f>VLOOKUP(OZ$2,$B91:$C113,2,0)</f>
        <v>#N/A</v>
      </c>
      <c r="PA88" s="48" t="e">
        <f>VLOOKUP(OZ$2,$D91:$E113,2,0)</f>
        <v>#N/A</v>
      </c>
      <c r="PB88" s="47" t="e">
        <f>VLOOKUP(PB$2,$B91:$C113,2,0)</f>
        <v>#N/A</v>
      </c>
      <c r="PC88" s="48" t="e">
        <f>VLOOKUP(PB$2,$D91:$E113,2,0)</f>
        <v>#N/A</v>
      </c>
      <c r="PD88" s="47" t="e">
        <f>VLOOKUP(PD$2,$B91:$C113,2,0)</f>
        <v>#N/A</v>
      </c>
      <c r="PE88" s="48" t="e">
        <f>VLOOKUP(PD$2,$D91:$E113,2,0)</f>
        <v>#N/A</v>
      </c>
      <c r="PF88" s="47" t="e">
        <f>VLOOKUP(PF$2,$B91:$C113,2,0)</f>
        <v>#N/A</v>
      </c>
      <c r="PG88" s="48" t="e">
        <f>VLOOKUP(PF$2,$D91:$E113,2,0)</f>
        <v>#N/A</v>
      </c>
      <c r="PH88" s="47" t="e">
        <f>VLOOKUP(PH$2,$B91:$C113,2,0)</f>
        <v>#N/A</v>
      </c>
      <c r="PI88" s="48" t="e">
        <f>VLOOKUP(PH$2,$D91:$E113,2,0)</f>
        <v>#N/A</v>
      </c>
      <c r="PJ88" s="47" t="e">
        <f>VLOOKUP(PJ$2,$B91:$C113,2,0)</f>
        <v>#N/A</v>
      </c>
      <c r="PK88" s="48" t="e">
        <f>VLOOKUP(PJ$2,$D91:$E113,2,0)</f>
        <v>#N/A</v>
      </c>
      <c r="PL88" s="47" t="e">
        <f>VLOOKUP(PL$2,$B91:$C113,2,0)</f>
        <v>#N/A</v>
      </c>
      <c r="PM88" s="48" t="e">
        <f>VLOOKUP(PL$2,$D91:$E113,2,0)</f>
        <v>#N/A</v>
      </c>
      <c r="PN88" s="47" t="e">
        <f>VLOOKUP(PN$2,$B91:$C113,2,0)</f>
        <v>#N/A</v>
      </c>
      <c r="PO88" s="48" t="e">
        <f>VLOOKUP(PN$2,$D91:$E113,2,0)</f>
        <v>#N/A</v>
      </c>
      <c r="PP88" s="47" t="e">
        <f>VLOOKUP(PP$2,$B91:$C113,2,0)</f>
        <v>#N/A</v>
      </c>
      <c r="PQ88" s="48" t="e">
        <f>VLOOKUP(PP$2,$D91:$E113,2,0)</f>
        <v>#N/A</v>
      </c>
      <c r="PR88" s="47" t="e">
        <f>VLOOKUP(PR$2,$B91:$C113,2,0)</f>
        <v>#N/A</v>
      </c>
      <c r="PS88" s="48" t="e">
        <f>VLOOKUP(PR$2,$D91:$E113,2,0)</f>
        <v>#N/A</v>
      </c>
      <c r="PT88" s="47" t="e">
        <f>VLOOKUP(PT$2,$B91:$C113,2,0)</f>
        <v>#N/A</v>
      </c>
      <c r="PU88" s="48" t="e">
        <f>VLOOKUP(PT$2,$D91:$E113,2,0)</f>
        <v>#N/A</v>
      </c>
      <c r="PV88" s="47" t="e">
        <f>VLOOKUP(PV$2,$B91:$C113,2,0)</f>
        <v>#N/A</v>
      </c>
      <c r="PW88" s="48" t="e">
        <f>VLOOKUP(PV$2,$D91:$E113,2,0)</f>
        <v>#N/A</v>
      </c>
      <c r="PX88" s="47" t="e">
        <f>VLOOKUP(PX$2,$B91:$C113,2,0)</f>
        <v>#N/A</v>
      </c>
      <c r="PY88" s="48" t="e">
        <f>VLOOKUP(PX$2,$D91:$E113,2,0)</f>
        <v>#N/A</v>
      </c>
      <c r="PZ88" s="47" t="e">
        <f>VLOOKUP(PZ$2,$B91:$C113,2,0)</f>
        <v>#N/A</v>
      </c>
      <c r="QA88" s="48" t="e">
        <f>VLOOKUP(PZ$2,$D91:$E113,2,0)</f>
        <v>#N/A</v>
      </c>
      <c r="QB88" s="47" t="e">
        <f>VLOOKUP(QB$2,$B91:$C113,2,0)</f>
        <v>#N/A</v>
      </c>
      <c r="QC88" s="48" t="e">
        <f>VLOOKUP(QB$2,$D91:$E113,2,0)</f>
        <v>#N/A</v>
      </c>
      <c r="QD88" s="47" t="e">
        <f>VLOOKUP(QD$2,$B91:$C113,2,0)</f>
        <v>#N/A</v>
      </c>
      <c r="QE88" s="48" t="e">
        <f>VLOOKUP(QD$2,$D91:$E113,2,0)</f>
        <v>#N/A</v>
      </c>
      <c r="QF88" s="47" t="e">
        <f>VLOOKUP(QF$2,$B91:$C113,2,0)</f>
        <v>#N/A</v>
      </c>
      <c r="QG88" s="48" t="e">
        <f>VLOOKUP(QF$2,$D91:$E113,2,0)</f>
        <v>#N/A</v>
      </c>
      <c r="QH88" s="47" t="e">
        <f>VLOOKUP(QH$2,$B91:$C113,2,0)</f>
        <v>#N/A</v>
      </c>
      <c r="QI88" s="48" t="e">
        <f>VLOOKUP(QH$2,$D91:$E113,2,0)</f>
        <v>#N/A</v>
      </c>
      <c r="QJ88" s="47" t="e">
        <f>VLOOKUP(QJ$2,$B91:$C113,2,0)</f>
        <v>#N/A</v>
      </c>
      <c r="QK88" s="48" t="e">
        <f>VLOOKUP(QJ$2,$D91:$E113,2,0)</f>
        <v>#N/A</v>
      </c>
      <c r="QL88" s="47" t="e">
        <f>VLOOKUP(QL$2,$B91:$C113,2,0)</f>
        <v>#N/A</v>
      </c>
      <c r="QM88" s="48" t="e">
        <f>VLOOKUP(QL$2,$D91:$E113,2,0)</f>
        <v>#N/A</v>
      </c>
      <c r="QN88" s="47" t="e">
        <f>VLOOKUP(QN$2,$B91:$C113,2,0)</f>
        <v>#N/A</v>
      </c>
      <c r="QO88" s="48" t="e">
        <f>VLOOKUP(QN$2,$D91:$E113,2,0)</f>
        <v>#N/A</v>
      </c>
    </row>
    <row r="89" spans="1:457" ht="15.95" hidden="1" customHeight="1" outlineLevel="1">
      <c r="A89" s="50"/>
      <c r="B89" s="805" t="s">
        <v>9</v>
      </c>
      <c r="C89" s="805"/>
      <c r="D89" s="805" t="s">
        <v>10</v>
      </c>
      <c r="E89" s="806"/>
    </row>
    <row r="90" spans="1:457" ht="15.95" hidden="1" customHeight="1" outlineLevel="1">
      <c r="A90" s="51"/>
      <c r="B90" s="61" t="s">
        <v>59</v>
      </c>
      <c r="C90" s="56" t="s">
        <v>36</v>
      </c>
      <c r="D90" s="61" t="s">
        <v>60</v>
      </c>
      <c r="E90" s="62" t="s">
        <v>36</v>
      </c>
    </row>
    <row r="91" spans="1:457" ht="15.95" hidden="1" customHeight="1" outlineLevel="1">
      <c r="A91" s="52">
        <v>1</v>
      </c>
      <c r="B91" s="63"/>
      <c r="C91" s="286"/>
      <c r="D91" s="64"/>
      <c r="E91" s="287"/>
    </row>
    <row r="92" spans="1:457" ht="15.95" hidden="1" customHeight="1" outlineLevel="1">
      <c r="A92" s="88">
        <v>2</v>
      </c>
      <c r="B92" s="110"/>
      <c r="C92" s="286"/>
      <c r="D92" s="64"/>
      <c r="E92" s="287"/>
    </row>
    <row r="93" spans="1:457" ht="15.95" hidden="1" customHeight="1" outlineLevel="1">
      <c r="A93" s="88">
        <v>3</v>
      </c>
      <c r="B93" s="64"/>
      <c r="C93" s="286"/>
      <c r="D93" s="64"/>
      <c r="E93" s="287"/>
    </row>
    <row r="94" spans="1:457" ht="15.95" hidden="1" customHeight="1" outlineLevel="1">
      <c r="A94" s="88">
        <v>4</v>
      </c>
      <c r="B94" s="64"/>
      <c r="C94" s="286"/>
      <c r="D94" s="64"/>
      <c r="E94" s="287"/>
    </row>
    <row r="95" spans="1:457" ht="15.95" hidden="1" customHeight="1" outlineLevel="1">
      <c r="A95" s="88">
        <v>5</v>
      </c>
      <c r="B95" s="64"/>
      <c r="C95" s="286"/>
      <c r="D95" s="64"/>
      <c r="E95" s="287"/>
    </row>
    <row r="96" spans="1:457" ht="15.95" hidden="1" customHeight="1" outlineLevel="1">
      <c r="A96" s="88">
        <v>6</v>
      </c>
      <c r="B96" s="64"/>
      <c r="C96" s="286" t="str">
        <f>IF(B96&lt;&gt;0,SUMIF(#REF!,Summery_QT!B96,#REF!),"")</f>
        <v/>
      </c>
      <c r="D96" s="64">
        <f t="shared" ref="D96:D109" si="2">B96</f>
        <v>0</v>
      </c>
      <c r="E96" s="287" t="str">
        <f>IF(D96&lt;&gt;0,SUMIF(#REF!,Summery_QT!D96,#REF!),"")</f>
        <v/>
      </c>
    </row>
    <row r="97" spans="1:5" ht="15.95" hidden="1" customHeight="1" outlineLevel="1">
      <c r="A97" s="88">
        <v>7</v>
      </c>
      <c r="B97" s="64"/>
      <c r="C97" s="286" t="str">
        <f>IF(B97&lt;&gt;0,SUMIF(#REF!,Summery_QT!B97,#REF!),"")</f>
        <v/>
      </c>
      <c r="D97" s="64">
        <f t="shared" si="2"/>
        <v>0</v>
      </c>
      <c r="E97" s="287" t="str">
        <f>IF(D97&lt;&gt;0,SUMIF(#REF!,Summery_QT!D97,#REF!),"")</f>
        <v/>
      </c>
    </row>
    <row r="98" spans="1:5" ht="15.95" hidden="1" customHeight="1" outlineLevel="1">
      <c r="A98" s="88">
        <v>8</v>
      </c>
      <c r="B98" s="64"/>
      <c r="C98" s="286" t="str">
        <f>IF(B98&lt;&gt;0,SUMIF(#REF!,Summery_QT!B98,#REF!),"")</f>
        <v/>
      </c>
      <c r="D98" s="64">
        <f t="shared" si="2"/>
        <v>0</v>
      </c>
      <c r="E98" s="287" t="str">
        <f>IF(D98&lt;&gt;0,SUMIF(#REF!,Summery_QT!D98,#REF!),"")</f>
        <v/>
      </c>
    </row>
    <row r="99" spans="1:5" ht="15.95" hidden="1" customHeight="1" outlineLevel="1">
      <c r="A99" s="88">
        <v>9</v>
      </c>
      <c r="B99" s="64"/>
      <c r="C99" s="286" t="str">
        <f>IF(B99&lt;&gt;0,SUMIF(#REF!,Summery_QT!B99,#REF!),"")</f>
        <v/>
      </c>
      <c r="D99" s="64">
        <f t="shared" si="2"/>
        <v>0</v>
      </c>
      <c r="E99" s="287"/>
    </row>
    <row r="100" spans="1:5" ht="15.95" hidden="1" customHeight="1" outlineLevel="1">
      <c r="A100" s="88">
        <v>10</v>
      </c>
      <c r="B100" s="64"/>
      <c r="C100" s="286" t="str">
        <f>IF(B100&lt;&gt;0,SUMIF(#REF!,Summery_QT!B100,#REF!),"")</f>
        <v/>
      </c>
      <c r="D100" s="64">
        <f t="shared" si="2"/>
        <v>0</v>
      </c>
      <c r="E100" s="287"/>
    </row>
    <row r="101" spans="1:5" ht="15.95" hidden="1" customHeight="1" outlineLevel="1">
      <c r="A101" s="88">
        <v>11</v>
      </c>
      <c r="B101" s="64"/>
      <c r="C101" s="286"/>
      <c r="D101" s="64">
        <f t="shared" si="2"/>
        <v>0</v>
      </c>
      <c r="E101" s="287"/>
    </row>
    <row r="102" spans="1:5" ht="15.95" hidden="1" customHeight="1" outlineLevel="1">
      <c r="A102" s="88">
        <v>12</v>
      </c>
      <c r="B102" s="64"/>
      <c r="C102" s="286"/>
      <c r="D102" s="64">
        <f t="shared" si="2"/>
        <v>0</v>
      </c>
      <c r="E102" s="287"/>
    </row>
    <row r="103" spans="1:5" ht="15.95" hidden="1" customHeight="1" outlineLevel="1">
      <c r="A103" s="88">
        <v>13</v>
      </c>
      <c r="B103" s="64"/>
      <c r="C103" s="286"/>
      <c r="D103" s="64">
        <f t="shared" si="2"/>
        <v>0</v>
      </c>
      <c r="E103" s="287"/>
    </row>
    <row r="104" spans="1:5" ht="15.95" hidden="1" customHeight="1" outlineLevel="1">
      <c r="A104" s="88">
        <v>14</v>
      </c>
      <c r="B104" s="64"/>
      <c r="C104" s="286"/>
      <c r="D104" s="64">
        <f t="shared" si="2"/>
        <v>0</v>
      </c>
      <c r="E104" s="112"/>
    </row>
    <row r="105" spans="1:5" ht="15.95" hidden="1" customHeight="1" outlineLevel="1">
      <c r="A105" s="88">
        <v>15</v>
      </c>
      <c r="B105" s="64"/>
      <c r="C105" s="286"/>
      <c r="D105" s="64">
        <f t="shared" si="2"/>
        <v>0</v>
      </c>
      <c r="E105" s="112"/>
    </row>
    <row r="106" spans="1:5" ht="15.95" hidden="1" customHeight="1" outlineLevel="1">
      <c r="A106" s="88">
        <v>16</v>
      </c>
      <c r="B106" s="64"/>
      <c r="C106" s="286"/>
      <c r="D106" s="64">
        <f t="shared" si="2"/>
        <v>0</v>
      </c>
      <c r="E106" s="112"/>
    </row>
    <row r="107" spans="1:5" ht="15.95" hidden="1" customHeight="1" outlineLevel="1">
      <c r="A107" s="88">
        <v>17</v>
      </c>
      <c r="B107" s="64"/>
      <c r="C107" s="111"/>
      <c r="D107" s="64">
        <f t="shared" si="2"/>
        <v>0</v>
      </c>
      <c r="E107" s="112"/>
    </row>
    <row r="108" spans="1:5" ht="15.95" hidden="1" customHeight="1" outlineLevel="1">
      <c r="A108" s="88">
        <v>18</v>
      </c>
      <c r="B108" s="64"/>
      <c r="C108" s="111"/>
      <c r="D108" s="64">
        <f t="shared" si="2"/>
        <v>0</v>
      </c>
      <c r="E108" s="112"/>
    </row>
    <row r="109" spans="1:5" ht="15.95" hidden="1" customHeight="1" outlineLevel="1">
      <c r="A109" s="88">
        <v>19</v>
      </c>
      <c r="B109" s="64"/>
      <c r="C109" s="111"/>
      <c r="D109" s="64">
        <f t="shared" si="2"/>
        <v>0</v>
      </c>
      <c r="E109" s="112"/>
    </row>
    <row r="110" spans="1:5" ht="15.95" hidden="1" customHeight="1" outlineLevel="1">
      <c r="A110" s="88">
        <v>20</v>
      </c>
      <c r="B110" s="64"/>
      <c r="C110" s="111"/>
      <c r="D110" s="64"/>
      <c r="E110" s="112"/>
    </row>
    <row r="111" spans="1:5" ht="15.95" hidden="1" customHeight="1" outlineLevel="1">
      <c r="A111" s="88">
        <v>21</v>
      </c>
      <c r="B111" s="64"/>
      <c r="C111" s="111"/>
      <c r="D111" s="64"/>
      <c r="E111" s="112"/>
    </row>
    <row r="112" spans="1:5" ht="15.95" hidden="1" customHeight="1" outlineLevel="1">
      <c r="A112" s="88">
        <v>22</v>
      </c>
      <c r="B112" s="127"/>
      <c r="C112" s="229"/>
      <c r="D112" s="64"/>
      <c r="E112" s="230"/>
    </row>
    <row r="113" spans="1:457" ht="15.95" hidden="1" customHeight="1" outlineLevel="1">
      <c r="A113" s="88">
        <v>23</v>
      </c>
      <c r="B113" s="97"/>
      <c r="C113" s="98"/>
      <c r="D113" s="64"/>
      <c r="E113" s="99"/>
    </row>
    <row r="114" spans="1:457" ht="16.5" customHeight="1" collapsed="1">
      <c r="A114" s="54">
        <v>6</v>
      </c>
      <c r="B114" s="807"/>
      <c r="C114" s="807"/>
      <c r="D114" s="807"/>
      <c r="E114" s="807"/>
      <c r="F114" s="47" t="e">
        <f>VLOOKUP(F$2,$B116:$C134,2,0)</f>
        <v>#N/A</v>
      </c>
      <c r="G114" s="48" t="e">
        <f>VLOOKUP(F$2,$D116:$E134,2,0)</f>
        <v>#N/A</v>
      </c>
      <c r="H114" s="47" t="e">
        <f>VLOOKUP(H$2,$B116:$C134,2,0)</f>
        <v>#N/A</v>
      </c>
      <c r="I114" s="48" t="e">
        <f>VLOOKUP(H$2,$D116:$E134,2,0)</f>
        <v>#N/A</v>
      </c>
      <c r="J114" s="47" t="e">
        <f>VLOOKUP(J$2,$B116:$C134,2,0)</f>
        <v>#N/A</v>
      </c>
      <c r="K114" s="48" t="e">
        <f>VLOOKUP(J$2,$D116:$E134,2,0)</f>
        <v>#N/A</v>
      </c>
      <c r="L114" s="47" t="e">
        <f>VLOOKUP(L$2,$B116:$C134,2,0)</f>
        <v>#N/A</v>
      </c>
      <c r="M114" s="48" t="e">
        <f>VLOOKUP(L$2,$D116:$E134,2,0)</f>
        <v>#N/A</v>
      </c>
      <c r="N114" s="47" t="e">
        <f>VLOOKUP(N$2,$B116:$C134,2,0)</f>
        <v>#N/A</v>
      </c>
      <c r="O114" s="48" t="e">
        <f>VLOOKUP(N$2,$D116:$E134,2,0)</f>
        <v>#N/A</v>
      </c>
      <c r="P114" s="47" t="e">
        <f>VLOOKUP(P$2,$B116:$C134,2,0)</f>
        <v>#N/A</v>
      </c>
      <c r="Q114" s="48" t="e">
        <f>VLOOKUP(P$2,$D116:$E134,2,0)</f>
        <v>#N/A</v>
      </c>
      <c r="R114" s="47" t="e">
        <f>VLOOKUP(R$2,$B116:$C134,2,0)</f>
        <v>#N/A</v>
      </c>
      <c r="S114" s="48" t="e">
        <f>VLOOKUP(R$2,$D116:$E134,2,0)</f>
        <v>#N/A</v>
      </c>
      <c r="T114" s="47" t="e">
        <f>VLOOKUP(T$2,$B116:$C134,2,0)</f>
        <v>#N/A</v>
      </c>
      <c r="U114" s="48" t="e">
        <f>VLOOKUP(T$2,$D116:$E134,2,0)</f>
        <v>#N/A</v>
      </c>
      <c r="V114" s="47" t="e">
        <f>VLOOKUP(V$2,$B116:$C134,2,0)</f>
        <v>#N/A</v>
      </c>
      <c r="W114" s="48" t="e">
        <f>VLOOKUP(V$2,$D116:$E134,2,0)</f>
        <v>#N/A</v>
      </c>
      <c r="X114" s="47" t="e">
        <f>VLOOKUP(X$2,$B116:$C134,2,0)</f>
        <v>#N/A</v>
      </c>
      <c r="Y114" s="48" t="e">
        <f>VLOOKUP(X$2,$D116:$E134,2,0)</f>
        <v>#N/A</v>
      </c>
      <c r="Z114" s="47" t="e">
        <f>VLOOKUP(Z$2,$B116:$C134,2,0)</f>
        <v>#N/A</v>
      </c>
      <c r="AA114" s="48" t="e">
        <f>VLOOKUP(Z$2,$D116:$E134,2,0)</f>
        <v>#N/A</v>
      </c>
      <c r="AB114" s="47" t="e">
        <f>VLOOKUP(AB$2,$B116:$C134,2,0)</f>
        <v>#N/A</v>
      </c>
      <c r="AC114" s="48" t="e">
        <f>VLOOKUP(AB$2,$D116:$E134,2,0)</f>
        <v>#N/A</v>
      </c>
      <c r="AD114" s="47" t="e">
        <f>VLOOKUP(AD$2,$B116:$C134,2,0)</f>
        <v>#N/A</v>
      </c>
      <c r="AE114" s="48" t="e">
        <f>VLOOKUP(AD$2,$D116:$E134,2,0)</f>
        <v>#N/A</v>
      </c>
      <c r="AF114" s="47" t="e">
        <f>VLOOKUP(AF$2,$B116:$C134,2,0)</f>
        <v>#N/A</v>
      </c>
      <c r="AG114" s="48" t="e">
        <f>VLOOKUP(AF$2,$D116:$E134,2,0)</f>
        <v>#N/A</v>
      </c>
      <c r="AH114" s="47" t="e">
        <f>VLOOKUP(AH$2,$B116:$C134,2,0)</f>
        <v>#N/A</v>
      </c>
      <c r="AI114" s="48" t="e">
        <f>VLOOKUP(AH$2,$D116:$E134,2,0)</f>
        <v>#N/A</v>
      </c>
      <c r="AJ114" s="47" t="e">
        <f>VLOOKUP(AJ$2,$B116:$C134,2,0)</f>
        <v>#N/A</v>
      </c>
      <c r="AK114" s="48" t="e">
        <f>VLOOKUP(AJ$2,$D116:$E134,2,0)</f>
        <v>#N/A</v>
      </c>
      <c r="AL114" s="47" t="e">
        <f>VLOOKUP(AL$2,$B116:$C134,2,0)</f>
        <v>#N/A</v>
      </c>
      <c r="AM114" s="48" t="e">
        <f>VLOOKUP(AL$2,$D116:$E134,2,0)</f>
        <v>#N/A</v>
      </c>
      <c r="AN114" s="47" t="e">
        <f>VLOOKUP(AN$2,$B116:$C134,2,0)</f>
        <v>#N/A</v>
      </c>
      <c r="AO114" s="48" t="e">
        <f>VLOOKUP(AN$2,$D116:$E134,2,0)</f>
        <v>#N/A</v>
      </c>
      <c r="AP114" s="47" t="e">
        <f>VLOOKUP(AP$2,$B116:$C134,2,0)</f>
        <v>#N/A</v>
      </c>
      <c r="AQ114" s="48" t="e">
        <f>VLOOKUP(AP$2,$D116:$E134,2,0)</f>
        <v>#N/A</v>
      </c>
      <c r="AR114" s="47" t="e">
        <f>VLOOKUP(AR$2,$B116:$C134,2,0)</f>
        <v>#N/A</v>
      </c>
      <c r="AS114" s="48" t="e">
        <f>VLOOKUP(AR$2,$D116:$E134,2,0)</f>
        <v>#N/A</v>
      </c>
      <c r="AT114" s="47" t="e">
        <f>VLOOKUP(AT$2,$B116:$C134,2,0)</f>
        <v>#N/A</v>
      </c>
      <c r="AU114" s="48" t="e">
        <f>VLOOKUP(AT$2,$D116:$E134,2,0)</f>
        <v>#N/A</v>
      </c>
      <c r="AV114" s="47" t="e">
        <f>VLOOKUP(AV$2,$B116:$C134,2,0)</f>
        <v>#N/A</v>
      </c>
      <c r="AW114" s="48" t="e">
        <f>VLOOKUP(AV$2,$D116:$E134,2,0)</f>
        <v>#N/A</v>
      </c>
      <c r="AX114" s="47" t="e">
        <f>VLOOKUP(AX$2,$B116:$C134,2,0)</f>
        <v>#N/A</v>
      </c>
      <c r="AY114" s="48" t="e">
        <f>VLOOKUP(AX$2,$D116:$E134,2,0)</f>
        <v>#N/A</v>
      </c>
      <c r="AZ114" s="47" t="e">
        <f>VLOOKUP(AZ$2,$B116:$C134,2,0)</f>
        <v>#N/A</v>
      </c>
      <c r="BA114" s="48" t="e">
        <f>VLOOKUP(AZ$2,$D116:$E134,2,0)</f>
        <v>#N/A</v>
      </c>
      <c r="BB114" s="47" t="e">
        <f>VLOOKUP(BB$2,$B116:$C134,2,0)</f>
        <v>#N/A</v>
      </c>
      <c r="BC114" s="48" t="e">
        <f>VLOOKUP(BB$2,$D116:$E134,2,0)</f>
        <v>#N/A</v>
      </c>
      <c r="BD114" s="47" t="e">
        <f>VLOOKUP(BD$2,$B116:$C134,2,0)</f>
        <v>#N/A</v>
      </c>
      <c r="BE114" s="48" t="e">
        <f>VLOOKUP(BD$2,$D116:$E134,2,0)</f>
        <v>#N/A</v>
      </c>
      <c r="BF114" s="47" t="e">
        <f>VLOOKUP(BF$2,$B116:$C134,2,0)</f>
        <v>#N/A</v>
      </c>
      <c r="BG114" s="48" t="e">
        <f>VLOOKUP(BF$2,$D116:$E134,2,0)</f>
        <v>#N/A</v>
      </c>
      <c r="BH114" s="47" t="e">
        <f>VLOOKUP(BH$2,$B116:$C134,2,0)</f>
        <v>#N/A</v>
      </c>
      <c r="BI114" s="48" t="e">
        <f>VLOOKUP(BH$2,$D116:$E134,2,0)</f>
        <v>#N/A</v>
      </c>
      <c r="BJ114" s="47" t="e">
        <f>VLOOKUP(BJ$2,$B116:$C134,2,0)</f>
        <v>#N/A</v>
      </c>
      <c r="BK114" s="48" t="e">
        <f>VLOOKUP(BJ$2,$D116:$E134,2,0)</f>
        <v>#N/A</v>
      </c>
      <c r="BL114" s="47" t="e">
        <f>VLOOKUP(BL$2,$B116:$C134,2,0)</f>
        <v>#N/A</v>
      </c>
      <c r="BM114" s="48" t="e">
        <f>VLOOKUP(BL$2,$D116:$E134,2,0)</f>
        <v>#N/A</v>
      </c>
      <c r="BN114" s="47" t="e">
        <f>VLOOKUP(BN$2,$B116:$C134,2,0)</f>
        <v>#N/A</v>
      </c>
      <c r="BO114" s="48" t="e">
        <f>VLOOKUP(BN$2,$D116:$E134,2,0)</f>
        <v>#N/A</v>
      </c>
      <c r="BP114" s="47" t="e">
        <f>VLOOKUP(BP$2,$B116:$C134,2,0)</f>
        <v>#N/A</v>
      </c>
      <c r="BQ114" s="48" t="e">
        <f>VLOOKUP(BP$2,$D116:$E134,2,0)</f>
        <v>#N/A</v>
      </c>
      <c r="BR114" s="47" t="e">
        <f>VLOOKUP(BR$2,$B116:$C134,2,0)</f>
        <v>#N/A</v>
      </c>
      <c r="BS114" s="48" t="e">
        <f>VLOOKUP(BR$2,$D116:$E134,2,0)</f>
        <v>#N/A</v>
      </c>
      <c r="BT114" s="47" t="e">
        <f>VLOOKUP(BT$2,$B116:$C134,2,0)</f>
        <v>#N/A</v>
      </c>
      <c r="BU114" s="48" t="e">
        <f>VLOOKUP(BT$2,$D116:$E134,2,0)</f>
        <v>#N/A</v>
      </c>
      <c r="BV114" s="47" t="e">
        <f>VLOOKUP(BV$2,$B116:$C134,2,0)</f>
        <v>#N/A</v>
      </c>
      <c r="BW114" s="48" t="e">
        <f>VLOOKUP(BV$2,$D116:$E134,2,0)</f>
        <v>#N/A</v>
      </c>
      <c r="BX114" s="47" t="e">
        <f>VLOOKUP(BX$2,$B116:$C134,2,0)</f>
        <v>#N/A</v>
      </c>
      <c r="BY114" s="48" t="e">
        <f>VLOOKUP(BX$2,$D116:$E134,2,0)</f>
        <v>#N/A</v>
      </c>
      <c r="BZ114" s="47" t="e">
        <f>VLOOKUP(BZ$2,$B116:$C134,2,0)</f>
        <v>#N/A</v>
      </c>
      <c r="CA114" s="48" t="e">
        <f>VLOOKUP(BZ$2,$D116:$E134,2,0)</f>
        <v>#N/A</v>
      </c>
      <c r="CB114" s="47" t="e">
        <f>VLOOKUP(CB$2,$B116:$C134,2,0)</f>
        <v>#N/A</v>
      </c>
      <c r="CC114" s="48" t="e">
        <f>VLOOKUP(CB$2,$D116:$E134,2,0)</f>
        <v>#N/A</v>
      </c>
      <c r="CD114" s="47" t="e">
        <f>VLOOKUP(CD$2,$B116:$C134,2,0)</f>
        <v>#N/A</v>
      </c>
      <c r="CE114" s="48" t="e">
        <f>VLOOKUP(CD$2,$D116:$E134,2,0)</f>
        <v>#N/A</v>
      </c>
      <c r="CF114" s="47" t="e">
        <f>VLOOKUP(CF$2,$B116:$C134,2,0)</f>
        <v>#N/A</v>
      </c>
      <c r="CG114" s="48" t="e">
        <f>VLOOKUP(CF$2,$D116:$E134,2,0)</f>
        <v>#N/A</v>
      </c>
      <c r="CH114" s="47" t="e">
        <f>VLOOKUP(CH$2,$B116:$C134,2,0)</f>
        <v>#N/A</v>
      </c>
      <c r="CI114" s="48" t="e">
        <f>VLOOKUP(CH$2,$D116:$E134,2,0)</f>
        <v>#N/A</v>
      </c>
      <c r="CJ114" s="47" t="e">
        <f>VLOOKUP(CJ$2,$B116:$C134,2,0)</f>
        <v>#N/A</v>
      </c>
      <c r="CK114" s="48" t="e">
        <f>VLOOKUP(CJ$2,$D116:$E134,2,0)</f>
        <v>#N/A</v>
      </c>
      <c r="CL114" s="47" t="e">
        <f>VLOOKUP(CL$2,$B116:$C134,2,0)</f>
        <v>#N/A</v>
      </c>
      <c r="CM114" s="48" t="e">
        <f>VLOOKUP(CL$2,$D116:$E134,2,0)</f>
        <v>#N/A</v>
      </c>
      <c r="CN114" s="47" t="e">
        <f>VLOOKUP(CN$2,$B116:$C134,2,0)</f>
        <v>#N/A</v>
      </c>
      <c r="CO114" s="48" t="e">
        <f>VLOOKUP(CN$2,$D116:$E134,2,0)</f>
        <v>#N/A</v>
      </c>
      <c r="CP114" s="47" t="e">
        <f>VLOOKUP(CP$2,$B116:$C134,2,0)</f>
        <v>#N/A</v>
      </c>
      <c r="CQ114" s="48" t="e">
        <f>VLOOKUP(CP$2,$D116:$E134,2,0)</f>
        <v>#N/A</v>
      </c>
      <c r="CR114" s="47" t="e">
        <f>VLOOKUP(CR$2,$B116:$C134,2,0)</f>
        <v>#N/A</v>
      </c>
      <c r="CS114" s="48" t="e">
        <f>VLOOKUP(CR$2,$D116:$E134,2,0)</f>
        <v>#N/A</v>
      </c>
      <c r="CT114" s="47" t="e">
        <f>VLOOKUP(CT$2,$B116:$C134,2,0)</f>
        <v>#N/A</v>
      </c>
      <c r="CU114" s="48" t="e">
        <f>VLOOKUP(CT$2,$D116:$E134,2,0)</f>
        <v>#N/A</v>
      </c>
      <c r="CV114" s="47" t="e">
        <f>VLOOKUP(CV$2,$B116:$C134,2,0)</f>
        <v>#N/A</v>
      </c>
      <c r="CW114" s="48" t="e">
        <f>VLOOKUP(CV$2,$D116:$E134,2,0)</f>
        <v>#N/A</v>
      </c>
      <c r="CX114" s="47" t="e">
        <f>VLOOKUP(CX$2,$B116:$C134,2,0)</f>
        <v>#N/A</v>
      </c>
      <c r="CY114" s="48" t="e">
        <f>VLOOKUP(CX$2,$D116:$E134,2,0)</f>
        <v>#N/A</v>
      </c>
      <c r="CZ114" s="47" t="e">
        <f>VLOOKUP(CZ$2,$B116:$C134,2,0)</f>
        <v>#N/A</v>
      </c>
      <c r="DA114" s="48" t="e">
        <f>VLOOKUP(CZ$2,$D116:$E134,2,0)</f>
        <v>#N/A</v>
      </c>
      <c r="DB114" s="47" t="e">
        <f>VLOOKUP(DB$2,$B116:$C134,2,0)</f>
        <v>#N/A</v>
      </c>
      <c r="DC114" s="48" t="e">
        <f>VLOOKUP(DB$2,$D116:$E134,2,0)</f>
        <v>#N/A</v>
      </c>
      <c r="DD114" s="47" t="e">
        <f>VLOOKUP(DD$2,$B116:$C134,2,0)</f>
        <v>#N/A</v>
      </c>
      <c r="DE114" s="48" t="e">
        <f>VLOOKUP(DD$2,$D116:$E134,2,0)</f>
        <v>#N/A</v>
      </c>
      <c r="DF114" s="47" t="e">
        <f>VLOOKUP(DF$2,$B116:$C134,2,0)</f>
        <v>#N/A</v>
      </c>
      <c r="DG114" s="48" t="e">
        <f>VLOOKUP(DF$2,$D116:$E134,2,0)</f>
        <v>#N/A</v>
      </c>
      <c r="DH114" s="47" t="e">
        <f>VLOOKUP(DH$2,$B116:$C134,2,0)</f>
        <v>#N/A</v>
      </c>
      <c r="DI114" s="48" t="e">
        <f>VLOOKUP(DH$2,$D116:$E134,2,0)</f>
        <v>#N/A</v>
      </c>
      <c r="DJ114" s="47" t="e">
        <f>VLOOKUP(DJ$2,$B116:$C134,2,0)</f>
        <v>#N/A</v>
      </c>
      <c r="DK114" s="48" t="e">
        <f>VLOOKUP(DJ$2,$D116:$E134,2,0)</f>
        <v>#N/A</v>
      </c>
      <c r="DL114" s="47" t="e">
        <f>VLOOKUP(DL$2,$B116:$C134,2,0)</f>
        <v>#N/A</v>
      </c>
      <c r="DM114" s="48" t="e">
        <f>VLOOKUP(DL$2,$D116:$E134,2,0)</f>
        <v>#N/A</v>
      </c>
      <c r="DN114" s="47" t="e">
        <f>VLOOKUP(DN$2,$B116:$C134,2,0)</f>
        <v>#N/A</v>
      </c>
      <c r="DO114" s="48" t="e">
        <f>VLOOKUP(DN$2,$D116:$E134,2,0)</f>
        <v>#N/A</v>
      </c>
      <c r="DP114" s="47" t="e">
        <f>VLOOKUP(DP$2,$B116:$C134,2,0)</f>
        <v>#N/A</v>
      </c>
      <c r="DQ114" s="48" t="e">
        <f>VLOOKUP(DP$2,$D116:$E134,2,0)</f>
        <v>#N/A</v>
      </c>
      <c r="DR114" s="47" t="e">
        <f>VLOOKUP(DR$2,$B116:$C134,2,0)</f>
        <v>#N/A</v>
      </c>
      <c r="DS114" s="48" t="e">
        <f>VLOOKUP(DR$2,$D116:$E134,2,0)</f>
        <v>#N/A</v>
      </c>
      <c r="DT114" s="47" t="e">
        <f>VLOOKUP(DT$2,$B116:$C134,2,0)</f>
        <v>#N/A</v>
      </c>
      <c r="DU114" s="48" t="e">
        <f>VLOOKUP(DT$2,$D116:$E134,2,0)</f>
        <v>#N/A</v>
      </c>
      <c r="DV114" s="47" t="e">
        <f>VLOOKUP(DV$2,$B116:$C134,2,0)</f>
        <v>#N/A</v>
      </c>
      <c r="DW114" s="48" t="e">
        <f>VLOOKUP(DV$2,$D116:$E134,2,0)</f>
        <v>#N/A</v>
      </c>
      <c r="DX114" s="47" t="e">
        <f>VLOOKUP(DX$2,$B116:$C134,2,0)</f>
        <v>#N/A</v>
      </c>
      <c r="DY114" s="48" t="e">
        <f>VLOOKUP(DX$2,$D116:$E134,2,0)</f>
        <v>#N/A</v>
      </c>
      <c r="DZ114" s="47" t="e">
        <f>VLOOKUP(DZ$2,$B116:$C134,2,0)</f>
        <v>#N/A</v>
      </c>
      <c r="EA114" s="48" t="e">
        <f>VLOOKUP(DZ$2,$D116:$E134,2,0)</f>
        <v>#N/A</v>
      </c>
      <c r="EB114" s="47" t="e">
        <f>VLOOKUP(EB$2,$B116:$C134,2,0)</f>
        <v>#N/A</v>
      </c>
      <c r="EC114" s="48" t="e">
        <f>VLOOKUP(EB$2,$D116:$E134,2,0)</f>
        <v>#N/A</v>
      </c>
      <c r="ED114" s="47" t="e">
        <f>VLOOKUP(ED$2,$B116:$C134,2,0)</f>
        <v>#N/A</v>
      </c>
      <c r="EE114" s="48" t="e">
        <f>VLOOKUP(ED$2,$D116:$E134,2,0)</f>
        <v>#N/A</v>
      </c>
      <c r="EF114" s="47" t="e">
        <f>VLOOKUP(EF$2,$B116:$C134,2,0)</f>
        <v>#N/A</v>
      </c>
      <c r="EG114" s="48" t="e">
        <f>VLOOKUP(EF$2,$D116:$E134,2,0)</f>
        <v>#N/A</v>
      </c>
      <c r="EH114" s="47" t="e">
        <f>VLOOKUP(EH$2,$B116:$C134,2,0)</f>
        <v>#N/A</v>
      </c>
      <c r="EI114" s="48" t="e">
        <f>VLOOKUP(EH$2,$D116:$E134,2,0)</f>
        <v>#N/A</v>
      </c>
      <c r="EJ114" s="47" t="e">
        <f>VLOOKUP(EJ$2,$B116:$C134,2,0)</f>
        <v>#N/A</v>
      </c>
      <c r="EK114" s="48" t="e">
        <f>VLOOKUP(EJ$2,$D116:$E134,2,0)</f>
        <v>#N/A</v>
      </c>
      <c r="EL114" s="47" t="e">
        <f>VLOOKUP(EL$2,$B116:$C134,2,0)</f>
        <v>#N/A</v>
      </c>
      <c r="EM114" s="48" t="e">
        <f>VLOOKUP(EL$2,$D116:$E134,2,0)</f>
        <v>#N/A</v>
      </c>
      <c r="EN114" s="47" t="e">
        <f>VLOOKUP(EN$2,$B116:$C134,2,0)</f>
        <v>#N/A</v>
      </c>
      <c r="EO114" s="48" t="e">
        <f>VLOOKUP(EN$2,$D116:$E134,2,0)</f>
        <v>#N/A</v>
      </c>
      <c r="EP114" s="47" t="e">
        <f>VLOOKUP(EP$2,$B116:$C134,2,0)</f>
        <v>#N/A</v>
      </c>
      <c r="EQ114" s="48" t="e">
        <f>VLOOKUP(EP$2,$D116:$E134,2,0)</f>
        <v>#N/A</v>
      </c>
      <c r="ER114" s="47" t="e">
        <f>VLOOKUP(ER$2,$B116:$C134,2,0)</f>
        <v>#N/A</v>
      </c>
      <c r="ES114" s="48" t="e">
        <f>VLOOKUP(ER$2,$D116:$E134,2,0)</f>
        <v>#N/A</v>
      </c>
      <c r="ET114" s="47" t="e">
        <f>VLOOKUP(ET$2,$B116:$C134,2,0)</f>
        <v>#N/A</v>
      </c>
      <c r="EU114" s="48" t="e">
        <f>VLOOKUP(ET$2,$D116:$E134,2,0)</f>
        <v>#N/A</v>
      </c>
      <c r="EV114" s="47" t="e">
        <f>VLOOKUP(EV$2,$B116:$C134,2,0)</f>
        <v>#N/A</v>
      </c>
      <c r="EW114" s="48" t="e">
        <f>VLOOKUP(EV$2,$D116:$E134,2,0)</f>
        <v>#N/A</v>
      </c>
      <c r="EX114" s="47" t="e">
        <f>VLOOKUP(EX$2,$B116:$C134,2,0)</f>
        <v>#N/A</v>
      </c>
      <c r="EY114" s="48" t="e">
        <f>VLOOKUP(EX$2,$D116:$E134,2,0)</f>
        <v>#N/A</v>
      </c>
      <c r="EZ114" s="47" t="e">
        <f>VLOOKUP(EZ$2,$B116:$C134,2,0)</f>
        <v>#N/A</v>
      </c>
      <c r="FA114" s="48" t="e">
        <f>VLOOKUP(EZ$2,$D116:$E134,2,0)</f>
        <v>#N/A</v>
      </c>
      <c r="FB114" s="47" t="e">
        <f>VLOOKUP(FB$2,$B116:$C134,2,0)</f>
        <v>#N/A</v>
      </c>
      <c r="FC114" s="48" t="e">
        <f>VLOOKUP(FB$2,$D116:$E134,2,0)</f>
        <v>#N/A</v>
      </c>
      <c r="FD114" s="47" t="e">
        <f>VLOOKUP(FD$2,$B116:$C134,2,0)</f>
        <v>#N/A</v>
      </c>
      <c r="FE114" s="48" t="e">
        <f>VLOOKUP(FD$2,$D116:$E134,2,0)</f>
        <v>#N/A</v>
      </c>
      <c r="FF114" s="47" t="e">
        <f>VLOOKUP(FF$2,$B116:$C134,2,0)</f>
        <v>#N/A</v>
      </c>
      <c r="FG114" s="48" t="e">
        <f>VLOOKUP(FF$2,$D116:$E134,2,0)</f>
        <v>#N/A</v>
      </c>
      <c r="FH114" s="47" t="e">
        <f>VLOOKUP(FH$2,$B116:$C134,2,0)</f>
        <v>#N/A</v>
      </c>
      <c r="FI114" s="48" t="e">
        <f>VLOOKUP(FH$2,$D116:$E134,2,0)</f>
        <v>#N/A</v>
      </c>
      <c r="FJ114" s="47" t="e">
        <f>VLOOKUP(FJ$2,$B116:$C134,2,0)</f>
        <v>#N/A</v>
      </c>
      <c r="FK114" s="48" t="e">
        <f>VLOOKUP(FJ$2,$D116:$E134,2,0)</f>
        <v>#N/A</v>
      </c>
      <c r="FL114" s="47" t="e">
        <f>VLOOKUP(FL$2,$B116:$C134,2,0)</f>
        <v>#N/A</v>
      </c>
      <c r="FM114" s="48" t="e">
        <f>VLOOKUP(FL$2,$D116:$E134,2,0)</f>
        <v>#N/A</v>
      </c>
      <c r="FN114" s="47" t="e">
        <f>VLOOKUP(FN$2,$B116:$C134,2,0)</f>
        <v>#N/A</v>
      </c>
      <c r="FO114" s="48" t="e">
        <f>VLOOKUP(FN$2,$D116:$E134,2,0)</f>
        <v>#N/A</v>
      </c>
      <c r="FP114" s="47" t="e">
        <f>VLOOKUP(FP$2,$B116:$C134,2,0)</f>
        <v>#N/A</v>
      </c>
      <c r="FQ114" s="48" t="e">
        <f>VLOOKUP(FP$2,$D116:$E134,2,0)</f>
        <v>#N/A</v>
      </c>
      <c r="FR114" s="47" t="e">
        <f>VLOOKUP(FR$2,$B116:$C134,2,0)</f>
        <v>#N/A</v>
      </c>
      <c r="FS114" s="48" t="e">
        <f>VLOOKUP(FR$2,$D116:$E134,2,0)</f>
        <v>#N/A</v>
      </c>
      <c r="FT114" s="47" t="e">
        <f>VLOOKUP(FT$2,$B116:$C134,2,0)</f>
        <v>#N/A</v>
      </c>
      <c r="FU114" s="48" t="e">
        <f>VLOOKUP(FT$2,$D116:$E134,2,0)</f>
        <v>#N/A</v>
      </c>
      <c r="FV114" s="47" t="e">
        <f>VLOOKUP(FV$2,$B116:$C134,2,0)</f>
        <v>#N/A</v>
      </c>
      <c r="FW114" s="48" t="e">
        <f>VLOOKUP(FV$2,$D116:$E134,2,0)</f>
        <v>#N/A</v>
      </c>
      <c r="FX114" s="47" t="e">
        <f>VLOOKUP(FX$2,$B116:$C134,2,0)</f>
        <v>#N/A</v>
      </c>
      <c r="FY114" s="48" t="e">
        <f>VLOOKUP(FX$2,$D116:$E134,2,0)</f>
        <v>#N/A</v>
      </c>
      <c r="FZ114" s="47" t="e">
        <f>VLOOKUP(FZ$2,$B116:$C134,2,0)</f>
        <v>#N/A</v>
      </c>
      <c r="GA114" s="48" t="e">
        <f>VLOOKUP(FZ$2,$D116:$E134,2,0)</f>
        <v>#N/A</v>
      </c>
      <c r="GB114" s="47" t="e">
        <f>VLOOKUP(GB$2,$B116:$C134,2,0)</f>
        <v>#N/A</v>
      </c>
      <c r="GC114" s="48" t="e">
        <f>VLOOKUP(GB$2,$D116:$E134,2,0)</f>
        <v>#N/A</v>
      </c>
      <c r="GD114" s="47" t="e">
        <f>VLOOKUP(GD$2,$B116:$C134,2,0)</f>
        <v>#N/A</v>
      </c>
      <c r="GE114" s="48" t="e">
        <f>VLOOKUP(GD$2,$D116:$E134,2,0)</f>
        <v>#N/A</v>
      </c>
      <c r="GF114" s="47" t="e">
        <f>VLOOKUP(GF$2,$B116:$C134,2,0)</f>
        <v>#N/A</v>
      </c>
      <c r="GG114" s="48" t="e">
        <f>VLOOKUP(GF$2,$D116:$E134,2,0)</f>
        <v>#N/A</v>
      </c>
      <c r="GH114" s="47" t="e">
        <f>VLOOKUP(GH$2,$B116:$C134,2,0)</f>
        <v>#N/A</v>
      </c>
      <c r="GI114" s="48" t="e">
        <f>VLOOKUP(GH$2,$D116:$E134,2,0)</f>
        <v>#N/A</v>
      </c>
      <c r="GJ114" s="47" t="e">
        <f>VLOOKUP(GJ$2,$B116:$C134,2,0)</f>
        <v>#N/A</v>
      </c>
      <c r="GK114" s="48" t="e">
        <f>VLOOKUP(GJ$2,$D116:$E134,2,0)</f>
        <v>#N/A</v>
      </c>
      <c r="GL114" s="47" t="e">
        <f>VLOOKUP(GL$2,$B116:$C134,2,0)</f>
        <v>#N/A</v>
      </c>
      <c r="GM114" s="48" t="e">
        <f>VLOOKUP(GL$2,$D116:$E134,2,0)</f>
        <v>#N/A</v>
      </c>
      <c r="GN114" s="47" t="e">
        <f>VLOOKUP(GN$2,$B116:$C134,2,0)</f>
        <v>#N/A</v>
      </c>
      <c r="GO114" s="48" t="e">
        <f>VLOOKUP(GN$2,$D116:$E134,2,0)</f>
        <v>#N/A</v>
      </c>
      <c r="GP114" s="47" t="e">
        <f>VLOOKUP(GP$2,$B116:$C134,2,0)</f>
        <v>#N/A</v>
      </c>
      <c r="GQ114" s="48" t="e">
        <f>VLOOKUP(GP$2,$D116:$E134,2,0)</f>
        <v>#N/A</v>
      </c>
      <c r="GR114" s="47" t="e">
        <f>VLOOKUP(GR$2,$B116:$C134,2,0)</f>
        <v>#N/A</v>
      </c>
      <c r="GS114" s="48" t="e">
        <f>VLOOKUP(GR$2,$D116:$E134,2,0)</f>
        <v>#N/A</v>
      </c>
      <c r="GT114" s="47" t="e">
        <f>VLOOKUP(GT$2,$B116:$C134,2,0)</f>
        <v>#N/A</v>
      </c>
      <c r="GU114" s="48" t="e">
        <f>VLOOKUP(GT$2,$D116:$E134,2,0)</f>
        <v>#N/A</v>
      </c>
      <c r="GV114" s="47" t="e">
        <f>VLOOKUP(GV$2,$B116:$C134,2,0)</f>
        <v>#N/A</v>
      </c>
      <c r="GW114" s="48" t="e">
        <f>VLOOKUP(GV$2,$D116:$E134,2,0)</f>
        <v>#N/A</v>
      </c>
      <c r="GX114" s="47" t="e">
        <f>VLOOKUP(GX$2,$B116:$C134,2,0)</f>
        <v>#N/A</v>
      </c>
      <c r="GY114" s="48" t="e">
        <f>VLOOKUP(GX$2,$D116:$E134,2,0)</f>
        <v>#N/A</v>
      </c>
      <c r="GZ114" s="47" t="e">
        <f>VLOOKUP(GZ$2,$B116:$C134,2,0)</f>
        <v>#N/A</v>
      </c>
      <c r="HA114" s="48" t="e">
        <f>VLOOKUP(GZ$2,$D116:$E134,2,0)</f>
        <v>#N/A</v>
      </c>
      <c r="HB114" s="47" t="e">
        <f>VLOOKUP(HB$2,$B116:$C134,2,0)</f>
        <v>#N/A</v>
      </c>
      <c r="HC114" s="48" t="e">
        <f>VLOOKUP(HB$2,$D116:$E134,2,0)</f>
        <v>#N/A</v>
      </c>
      <c r="HD114" s="47" t="e">
        <f>VLOOKUP(HD$2,$B116:$C134,2,0)</f>
        <v>#N/A</v>
      </c>
      <c r="HE114" s="48" t="e">
        <f>VLOOKUP(HD$2,$D116:$E134,2,0)</f>
        <v>#N/A</v>
      </c>
      <c r="HF114" s="47" t="e">
        <f>VLOOKUP(HF$2,$B116:$C134,2,0)</f>
        <v>#N/A</v>
      </c>
      <c r="HG114" s="48" t="e">
        <f>VLOOKUP(HF$2,$D116:$E134,2,0)</f>
        <v>#N/A</v>
      </c>
      <c r="HH114" s="47" t="e">
        <f>VLOOKUP(HH$2,$B116:$C134,2,0)</f>
        <v>#N/A</v>
      </c>
      <c r="HI114" s="48" t="e">
        <f>VLOOKUP(HH$2,$D116:$E134,2,0)</f>
        <v>#N/A</v>
      </c>
      <c r="HJ114" s="47" t="e">
        <f>VLOOKUP(HJ$2,$B116:$C134,2,0)</f>
        <v>#N/A</v>
      </c>
      <c r="HK114" s="48" t="e">
        <f>VLOOKUP(HJ$2,$D116:$E134,2,0)</f>
        <v>#N/A</v>
      </c>
      <c r="HL114" s="47" t="e">
        <f>VLOOKUP(HL$2,$B116:$C134,2,0)</f>
        <v>#N/A</v>
      </c>
      <c r="HM114" s="48" t="e">
        <f>VLOOKUP(HL$2,$D116:$E134,2,0)</f>
        <v>#N/A</v>
      </c>
      <c r="HN114" s="47" t="e">
        <f>VLOOKUP(HN$2,$B116:$C134,2,0)</f>
        <v>#N/A</v>
      </c>
      <c r="HO114" s="48" t="e">
        <f>VLOOKUP(HN$2,$D116:$E134,2,0)</f>
        <v>#N/A</v>
      </c>
      <c r="HP114" s="47" t="e">
        <f>VLOOKUP(HP$2,$B116:$C134,2,0)</f>
        <v>#N/A</v>
      </c>
      <c r="HQ114" s="48" t="e">
        <f>VLOOKUP(HP$2,$D116:$E134,2,0)</f>
        <v>#N/A</v>
      </c>
      <c r="HR114" s="47" t="e">
        <f>VLOOKUP(HR$2,$B116:$C134,2,0)</f>
        <v>#N/A</v>
      </c>
      <c r="HS114" s="48" t="e">
        <f>VLOOKUP(HR$2,$D116:$E134,2,0)</f>
        <v>#N/A</v>
      </c>
      <c r="HT114" s="47" t="e">
        <f>VLOOKUP(HT$2,$B116:$C134,2,0)</f>
        <v>#N/A</v>
      </c>
      <c r="HU114" s="48" t="e">
        <f>VLOOKUP(HT$2,$D116:$E134,2,0)</f>
        <v>#N/A</v>
      </c>
      <c r="HV114" s="47" t="e">
        <f>VLOOKUP(HV$2,$B116:$C134,2,0)</f>
        <v>#N/A</v>
      </c>
      <c r="HW114" s="48" t="e">
        <f>VLOOKUP(HV$2,$D116:$E134,2,0)</f>
        <v>#N/A</v>
      </c>
      <c r="HX114" s="47" t="e">
        <f>VLOOKUP(HX$2,$B116:$C134,2,0)</f>
        <v>#N/A</v>
      </c>
      <c r="HY114" s="48" t="e">
        <f>VLOOKUP(HX$2,$D116:$E134,2,0)</f>
        <v>#N/A</v>
      </c>
      <c r="HZ114" s="47" t="e">
        <f>VLOOKUP(HZ$2,$B116:$C134,2,0)</f>
        <v>#N/A</v>
      </c>
      <c r="IA114" s="48" t="e">
        <f>VLOOKUP(HZ$2,$D116:$E134,2,0)</f>
        <v>#N/A</v>
      </c>
      <c r="IB114" s="47" t="e">
        <f>VLOOKUP(IB$2,$B116:$C134,2,0)</f>
        <v>#N/A</v>
      </c>
      <c r="IC114" s="48" t="e">
        <f>VLOOKUP(IB$2,$D116:$E134,2,0)</f>
        <v>#N/A</v>
      </c>
      <c r="ID114" s="47" t="e">
        <f>VLOOKUP(ID$2,$B116:$C134,2,0)</f>
        <v>#N/A</v>
      </c>
      <c r="IE114" s="48" t="e">
        <f>VLOOKUP(ID$2,$D116:$E134,2,0)</f>
        <v>#N/A</v>
      </c>
      <c r="IF114" s="47" t="e">
        <f>VLOOKUP(IF$2,$B116:$C134,2,0)</f>
        <v>#N/A</v>
      </c>
      <c r="IG114" s="48" t="e">
        <f>VLOOKUP(IF$2,$D116:$E134,2,0)</f>
        <v>#N/A</v>
      </c>
      <c r="IH114" s="47" t="e">
        <f>VLOOKUP(IH$2,$B116:$C134,2,0)</f>
        <v>#N/A</v>
      </c>
      <c r="II114" s="48" t="e">
        <f>VLOOKUP(IH$2,$D116:$E134,2,0)</f>
        <v>#N/A</v>
      </c>
      <c r="IJ114" s="47" t="e">
        <f>VLOOKUP(IJ$2,$B116:$C134,2,0)</f>
        <v>#N/A</v>
      </c>
      <c r="IK114" s="48" t="e">
        <f>VLOOKUP(IJ$2,$D116:$E134,2,0)</f>
        <v>#N/A</v>
      </c>
      <c r="IL114" s="47" t="e">
        <f>VLOOKUP(IL$2,$B116:$C134,2,0)</f>
        <v>#N/A</v>
      </c>
      <c r="IM114" s="48" t="e">
        <f>VLOOKUP(IL$2,$D116:$E134,2,0)</f>
        <v>#N/A</v>
      </c>
      <c r="IN114" s="47" t="e">
        <f>VLOOKUP(IN$2,$B116:$C134,2,0)</f>
        <v>#N/A</v>
      </c>
      <c r="IO114" s="48" t="e">
        <f>VLOOKUP(IN$2,$D116:$E134,2,0)</f>
        <v>#N/A</v>
      </c>
      <c r="IP114" s="47" t="e">
        <f>VLOOKUP(IP$2,$B116:$C134,2,0)</f>
        <v>#N/A</v>
      </c>
      <c r="IQ114" s="48" t="e">
        <f>VLOOKUP(IP$2,$D116:$E134,2,0)</f>
        <v>#N/A</v>
      </c>
      <c r="IR114" s="47" t="e">
        <f>VLOOKUP(IR$2,$B116:$C134,2,0)</f>
        <v>#N/A</v>
      </c>
      <c r="IS114" s="48" t="e">
        <f>VLOOKUP(IR$2,$D116:$E134,2,0)</f>
        <v>#N/A</v>
      </c>
      <c r="IT114" s="47" t="e">
        <f>VLOOKUP(IT$2,$B116:$C134,2,0)</f>
        <v>#N/A</v>
      </c>
      <c r="IU114" s="48" t="e">
        <f>VLOOKUP(IT$2,$D116:$E134,2,0)</f>
        <v>#N/A</v>
      </c>
      <c r="IV114" s="47" t="e">
        <f>VLOOKUP(IV$2,$B116:$C134,2,0)</f>
        <v>#N/A</v>
      </c>
      <c r="IW114" s="48" t="e">
        <f>VLOOKUP(IV$2,$D116:$E134,2,0)</f>
        <v>#N/A</v>
      </c>
      <c r="IX114" s="47" t="e">
        <f>VLOOKUP(IX$2,$B116:$C134,2,0)</f>
        <v>#N/A</v>
      </c>
      <c r="IY114" s="48" t="e">
        <f>VLOOKUP(IX$2,$D116:$E134,2,0)</f>
        <v>#N/A</v>
      </c>
      <c r="IZ114" s="47" t="e">
        <f>VLOOKUP(IZ$2,$B116:$C134,2,0)</f>
        <v>#N/A</v>
      </c>
      <c r="JA114" s="48" t="e">
        <f>VLOOKUP(IZ$2,$D116:$E134,2,0)</f>
        <v>#N/A</v>
      </c>
      <c r="JB114" s="47" t="e">
        <f>VLOOKUP(JB$2,$B116:$C134,2,0)</f>
        <v>#N/A</v>
      </c>
      <c r="JC114" s="48" t="e">
        <f>VLOOKUP(JB$2,$D116:$E134,2,0)</f>
        <v>#N/A</v>
      </c>
      <c r="JD114" s="47" t="e">
        <f>VLOOKUP(JD$2,$B116:$C134,2,0)</f>
        <v>#N/A</v>
      </c>
      <c r="JE114" s="48" t="e">
        <f>VLOOKUP(JD$2,$D116:$E134,2,0)</f>
        <v>#N/A</v>
      </c>
      <c r="JF114" s="47" t="e">
        <f>VLOOKUP(JF$2,$B116:$C134,2,0)</f>
        <v>#N/A</v>
      </c>
      <c r="JG114" s="48" t="e">
        <f>VLOOKUP(JF$2,$D116:$E134,2,0)</f>
        <v>#N/A</v>
      </c>
      <c r="JH114" s="47" t="e">
        <f>VLOOKUP(JH$2,$B116:$C134,2,0)</f>
        <v>#N/A</v>
      </c>
      <c r="JI114" s="48" t="e">
        <f>VLOOKUP(JH$2,$D116:$E134,2,0)</f>
        <v>#N/A</v>
      </c>
      <c r="JJ114" s="47" t="e">
        <f>VLOOKUP(JJ$2,$B116:$C134,2,0)</f>
        <v>#N/A</v>
      </c>
      <c r="JK114" s="48" t="e">
        <f>VLOOKUP(JJ$2,$D116:$E134,2,0)</f>
        <v>#N/A</v>
      </c>
      <c r="JL114" s="47" t="e">
        <f>VLOOKUP(JL$2,$B116:$C134,2,0)</f>
        <v>#N/A</v>
      </c>
      <c r="JM114" s="48" t="e">
        <f>VLOOKUP(JL$2,$D116:$E134,2,0)</f>
        <v>#N/A</v>
      </c>
      <c r="JN114" s="47" t="e">
        <f>VLOOKUP(JN$2,$B116:$C134,2,0)</f>
        <v>#N/A</v>
      </c>
      <c r="JO114" s="48" t="e">
        <f>VLOOKUP(JN$2,$D116:$E134,2,0)</f>
        <v>#N/A</v>
      </c>
      <c r="JP114" s="47" t="e">
        <f>VLOOKUP(JP$2,$B116:$C134,2,0)</f>
        <v>#N/A</v>
      </c>
      <c r="JQ114" s="48" t="e">
        <f>VLOOKUP(JP$2,$D116:$E134,2,0)</f>
        <v>#N/A</v>
      </c>
      <c r="JR114" s="47" t="e">
        <f>VLOOKUP(JR$2,$B116:$C134,2,0)</f>
        <v>#N/A</v>
      </c>
      <c r="JS114" s="48" t="e">
        <f>VLOOKUP(JR$2,$D116:$E134,2,0)</f>
        <v>#N/A</v>
      </c>
      <c r="JT114" s="47" t="e">
        <f>VLOOKUP(JT$2,$B116:$C134,2,0)</f>
        <v>#N/A</v>
      </c>
      <c r="JU114" s="48" t="e">
        <f>VLOOKUP(JT$2,$D116:$E134,2,0)</f>
        <v>#N/A</v>
      </c>
      <c r="JV114" s="47" t="e">
        <f>VLOOKUP(JV$2,$B116:$C134,2,0)</f>
        <v>#N/A</v>
      </c>
      <c r="JW114" s="48" t="e">
        <f>VLOOKUP(JV$2,$D116:$E134,2,0)</f>
        <v>#N/A</v>
      </c>
      <c r="JX114" s="47" t="e">
        <f>VLOOKUP(JX$2,$B116:$C134,2,0)</f>
        <v>#N/A</v>
      </c>
      <c r="JY114" s="48" t="e">
        <f>VLOOKUP(JX$2,$D116:$E134,2,0)</f>
        <v>#N/A</v>
      </c>
      <c r="JZ114" s="47" t="e">
        <f>VLOOKUP(JZ$2,$B116:$C134,2,0)</f>
        <v>#N/A</v>
      </c>
      <c r="KA114" s="48" t="e">
        <f>VLOOKUP(JZ$2,$D116:$E134,2,0)</f>
        <v>#N/A</v>
      </c>
      <c r="KB114" s="47" t="e">
        <f>VLOOKUP(KB$2,$B116:$C134,2,0)</f>
        <v>#N/A</v>
      </c>
      <c r="KC114" s="48" t="e">
        <f>VLOOKUP(KB$2,$D116:$E134,2,0)</f>
        <v>#N/A</v>
      </c>
      <c r="KD114" s="47" t="e">
        <f>VLOOKUP(KD$2,$B116:$C134,2,0)</f>
        <v>#N/A</v>
      </c>
      <c r="KE114" s="48" t="e">
        <f>VLOOKUP(KD$2,$D116:$E134,2,0)</f>
        <v>#N/A</v>
      </c>
      <c r="KF114" s="47" t="e">
        <f>VLOOKUP(KF$2,$B116:$C134,2,0)</f>
        <v>#N/A</v>
      </c>
      <c r="KG114" s="48" t="e">
        <f>VLOOKUP(KF$2,$D116:$E134,2,0)</f>
        <v>#N/A</v>
      </c>
      <c r="KH114" s="47" t="e">
        <f>VLOOKUP(KH$2,$B116:$C134,2,0)</f>
        <v>#N/A</v>
      </c>
      <c r="KI114" s="48" t="e">
        <f>VLOOKUP(KH$2,$D116:$E134,2,0)</f>
        <v>#N/A</v>
      </c>
      <c r="KJ114" s="47" t="e">
        <f>VLOOKUP(KJ$2,$B116:$C134,2,0)</f>
        <v>#N/A</v>
      </c>
      <c r="KK114" s="48" t="e">
        <f>VLOOKUP(KJ$2,$D116:$E134,2,0)</f>
        <v>#N/A</v>
      </c>
      <c r="KL114" s="47" t="e">
        <f>VLOOKUP(KL$2,$B116:$C134,2,0)</f>
        <v>#N/A</v>
      </c>
      <c r="KM114" s="48" t="e">
        <f>VLOOKUP(KL$2,$D116:$E134,2,0)</f>
        <v>#N/A</v>
      </c>
      <c r="KN114" s="47" t="e">
        <f>VLOOKUP(KN$2,$B116:$C134,2,0)</f>
        <v>#N/A</v>
      </c>
      <c r="KO114" s="48" t="e">
        <f>VLOOKUP(KN$2,$D116:$E134,2,0)</f>
        <v>#N/A</v>
      </c>
      <c r="KP114" s="47" t="e">
        <f>VLOOKUP(KP$2,$B116:$C134,2,0)</f>
        <v>#N/A</v>
      </c>
      <c r="KQ114" s="48" t="e">
        <f>VLOOKUP(KP$2,$D116:$E134,2,0)</f>
        <v>#N/A</v>
      </c>
      <c r="KR114" s="47" t="e">
        <f>VLOOKUP(KR$2,$B116:$C134,2,0)</f>
        <v>#N/A</v>
      </c>
      <c r="KS114" s="48" t="e">
        <f>VLOOKUP(KR$2,$D116:$E134,2,0)</f>
        <v>#N/A</v>
      </c>
      <c r="KT114" s="47" t="e">
        <f>VLOOKUP(KT$2,$B116:$C134,2,0)</f>
        <v>#N/A</v>
      </c>
      <c r="KU114" s="48" t="e">
        <f>VLOOKUP(KT$2,$D116:$E134,2,0)</f>
        <v>#N/A</v>
      </c>
      <c r="KV114" s="47" t="e">
        <f>VLOOKUP(KV$2,$B116:$C134,2,0)</f>
        <v>#N/A</v>
      </c>
      <c r="KW114" s="48" t="e">
        <f>VLOOKUP(KV$2,$D116:$E134,2,0)</f>
        <v>#N/A</v>
      </c>
      <c r="KX114" s="47" t="e">
        <f>VLOOKUP(KX$2,$B116:$C134,2,0)</f>
        <v>#N/A</v>
      </c>
      <c r="KY114" s="48" t="e">
        <f>VLOOKUP(KX$2,$D116:$E134,2,0)</f>
        <v>#N/A</v>
      </c>
      <c r="KZ114" s="47" t="e">
        <f>VLOOKUP(KZ$2,$B116:$C134,2,0)</f>
        <v>#N/A</v>
      </c>
      <c r="LA114" s="48" t="e">
        <f>VLOOKUP(KZ$2,$D116:$E134,2,0)</f>
        <v>#N/A</v>
      </c>
      <c r="LB114" s="47" t="e">
        <f>VLOOKUP(LB$2,$B116:$C134,2,0)</f>
        <v>#N/A</v>
      </c>
      <c r="LC114" s="48" t="e">
        <f>VLOOKUP(LB$2,$D116:$E134,2,0)</f>
        <v>#N/A</v>
      </c>
      <c r="LD114" s="47" t="e">
        <f>VLOOKUP(LD$2,$B116:$C134,2,0)</f>
        <v>#N/A</v>
      </c>
      <c r="LE114" s="48" t="e">
        <f>VLOOKUP(LD$2,$D116:$E134,2,0)</f>
        <v>#N/A</v>
      </c>
      <c r="LF114" s="47" t="e">
        <f>VLOOKUP(LF$2,$B116:$C134,2,0)</f>
        <v>#N/A</v>
      </c>
      <c r="LG114" s="48" t="e">
        <f>VLOOKUP(LF$2,$D116:$E134,2,0)</f>
        <v>#N/A</v>
      </c>
      <c r="LH114" s="47" t="e">
        <f>VLOOKUP(LH$2,$B116:$C134,2,0)</f>
        <v>#N/A</v>
      </c>
      <c r="LI114" s="48" t="e">
        <f>VLOOKUP(LH$2,$D116:$E134,2,0)</f>
        <v>#N/A</v>
      </c>
      <c r="LJ114" s="47" t="e">
        <f>VLOOKUP(LJ$2,$B116:$C134,2,0)</f>
        <v>#N/A</v>
      </c>
      <c r="LK114" s="48" t="e">
        <f>VLOOKUP(LJ$2,$D116:$E134,2,0)</f>
        <v>#N/A</v>
      </c>
      <c r="LL114" s="47" t="e">
        <f>VLOOKUP(LL$2,$B116:$C134,2,0)</f>
        <v>#N/A</v>
      </c>
      <c r="LM114" s="48" t="e">
        <f>VLOOKUP(LL$2,$D116:$E134,2,0)</f>
        <v>#N/A</v>
      </c>
      <c r="LN114" s="47" t="e">
        <f>VLOOKUP(LN$2,$B116:$C134,2,0)</f>
        <v>#N/A</v>
      </c>
      <c r="LO114" s="48" t="e">
        <f>VLOOKUP(LN$2,$D116:$E134,2,0)</f>
        <v>#N/A</v>
      </c>
      <c r="LP114" s="47" t="e">
        <f>VLOOKUP(LP$2,$B116:$C134,2,0)</f>
        <v>#N/A</v>
      </c>
      <c r="LQ114" s="48" t="e">
        <f>VLOOKUP(LP$2,$D116:$E134,2,0)</f>
        <v>#N/A</v>
      </c>
      <c r="LR114" s="47" t="e">
        <f>VLOOKUP(LR$2,$B116:$C134,2,0)</f>
        <v>#N/A</v>
      </c>
      <c r="LS114" s="48" t="e">
        <f>VLOOKUP(LR$2,$D116:$E134,2,0)</f>
        <v>#N/A</v>
      </c>
      <c r="LT114" s="47" t="e">
        <f>VLOOKUP(LT$2,$B116:$C134,2,0)</f>
        <v>#N/A</v>
      </c>
      <c r="LU114" s="48" t="e">
        <f>VLOOKUP(LT$2,$D116:$E134,2,0)</f>
        <v>#N/A</v>
      </c>
      <c r="LV114" s="47" t="e">
        <f>VLOOKUP(LV$2,$B116:$C134,2,0)</f>
        <v>#N/A</v>
      </c>
      <c r="LW114" s="48" t="e">
        <f>VLOOKUP(LV$2,$D116:$E134,2,0)</f>
        <v>#N/A</v>
      </c>
      <c r="LX114" s="47" t="e">
        <f>VLOOKUP(LX$2,$B116:$C134,2,0)</f>
        <v>#N/A</v>
      </c>
      <c r="LY114" s="48" t="e">
        <f>VLOOKUP(LX$2,$D116:$E134,2,0)</f>
        <v>#N/A</v>
      </c>
      <c r="LZ114" s="47" t="e">
        <f>VLOOKUP(LZ$2,$B116:$C134,2,0)</f>
        <v>#N/A</v>
      </c>
      <c r="MA114" s="48" t="e">
        <f>VLOOKUP(LZ$2,$D116:$E134,2,0)</f>
        <v>#N/A</v>
      </c>
      <c r="MB114" s="47" t="e">
        <f>VLOOKUP(MB$2,$B116:$C134,2,0)</f>
        <v>#N/A</v>
      </c>
      <c r="MC114" s="48" t="e">
        <f>VLOOKUP(MB$2,$D116:$E134,2,0)</f>
        <v>#N/A</v>
      </c>
      <c r="MD114" s="47" t="e">
        <f>VLOOKUP(MD$2,$B116:$C134,2,0)</f>
        <v>#N/A</v>
      </c>
      <c r="ME114" s="48" t="e">
        <f>VLOOKUP(MD$2,$D116:$E134,2,0)</f>
        <v>#N/A</v>
      </c>
      <c r="MF114" s="47" t="e">
        <f>VLOOKUP(MF$2,$B116:$C134,2,0)</f>
        <v>#N/A</v>
      </c>
      <c r="MG114" s="48" t="e">
        <f>VLOOKUP(MF$2,$D116:$E134,2,0)</f>
        <v>#N/A</v>
      </c>
      <c r="MH114" s="47" t="e">
        <f>VLOOKUP(MH$2,$B116:$C134,2,0)</f>
        <v>#N/A</v>
      </c>
      <c r="MI114" s="48" t="e">
        <f>VLOOKUP(MH$2,$D116:$E134,2,0)</f>
        <v>#N/A</v>
      </c>
      <c r="MJ114" s="47" t="e">
        <f>VLOOKUP(MJ$2,$B116:$C134,2,0)</f>
        <v>#N/A</v>
      </c>
      <c r="MK114" s="48" t="e">
        <f>VLOOKUP(MJ$2,$D116:$E134,2,0)</f>
        <v>#N/A</v>
      </c>
      <c r="ML114" s="47" t="e">
        <f>VLOOKUP(ML$2,$B116:$C134,2,0)</f>
        <v>#N/A</v>
      </c>
      <c r="MM114" s="48" t="e">
        <f>VLOOKUP(ML$2,$D116:$E134,2,0)</f>
        <v>#N/A</v>
      </c>
      <c r="MN114" s="47" t="e">
        <f>VLOOKUP(MN$2,$B116:$C134,2,0)</f>
        <v>#N/A</v>
      </c>
      <c r="MO114" s="48" t="e">
        <f>VLOOKUP(MN$2,$D116:$E134,2,0)</f>
        <v>#N/A</v>
      </c>
      <c r="MP114" s="47" t="e">
        <f>VLOOKUP(MP$2,$B116:$C134,2,0)</f>
        <v>#N/A</v>
      </c>
      <c r="MQ114" s="48" t="e">
        <f>VLOOKUP(MP$2,$D116:$E134,2,0)</f>
        <v>#N/A</v>
      </c>
      <c r="MR114" s="47" t="e">
        <f>VLOOKUP(MR$2,$B116:$C134,2,0)</f>
        <v>#N/A</v>
      </c>
      <c r="MS114" s="48" t="e">
        <f>VLOOKUP(MR$2,$D116:$E134,2,0)</f>
        <v>#N/A</v>
      </c>
      <c r="MT114" s="47" t="e">
        <f>VLOOKUP(MT$2,$B116:$C134,2,0)</f>
        <v>#N/A</v>
      </c>
      <c r="MU114" s="48" t="e">
        <f>VLOOKUP(MT$2,$D116:$E134,2,0)</f>
        <v>#N/A</v>
      </c>
      <c r="MV114" s="47" t="e">
        <f>VLOOKUP(MV$2,$B116:$C134,2,0)</f>
        <v>#N/A</v>
      </c>
      <c r="MW114" s="48" t="e">
        <f>VLOOKUP(MV$2,$D116:$E134,2,0)</f>
        <v>#N/A</v>
      </c>
      <c r="MX114" s="47" t="e">
        <f>VLOOKUP(MX$2,$B116:$C134,2,0)</f>
        <v>#N/A</v>
      </c>
      <c r="MY114" s="48" t="e">
        <f>VLOOKUP(MX$2,$D116:$E134,2,0)</f>
        <v>#N/A</v>
      </c>
      <c r="MZ114" s="47" t="e">
        <f>VLOOKUP(MZ$2,$B116:$C134,2,0)</f>
        <v>#N/A</v>
      </c>
      <c r="NA114" s="48" t="e">
        <f>VLOOKUP(MZ$2,$D116:$E134,2,0)</f>
        <v>#N/A</v>
      </c>
      <c r="NB114" s="47" t="e">
        <f>VLOOKUP(NB$2,$B116:$C134,2,0)</f>
        <v>#N/A</v>
      </c>
      <c r="NC114" s="48" t="e">
        <f>VLOOKUP(NB$2,$D116:$E134,2,0)</f>
        <v>#N/A</v>
      </c>
      <c r="ND114" s="47" t="e">
        <f>VLOOKUP(ND$2,$B116:$C134,2,0)</f>
        <v>#N/A</v>
      </c>
      <c r="NE114" s="48" t="e">
        <f>VLOOKUP(ND$2,$D116:$E134,2,0)</f>
        <v>#N/A</v>
      </c>
      <c r="NF114" s="47" t="e">
        <f>VLOOKUP(NF$2,$B116:$C134,2,0)</f>
        <v>#N/A</v>
      </c>
      <c r="NG114" s="48" t="e">
        <f>VLOOKUP(NF$2,$D116:$E134,2,0)</f>
        <v>#N/A</v>
      </c>
      <c r="NH114" s="47" t="e">
        <f>VLOOKUP(NH$2,$B116:$C134,2,0)</f>
        <v>#N/A</v>
      </c>
      <c r="NI114" s="48" t="e">
        <f>VLOOKUP(NH$2,$D116:$E134,2,0)</f>
        <v>#N/A</v>
      </c>
      <c r="NJ114" s="47" t="e">
        <f>VLOOKUP(NJ$2,$B116:$C134,2,0)</f>
        <v>#N/A</v>
      </c>
      <c r="NK114" s="48" t="e">
        <f>VLOOKUP(NJ$2,$D116:$E134,2,0)</f>
        <v>#N/A</v>
      </c>
      <c r="NL114" s="47" t="e">
        <f>VLOOKUP(NL$2,$B116:$C134,2,0)</f>
        <v>#N/A</v>
      </c>
      <c r="NM114" s="48" t="e">
        <f>VLOOKUP(NL$2,$D116:$E134,2,0)</f>
        <v>#N/A</v>
      </c>
      <c r="NN114" s="47" t="e">
        <f>VLOOKUP(NN$2,$B116:$C134,2,0)</f>
        <v>#N/A</v>
      </c>
      <c r="NO114" s="48" t="e">
        <f>VLOOKUP(NN$2,$D116:$E134,2,0)</f>
        <v>#N/A</v>
      </c>
      <c r="NP114" s="47" t="e">
        <f>VLOOKUP(NP$2,$B116:$C134,2,0)</f>
        <v>#N/A</v>
      </c>
      <c r="NQ114" s="48" t="e">
        <f>VLOOKUP(NP$2,$D116:$E134,2,0)</f>
        <v>#N/A</v>
      </c>
      <c r="NR114" s="47" t="e">
        <f>VLOOKUP(NR$2,$B116:$C134,2,0)</f>
        <v>#N/A</v>
      </c>
      <c r="NS114" s="48" t="e">
        <f>VLOOKUP(NR$2,$D116:$E134,2,0)</f>
        <v>#N/A</v>
      </c>
      <c r="NT114" s="47" t="e">
        <f>VLOOKUP(NT$2,$B116:$C134,2,0)</f>
        <v>#N/A</v>
      </c>
      <c r="NU114" s="48" t="e">
        <f>VLOOKUP(NT$2,$D116:$E134,2,0)</f>
        <v>#N/A</v>
      </c>
      <c r="NV114" s="47" t="e">
        <f>VLOOKUP(NV$2,$B116:$C134,2,0)</f>
        <v>#N/A</v>
      </c>
      <c r="NW114" s="48" t="e">
        <f>VLOOKUP(NV$2,$D116:$E134,2,0)</f>
        <v>#N/A</v>
      </c>
      <c r="NX114" s="47" t="e">
        <f>VLOOKUP(NX$2,$B116:$C134,2,0)</f>
        <v>#N/A</v>
      </c>
      <c r="NY114" s="48" t="e">
        <f>VLOOKUP(NX$2,$D116:$E134,2,0)</f>
        <v>#N/A</v>
      </c>
      <c r="NZ114" s="47" t="e">
        <f>VLOOKUP(NZ$2,$B116:$C134,2,0)</f>
        <v>#N/A</v>
      </c>
      <c r="OA114" s="48" t="e">
        <f>VLOOKUP(NZ$2,$D116:$E134,2,0)</f>
        <v>#N/A</v>
      </c>
      <c r="OB114" s="47" t="e">
        <f>VLOOKUP(OB$2,$B116:$C134,2,0)</f>
        <v>#N/A</v>
      </c>
      <c r="OC114" s="48" t="e">
        <f>VLOOKUP(OB$2,$D116:$E134,2,0)</f>
        <v>#N/A</v>
      </c>
      <c r="OD114" s="47" t="e">
        <f>VLOOKUP(OD$2,$B116:$C134,2,0)</f>
        <v>#N/A</v>
      </c>
      <c r="OE114" s="48" t="e">
        <f>VLOOKUP(OD$2,$D116:$E134,2,0)</f>
        <v>#N/A</v>
      </c>
      <c r="OF114" s="47" t="e">
        <f>VLOOKUP(OF$2,$B116:$C134,2,0)</f>
        <v>#N/A</v>
      </c>
      <c r="OG114" s="48" t="e">
        <f>VLOOKUP(OF$2,$D116:$E134,2,0)</f>
        <v>#N/A</v>
      </c>
      <c r="OH114" s="47" t="e">
        <f>VLOOKUP(OH$2,$B116:$C134,2,0)</f>
        <v>#N/A</v>
      </c>
      <c r="OI114" s="48" t="e">
        <f>VLOOKUP(OH$2,$D116:$E134,2,0)</f>
        <v>#N/A</v>
      </c>
      <c r="OJ114" s="47" t="e">
        <f>VLOOKUP(OJ$2,$B116:$C134,2,0)</f>
        <v>#N/A</v>
      </c>
      <c r="OK114" s="48" t="e">
        <f>VLOOKUP(OJ$2,$D116:$E134,2,0)</f>
        <v>#N/A</v>
      </c>
      <c r="OL114" s="47" t="e">
        <f>VLOOKUP(OL$2,$B116:$C134,2,0)</f>
        <v>#N/A</v>
      </c>
      <c r="OM114" s="48" t="e">
        <f>VLOOKUP(OL$2,$D116:$E134,2,0)</f>
        <v>#N/A</v>
      </c>
      <c r="ON114" s="47" t="e">
        <f>VLOOKUP(ON$2,$B116:$C134,2,0)</f>
        <v>#N/A</v>
      </c>
      <c r="OO114" s="48" t="e">
        <f>VLOOKUP(ON$2,$D116:$E134,2,0)</f>
        <v>#N/A</v>
      </c>
      <c r="OP114" s="47" t="e">
        <f>VLOOKUP(OP$2,$B116:$C134,2,0)</f>
        <v>#N/A</v>
      </c>
      <c r="OQ114" s="48" t="e">
        <f>VLOOKUP(OP$2,$D116:$E134,2,0)</f>
        <v>#N/A</v>
      </c>
      <c r="OR114" s="47" t="e">
        <f>VLOOKUP(OR$2,$B116:$C134,2,0)</f>
        <v>#N/A</v>
      </c>
      <c r="OS114" s="48" t="e">
        <f>VLOOKUP(OR$2,$D116:$E134,2,0)</f>
        <v>#N/A</v>
      </c>
      <c r="OT114" s="47" t="e">
        <f>VLOOKUP(OT$2,$B116:$C134,2,0)</f>
        <v>#N/A</v>
      </c>
      <c r="OU114" s="48" t="e">
        <f>VLOOKUP(OT$2,$D116:$E134,2,0)</f>
        <v>#N/A</v>
      </c>
      <c r="OV114" s="47" t="e">
        <f>VLOOKUP(OV$2,$B116:$C134,2,0)</f>
        <v>#N/A</v>
      </c>
      <c r="OW114" s="48" t="e">
        <f>VLOOKUP(OV$2,$D116:$E134,2,0)</f>
        <v>#N/A</v>
      </c>
      <c r="OX114" s="47" t="e">
        <f>VLOOKUP(OX$2,$B116:$C134,2,0)</f>
        <v>#N/A</v>
      </c>
      <c r="OY114" s="48" t="e">
        <f>VLOOKUP(OX$2,$D116:$E134,2,0)</f>
        <v>#N/A</v>
      </c>
      <c r="OZ114" s="47" t="e">
        <f>VLOOKUP(OZ$2,$B116:$C134,2,0)</f>
        <v>#N/A</v>
      </c>
      <c r="PA114" s="48" t="e">
        <f>VLOOKUP(OZ$2,$D116:$E134,2,0)</f>
        <v>#N/A</v>
      </c>
      <c r="PB114" s="47" t="e">
        <f>VLOOKUP(PB$2,$B116:$C134,2,0)</f>
        <v>#N/A</v>
      </c>
      <c r="PC114" s="48" t="e">
        <f>VLOOKUP(PB$2,$D116:$E134,2,0)</f>
        <v>#N/A</v>
      </c>
      <c r="PD114" s="47" t="e">
        <f>VLOOKUP(PD$2,$B116:$C134,2,0)</f>
        <v>#N/A</v>
      </c>
      <c r="PE114" s="48" t="e">
        <f>VLOOKUP(PD$2,$D116:$E134,2,0)</f>
        <v>#N/A</v>
      </c>
      <c r="PF114" s="47" t="e">
        <f>VLOOKUP(PF$2,$B116:$C134,2,0)</f>
        <v>#N/A</v>
      </c>
      <c r="PG114" s="48" t="e">
        <f>VLOOKUP(PF$2,$D116:$E134,2,0)</f>
        <v>#N/A</v>
      </c>
      <c r="PH114" s="47" t="e">
        <f>VLOOKUP(PH$2,$B116:$C134,2,0)</f>
        <v>#N/A</v>
      </c>
      <c r="PI114" s="48" t="e">
        <f>VLOOKUP(PH$2,$D116:$E134,2,0)</f>
        <v>#N/A</v>
      </c>
      <c r="PJ114" s="47" t="e">
        <f>VLOOKUP(PJ$2,$B116:$C134,2,0)</f>
        <v>#N/A</v>
      </c>
      <c r="PK114" s="48" t="e">
        <f>VLOOKUP(PJ$2,$D116:$E134,2,0)</f>
        <v>#N/A</v>
      </c>
      <c r="PL114" s="47" t="e">
        <f>VLOOKUP(PL$2,$B116:$C134,2,0)</f>
        <v>#N/A</v>
      </c>
      <c r="PM114" s="48" t="e">
        <f>VLOOKUP(PL$2,$D116:$E134,2,0)</f>
        <v>#N/A</v>
      </c>
      <c r="PN114" s="47" t="e">
        <f>VLOOKUP(PN$2,$B116:$C134,2,0)</f>
        <v>#N/A</v>
      </c>
      <c r="PO114" s="48" t="e">
        <f>VLOOKUP(PN$2,$D116:$E134,2,0)</f>
        <v>#N/A</v>
      </c>
      <c r="PP114" s="47" t="e">
        <f>VLOOKUP(PP$2,$B116:$C134,2,0)</f>
        <v>#N/A</v>
      </c>
      <c r="PQ114" s="48" t="e">
        <f>VLOOKUP(PP$2,$D116:$E134,2,0)</f>
        <v>#N/A</v>
      </c>
      <c r="PR114" s="47" t="e">
        <f>VLOOKUP(PR$2,$B116:$C134,2,0)</f>
        <v>#N/A</v>
      </c>
      <c r="PS114" s="48" t="e">
        <f>VLOOKUP(PR$2,$D116:$E134,2,0)</f>
        <v>#N/A</v>
      </c>
      <c r="PT114" s="47" t="e">
        <f>VLOOKUP(PT$2,$B116:$C134,2,0)</f>
        <v>#N/A</v>
      </c>
      <c r="PU114" s="48" t="e">
        <f>VLOOKUP(PT$2,$D116:$E134,2,0)</f>
        <v>#N/A</v>
      </c>
      <c r="PV114" s="47" t="e">
        <f>VLOOKUP(PV$2,$B116:$C134,2,0)</f>
        <v>#N/A</v>
      </c>
      <c r="PW114" s="48" t="e">
        <f>VLOOKUP(PV$2,$D116:$E134,2,0)</f>
        <v>#N/A</v>
      </c>
      <c r="PX114" s="47" t="e">
        <f>VLOOKUP(PX$2,$B116:$C134,2,0)</f>
        <v>#N/A</v>
      </c>
      <c r="PY114" s="48" t="e">
        <f>VLOOKUP(PX$2,$D116:$E134,2,0)</f>
        <v>#N/A</v>
      </c>
      <c r="PZ114" s="47" t="e">
        <f>VLOOKUP(PZ$2,$B116:$C134,2,0)</f>
        <v>#N/A</v>
      </c>
      <c r="QA114" s="48" t="e">
        <f>VLOOKUP(PZ$2,$D116:$E134,2,0)</f>
        <v>#N/A</v>
      </c>
      <c r="QB114" s="47" t="e">
        <f>VLOOKUP(QB$2,$B116:$C134,2,0)</f>
        <v>#N/A</v>
      </c>
      <c r="QC114" s="48" t="e">
        <f>VLOOKUP(QB$2,$D116:$E134,2,0)</f>
        <v>#N/A</v>
      </c>
      <c r="QD114" s="47" t="e">
        <f>VLOOKUP(QD$2,$B116:$C134,2,0)</f>
        <v>#N/A</v>
      </c>
      <c r="QE114" s="48" t="e">
        <f>VLOOKUP(QD$2,$D116:$E134,2,0)</f>
        <v>#N/A</v>
      </c>
      <c r="QF114" s="47" t="e">
        <f>VLOOKUP(QF$2,$B116:$C134,2,0)</f>
        <v>#N/A</v>
      </c>
      <c r="QG114" s="48" t="e">
        <f>VLOOKUP(QF$2,$D116:$E134,2,0)</f>
        <v>#N/A</v>
      </c>
      <c r="QH114" s="47" t="e">
        <f>VLOOKUP(QH$2,$B116:$C134,2,0)</f>
        <v>#N/A</v>
      </c>
      <c r="QI114" s="48" t="e">
        <f>VLOOKUP(QH$2,$D116:$E134,2,0)</f>
        <v>#N/A</v>
      </c>
      <c r="QJ114" s="47" t="e">
        <f>VLOOKUP(QJ$2,$B116:$C134,2,0)</f>
        <v>#N/A</v>
      </c>
      <c r="QK114" s="48" t="e">
        <f>VLOOKUP(QJ$2,$D116:$E134,2,0)</f>
        <v>#N/A</v>
      </c>
      <c r="QL114" s="47" t="e">
        <f>VLOOKUP(QL$2,$B116:$C134,2,0)</f>
        <v>#N/A</v>
      </c>
      <c r="QM114" s="48" t="e">
        <f>VLOOKUP(QL$2,$D116:$E134,2,0)</f>
        <v>#N/A</v>
      </c>
      <c r="QN114" s="47" t="e">
        <f>VLOOKUP(QN$2,$B116:$C134,2,0)</f>
        <v>#N/A</v>
      </c>
      <c r="QO114" s="48" t="e">
        <f>VLOOKUP(QN$2,$D116:$E134,2,0)</f>
        <v>#N/A</v>
      </c>
    </row>
    <row r="115" spans="1:457" ht="15.95" hidden="1" customHeight="1" outlineLevel="1">
      <c r="A115" s="50"/>
      <c r="B115" s="805" t="s">
        <v>9</v>
      </c>
      <c r="C115" s="805"/>
      <c r="D115" s="805" t="s">
        <v>10</v>
      </c>
      <c r="E115" s="806"/>
    </row>
    <row r="116" spans="1:457" ht="15.95" hidden="1" customHeight="1" outlineLevel="1">
      <c r="A116" s="51"/>
      <c r="B116" s="61" t="s">
        <v>59</v>
      </c>
      <c r="C116" s="56" t="s">
        <v>36</v>
      </c>
      <c r="D116" s="61" t="s">
        <v>60</v>
      </c>
      <c r="E116" s="62" t="s">
        <v>36</v>
      </c>
    </row>
    <row r="117" spans="1:457" ht="15.95" hidden="1" customHeight="1" outlineLevel="1">
      <c r="A117" s="52">
        <v>1</v>
      </c>
      <c r="B117" s="63"/>
      <c r="C117" s="286"/>
      <c r="D117" s="64"/>
      <c r="E117" s="287"/>
    </row>
    <row r="118" spans="1:457" ht="15.95" hidden="1" customHeight="1" outlineLevel="1">
      <c r="A118" s="88">
        <v>2</v>
      </c>
      <c r="B118" s="110"/>
      <c r="C118" s="286"/>
      <c r="D118" s="64"/>
      <c r="E118" s="287"/>
    </row>
    <row r="119" spans="1:457" ht="15.95" hidden="1" customHeight="1" outlineLevel="1">
      <c r="A119" s="88">
        <v>3</v>
      </c>
      <c r="B119" s="64"/>
      <c r="C119" s="286"/>
      <c r="D119" s="64"/>
      <c r="E119" s="287"/>
    </row>
    <row r="120" spans="1:457" ht="15.95" hidden="1" customHeight="1" outlineLevel="1">
      <c r="A120" s="88">
        <v>4</v>
      </c>
      <c r="B120" s="64"/>
      <c r="C120" s="286"/>
      <c r="D120" s="64"/>
      <c r="E120" s="287"/>
    </row>
    <row r="121" spans="1:457" ht="15.95" hidden="1" customHeight="1" outlineLevel="1">
      <c r="A121" s="88">
        <v>5</v>
      </c>
      <c r="B121" s="64"/>
      <c r="C121" s="286"/>
      <c r="D121" s="64"/>
      <c r="E121" s="287"/>
    </row>
    <row r="122" spans="1:457" ht="15.95" hidden="1" customHeight="1" outlineLevel="1">
      <c r="A122" s="88">
        <v>6</v>
      </c>
      <c r="B122" s="64"/>
      <c r="C122" s="286"/>
      <c r="D122" s="64"/>
      <c r="E122" s="287"/>
    </row>
    <row r="123" spans="1:457" ht="15.95" hidden="1" customHeight="1" outlineLevel="1">
      <c r="A123" s="88">
        <v>7</v>
      </c>
      <c r="B123" s="64"/>
      <c r="C123" s="286"/>
      <c r="D123" s="64"/>
      <c r="E123" s="287"/>
    </row>
    <row r="124" spans="1:457" ht="15.95" hidden="1" customHeight="1" outlineLevel="1">
      <c r="A124" s="88">
        <v>8</v>
      </c>
      <c r="B124" s="64"/>
      <c r="C124" s="286"/>
      <c r="D124" s="64"/>
      <c r="E124" s="287"/>
    </row>
    <row r="125" spans="1:457" ht="15.95" hidden="1" customHeight="1" outlineLevel="1">
      <c r="A125" s="88">
        <v>9</v>
      </c>
      <c r="B125" s="64"/>
      <c r="C125" s="286"/>
      <c r="D125" s="64"/>
      <c r="E125" s="287"/>
    </row>
    <row r="126" spans="1:457" ht="15.95" hidden="1" customHeight="1" outlineLevel="1">
      <c r="A126" s="88">
        <v>10</v>
      </c>
      <c r="B126" s="64"/>
      <c r="C126" s="286"/>
      <c r="D126" s="64"/>
      <c r="E126" s="287"/>
    </row>
    <row r="127" spans="1:457" ht="15.95" hidden="1" customHeight="1" outlineLevel="1">
      <c r="A127" s="88">
        <v>11</v>
      </c>
      <c r="B127" s="64"/>
      <c r="C127" s="286"/>
      <c r="D127" s="64"/>
      <c r="E127" s="287"/>
    </row>
    <row r="128" spans="1:457" ht="15.95" hidden="1" customHeight="1" outlineLevel="1">
      <c r="A128" s="88">
        <v>12</v>
      </c>
      <c r="B128" s="64"/>
      <c r="C128" s="286"/>
      <c r="D128" s="64"/>
      <c r="E128" s="287"/>
    </row>
    <row r="129" spans="1:457" ht="15.95" hidden="1" customHeight="1" outlineLevel="1">
      <c r="A129" s="88">
        <v>13</v>
      </c>
      <c r="B129" s="64"/>
      <c r="C129" s="286"/>
      <c r="D129" s="64"/>
      <c r="E129" s="287"/>
    </row>
    <row r="130" spans="1:457" ht="15.95" hidden="1" customHeight="1" outlineLevel="1">
      <c r="A130" s="88">
        <v>14</v>
      </c>
      <c r="B130" s="64"/>
      <c r="C130" s="286"/>
      <c r="D130" s="64"/>
      <c r="E130" s="287"/>
    </row>
    <row r="131" spans="1:457" ht="15.95" hidden="1" customHeight="1" outlineLevel="1">
      <c r="A131" s="88">
        <v>15</v>
      </c>
      <c r="B131" s="64"/>
      <c r="C131" s="286"/>
      <c r="D131" s="64"/>
      <c r="E131" s="287"/>
    </row>
    <row r="132" spans="1:457" ht="15.95" hidden="1" customHeight="1" outlineLevel="1">
      <c r="A132" s="88">
        <v>16</v>
      </c>
      <c r="B132" s="64"/>
      <c r="C132" s="286"/>
      <c r="D132" s="64"/>
      <c r="E132" s="287"/>
    </row>
    <row r="133" spans="1:457" ht="15.95" hidden="1" customHeight="1" outlineLevel="1">
      <c r="A133" s="88">
        <v>17</v>
      </c>
      <c r="B133" s="64"/>
      <c r="C133" s="286"/>
      <c r="D133" s="64"/>
      <c r="E133" s="287"/>
    </row>
    <row r="134" spans="1:457" ht="15.95" hidden="1" customHeight="1" outlineLevel="1">
      <c r="A134" s="88">
        <v>18</v>
      </c>
      <c r="B134" s="64"/>
      <c r="C134" s="286"/>
      <c r="D134" s="64"/>
      <c r="E134" s="287"/>
    </row>
    <row r="135" spans="1:457" ht="16.5" customHeight="1" collapsed="1">
      <c r="A135" s="46">
        <v>7</v>
      </c>
      <c r="B135" s="804"/>
      <c r="C135" s="804"/>
      <c r="D135" s="804"/>
      <c r="E135" s="804"/>
      <c r="F135" s="47" t="e">
        <f>VLOOKUP(F$2,$B138:$C160,2,0)</f>
        <v>#N/A</v>
      </c>
      <c r="G135" s="48" t="e">
        <f>VLOOKUP(F$2,$D138:$E160,2,0)</f>
        <v>#N/A</v>
      </c>
      <c r="H135" s="47" t="e">
        <f>VLOOKUP(H$2,$B138:$C160,2,0)</f>
        <v>#N/A</v>
      </c>
      <c r="I135" s="48" t="e">
        <f>VLOOKUP(H$2,$D138:$E160,2,0)</f>
        <v>#N/A</v>
      </c>
      <c r="J135" s="47" t="e">
        <f>VLOOKUP(J$2,$B138:$C160,2,0)</f>
        <v>#N/A</v>
      </c>
      <c r="K135" s="48" t="e">
        <f>VLOOKUP(J$2,$D138:$E160,2,0)</f>
        <v>#N/A</v>
      </c>
      <c r="L135" s="47" t="e">
        <f>VLOOKUP(L$2,$B138:$C160,2,0)</f>
        <v>#N/A</v>
      </c>
      <c r="M135" s="48" t="e">
        <f>VLOOKUP(L$2,$D138:$E160,2,0)</f>
        <v>#N/A</v>
      </c>
      <c r="N135" s="47" t="e">
        <f>VLOOKUP(N$2,$B138:$C160,2,0)</f>
        <v>#N/A</v>
      </c>
      <c r="O135" s="48" t="e">
        <f>VLOOKUP(N$2,$D138:$E160,2,0)</f>
        <v>#N/A</v>
      </c>
      <c r="P135" s="47" t="e">
        <f>VLOOKUP(P$2,$B138:$C160,2,0)</f>
        <v>#N/A</v>
      </c>
      <c r="Q135" s="48" t="e">
        <f>VLOOKUP(P$2,$D138:$E160,2,0)</f>
        <v>#N/A</v>
      </c>
      <c r="R135" s="47" t="e">
        <f>VLOOKUP(R$2,$B138:$C160,2,0)</f>
        <v>#N/A</v>
      </c>
      <c r="S135" s="48" t="e">
        <f>VLOOKUP(R$2,$D138:$E160,2,0)</f>
        <v>#N/A</v>
      </c>
      <c r="T135" s="47" t="e">
        <f>VLOOKUP(T$2,$B138:$C160,2,0)</f>
        <v>#N/A</v>
      </c>
      <c r="U135" s="48" t="e">
        <f>VLOOKUP(T$2,$D138:$E160,2,0)</f>
        <v>#N/A</v>
      </c>
      <c r="V135" s="47" t="e">
        <f>VLOOKUP(V$2,$B138:$C160,2,0)</f>
        <v>#N/A</v>
      </c>
      <c r="W135" s="48" t="e">
        <f>VLOOKUP(V$2,$D138:$E160,2,0)</f>
        <v>#N/A</v>
      </c>
      <c r="X135" s="47" t="e">
        <f>VLOOKUP(X$2,$B138:$C160,2,0)</f>
        <v>#N/A</v>
      </c>
      <c r="Y135" s="48" t="e">
        <f>VLOOKUP(X$2,$D138:$E160,2,0)</f>
        <v>#N/A</v>
      </c>
      <c r="Z135" s="47" t="e">
        <f>VLOOKUP(Z$2,$B138:$C160,2,0)</f>
        <v>#N/A</v>
      </c>
      <c r="AA135" s="48" t="e">
        <f>VLOOKUP(Z$2,$D138:$E160,2,0)</f>
        <v>#N/A</v>
      </c>
      <c r="AB135" s="47" t="e">
        <f>VLOOKUP(AB$2,$B138:$C160,2,0)</f>
        <v>#N/A</v>
      </c>
      <c r="AC135" s="48" t="e">
        <f>VLOOKUP(AB$2,$D138:$E160,2,0)</f>
        <v>#N/A</v>
      </c>
      <c r="AD135" s="47" t="e">
        <f>VLOOKUP(AD$2,$B138:$C160,2,0)</f>
        <v>#N/A</v>
      </c>
      <c r="AE135" s="48" t="e">
        <f>VLOOKUP(AD$2,$D138:$E160,2,0)</f>
        <v>#N/A</v>
      </c>
      <c r="AF135" s="47" t="e">
        <f>VLOOKUP(AF$2,$B138:$C160,2,0)</f>
        <v>#N/A</v>
      </c>
      <c r="AG135" s="48" t="e">
        <f>VLOOKUP(AF$2,$D138:$E160,2,0)</f>
        <v>#N/A</v>
      </c>
      <c r="AH135" s="47" t="e">
        <f>VLOOKUP(AH$2,$B138:$C160,2,0)</f>
        <v>#N/A</v>
      </c>
      <c r="AI135" s="48" t="e">
        <f>VLOOKUP(AH$2,$D138:$E160,2,0)</f>
        <v>#N/A</v>
      </c>
      <c r="AJ135" s="47" t="e">
        <f>VLOOKUP(AJ$2,$B138:$C160,2,0)</f>
        <v>#N/A</v>
      </c>
      <c r="AK135" s="48" t="e">
        <f>VLOOKUP(AJ$2,$D138:$E160,2,0)</f>
        <v>#N/A</v>
      </c>
      <c r="AL135" s="47" t="e">
        <f>VLOOKUP(AL$2,$B138:$C160,2,0)</f>
        <v>#N/A</v>
      </c>
      <c r="AM135" s="48" t="e">
        <f>VLOOKUP(AL$2,$D138:$E160,2,0)</f>
        <v>#N/A</v>
      </c>
      <c r="AN135" s="47" t="e">
        <f>VLOOKUP(AN$2,$B138:$C160,2,0)</f>
        <v>#N/A</v>
      </c>
      <c r="AO135" s="48" t="e">
        <f>VLOOKUP(AN$2,$D138:$E160,2,0)</f>
        <v>#N/A</v>
      </c>
      <c r="AP135" s="47" t="e">
        <f>VLOOKUP(AP$2,$B138:$C160,2,0)</f>
        <v>#N/A</v>
      </c>
      <c r="AQ135" s="48" t="e">
        <f>VLOOKUP(AP$2,$D138:$E160,2,0)</f>
        <v>#N/A</v>
      </c>
      <c r="AR135" s="47" t="e">
        <f>VLOOKUP(AR$2,$B138:$C160,2,0)</f>
        <v>#N/A</v>
      </c>
      <c r="AS135" s="48" t="e">
        <f>VLOOKUP(AR$2,$D138:$E160,2,0)</f>
        <v>#N/A</v>
      </c>
      <c r="AT135" s="47" t="e">
        <f>VLOOKUP(AT$2,$B138:$C160,2,0)</f>
        <v>#N/A</v>
      </c>
      <c r="AU135" s="48" t="e">
        <f>VLOOKUP(AT$2,$D138:$E160,2,0)</f>
        <v>#N/A</v>
      </c>
      <c r="AV135" s="47" t="e">
        <f>VLOOKUP(AV$2,$B138:$C160,2,0)</f>
        <v>#N/A</v>
      </c>
      <c r="AW135" s="48" t="e">
        <f>VLOOKUP(AV$2,$D138:$E160,2,0)</f>
        <v>#N/A</v>
      </c>
      <c r="AX135" s="47" t="e">
        <f>VLOOKUP(AX$2,$B138:$C160,2,0)</f>
        <v>#N/A</v>
      </c>
      <c r="AY135" s="48" t="e">
        <f>VLOOKUP(AX$2,$D138:$E160,2,0)</f>
        <v>#N/A</v>
      </c>
      <c r="AZ135" s="47" t="e">
        <f>VLOOKUP(AZ$2,$B138:$C160,2,0)</f>
        <v>#N/A</v>
      </c>
      <c r="BA135" s="48" t="e">
        <f>VLOOKUP(AZ$2,$D138:$E160,2,0)</f>
        <v>#N/A</v>
      </c>
      <c r="BB135" s="47" t="e">
        <f>VLOOKUP(BB$2,$B138:$C160,2,0)</f>
        <v>#N/A</v>
      </c>
      <c r="BC135" s="48" t="e">
        <f>VLOOKUP(BB$2,$D138:$E160,2,0)</f>
        <v>#N/A</v>
      </c>
      <c r="BD135" s="47" t="e">
        <f>VLOOKUP(BD$2,$B138:$C160,2,0)</f>
        <v>#N/A</v>
      </c>
      <c r="BE135" s="48" t="e">
        <f>VLOOKUP(BD$2,$D138:$E160,2,0)</f>
        <v>#N/A</v>
      </c>
      <c r="BF135" s="47" t="e">
        <f>VLOOKUP(BF$2,$B138:$C160,2,0)</f>
        <v>#N/A</v>
      </c>
      <c r="BG135" s="48" t="e">
        <f>VLOOKUP(BF$2,$D138:$E160,2,0)</f>
        <v>#N/A</v>
      </c>
      <c r="BH135" s="47" t="e">
        <f>VLOOKUP(BH$2,$B138:$C160,2,0)</f>
        <v>#N/A</v>
      </c>
      <c r="BI135" s="48" t="e">
        <f>VLOOKUP(BH$2,$D138:$E160,2,0)</f>
        <v>#N/A</v>
      </c>
      <c r="BJ135" s="47" t="e">
        <f>VLOOKUP(BJ$2,$B138:$C160,2,0)</f>
        <v>#N/A</v>
      </c>
      <c r="BK135" s="48" t="e">
        <f>VLOOKUP(BJ$2,$D138:$E160,2,0)</f>
        <v>#N/A</v>
      </c>
      <c r="BL135" s="47" t="e">
        <f>VLOOKUP(BL$2,$B138:$C160,2,0)</f>
        <v>#N/A</v>
      </c>
      <c r="BM135" s="48" t="e">
        <f>VLOOKUP(BL$2,$D138:$E160,2,0)</f>
        <v>#N/A</v>
      </c>
      <c r="BN135" s="47" t="e">
        <f>VLOOKUP(BN$2,$B138:$C160,2,0)</f>
        <v>#N/A</v>
      </c>
      <c r="BO135" s="48" t="e">
        <f>VLOOKUP(BN$2,$D138:$E160,2,0)</f>
        <v>#N/A</v>
      </c>
      <c r="BP135" s="47" t="e">
        <f>VLOOKUP(BP$2,$B138:$C160,2,0)</f>
        <v>#N/A</v>
      </c>
      <c r="BQ135" s="48" t="e">
        <f>VLOOKUP(BP$2,$D138:$E160,2,0)</f>
        <v>#N/A</v>
      </c>
      <c r="BR135" s="47" t="e">
        <f>VLOOKUP(BR$2,$B138:$C160,2,0)</f>
        <v>#N/A</v>
      </c>
      <c r="BS135" s="48" t="e">
        <f>VLOOKUP(BR$2,$D138:$E160,2,0)</f>
        <v>#N/A</v>
      </c>
      <c r="BT135" s="47" t="e">
        <f>VLOOKUP(BT$2,$B138:$C160,2,0)</f>
        <v>#N/A</v>
      </c>
      <c r="BU135" s="48" t="e">
        <f>VLOOKUP(BT$2,$D138:$E160,2,0)</f>
        <v>#N/A</v>
      </c>
      <c r="BV135" s="47" t="e">
        <f>VLOOKUP(BV$2,$B138:$C160,2,0)</f>
        <v>#N/A</v>
      </c>
      <c r="BW135" s="48" t="e">
        <f>VLOOKUP(BV$2,$D138:$E160,2,0)</f>
        <v>#N/A</v>
      </c>
      <c r="BX135" s="47" t="e">
        <f>VLOOKUP(BX$2,$B138:$C160,2,0)</f>
        <v>#N/A</v>
      </c>
      <c r="BY135" s="48" t="e">
        <f>VLOOKUP(BX$2,$D138:$E160,2,0)</f>
        <v>#N/A</v>
      </c>
      <c r="BZ135" s="47" t="e">
        <f>VLOOKUP(BZ$2,$B138:$C160,2,0)</f>
        <v>#N/A</v>
      </c>
      <c r="CA135" s="48" t="e">
        <f>VLOOKUP(BZ$2,$D138:$E160,2,0)</f>
        <v>#N/A</v>
      </c>
      <c r="CB135" s="47" t="e">
        <f>VLOOKUP(CB$2,$B138:$C160,2,0)</f>
        <v>#N/A</v>
      </c>
      <c r="CC135" s="48" t="e">
        <f>VLOOKUP(CB$2,$D138:$E160,2,0)</f>
        <v>#N/A</v>
      </c>
      <c r="CD135" s="47" t="e">
        <f>VLOOKUP(CD$2,$B138:$C160,2,0)</f>
        <v>#N/A</v>
      </c>
      <c r="CE135" s="48" t="e">
        <f>VLOOKUP(CD$2,$D138:$E160,2,0)</f>
        <v>#N/A</v>
      </c>
      <c r="CF135" s="47" t="e">
        <f>VLOOKUP(CF$2,$B138:$C160,2,0)</f>
        <v>#N/A</v>
      </c>
      <c r="CG135" s="48" t="e">
        <f>VLOOKUP(CF$2,$D138:$E160,2,0)</f>
        <v>#N/A</v>
      </c>
      <c r="CH135" s="47" t="e">
        <f>VLOOKUP(CH$2,$B138:$C160,2,0)</f>
        <v>#N/A</v>
      </c>
      <c r="CI135" s="48" t="e">
        <f>VLOOKUP(CH$2,$D138:$E160,2,0)</f>
        <v>#N/A</v>
      </c>
      <c r="CJ135" s="47" t="e">
        <f>VLOOKUP(CJ$2,$B138:$C160,2,0)</f>
        <v>#N/A</v>
      </c>
      <c r="CK135" s="48" t="e">
        <f>VLOOKUP(CJ$2,$D138:$E160,2,0)</f>
        <v>#N/A</v>
      </c>
      <c r="CL135" s="47" t="e">
        <f>VLOOKUP(CL$2,$B138:$C160,2,0)</f>
        <v>#N/A</v>
      </c>
      <c r="CM135" s="48" t="e">
        <f>VLOOKUP(CL$2,$D138:$E160,2,0)</f>
        <v>#N/A</v>
      </c>
      <c r="CN135" s="47" t="e">
        <f>VLOOKUP(CN$2,$B138:$C160,2,0)</f>
        <v>#N/A</v>
      </c>
      <c r="CO135" s="48" t="e">
        <f>VLOOKUP(CN$2,$D138:$E160,2,0)</f>
        <v>#N/A</v>
      </c>
      <c r="CP135" s="47" t="e">
        <f>VLOOKUP(CP$2,$B138:$C160,2,0)</f>
        <v>#N/A</v>
      </c>
      <c r="CQ135" s="48" t="e">
        <f>VLOOKUP(CP$2,$D138:$E160,2,0)</f>
        <v>#N/A</v>
      </c>
      <c r="CR135" s="47" t="e">
        <f>VLOOKUP(CR$2,$B138:$C160,2,0)</f>
        <v>#N/A</v>
      </c>
      <c r="CS135" s="48" t="e">
        <f>VLOOKUP(CR$2,$D138:$E160,2,0)</f>
        <v>#N/A</v>
      </c>
      <c r="CT135" s="47" t="e">
        <f>VLOOKUP(CT$2,$B138:$C160,2,0)</f>
        <v>#N/A</v>
      </c>
      <c r="CU135" s="48" t="e">
        <f>VLOOKUP(CT$2,$D138:$E160,2,0)</f>
        <v>#N/A</v>
      </c>
      <c r="CV135" s="47" t="e">
        <f>VLOOKUP(CV$2,$B138:$C160,2,0)</f>
        <v>#N/A</v>
      </c>
      <c r="CW135" s="48" t="e">
        <f>VLOOKUP(CV$2,$D138:$E160,2,0)</f>
        <v>#N/A</v>
      </c>
      <c r="CX135" s="47" t="e">
        <f>VLOOKUP(CX$2,$B138:$C160,2,0)</f>
        <v>#N/A</v>
      </c>
      <c r="CY135" s="48" t="e">
        <f>VLOOKUP(CX$2,$D138:$E160,2,0)</f>
        <v>#N/A</v>
      </c>
      <c r="CZ135" s="47" t="e">
        <f>VLOOKUP(CZ$2,$B138:$C160,2,0)</f>
        <v>#N/A</v>
      </c>
      <c r="DA135" s="48" t="e">
        <f>VLOOKUP(CZ$2,$D138:$E160,2,0)</f>
        <v>#N/A</v>
      </c>
      <c r="DB135" s="47" t="e">
        <f>VLOOKUP(DB$2,$B138:$C160,2,0)</f>
        <v>#N/A</v>
      </c>
      <c r="DC135" s="48" t="e">
        <f>VLOOKUP(DB$2,$D138:$E160,2,0)</f>
        <v>#N/A</v>
      </c>
      <c r="DD135" s="47" t="e">
        <f>VLOOKUP(DD$2,$B138:$C160,2,0)</f>
        <v>#N/A</v>
      </c>
      <c r="DE135" s="48" t="e">
        <f>VLOOKUP(DD$2,$D138:$E160,2,0)</f>
        <v>#N/A</v>
      </c>
      <c r="DF135" s="47" t="e">
        <f>VLOOKUP(DF$2,$B138:$C160,2,0)</f>
        <v>#N/A</v>
      </c>
      <c r="DG135" s="48" t="e">
        <f>VLOOKUP(DF$2,$D138:$E160,2,0)</f>
        <v>#N/A</v>
      </c>
      <c r="DH135" s="47" t="e">
        <f>VLOOKUP(DH$2,$B138:$C160,2,0)</f>
        <v>#N/A</v>
      </c>
      <c r="DI135" s="48" t="e">
        <f>VLOOKUP(DH$2,$D138:$E160,2,0)</f>
        <v>#N/A</v>
      </c>
      <c r="DJ135" s="47" t="e">
        <f>VLOOKUP(DJ$2,$B138:$C160,2,0)</f>
        <v>#N/A</v>
      </c>
      <c r="DK135" s="48" t="e">
        <f>VLOOKUP(DJ$2,$D138:$E160,2,0)</f>
        <v>#N/A</v>
      </c>
      <c r="DL135" s="47" t="e">
        <f>VLOOKUP(DL$2,$B138:$C160,2,0)</f>
        <v>#N/A</v>
      </c>
      <c r="DM135" s="48" t="e">
        <f>VLOOKUP(DL$2,$D138:$E160,2,0)</f>
        <v>#N/A</v>
      </c>
      <c r="DN135" s="47" t="e">
        <f>VLOOKUP(DN$2,$B138:$C160,2,0)</f>
        <v>#N/A</v>
      </c>
      <c r="DO135" s="48" t="e">
        <f>VLOOKUP(DN$2,$D138:$E160,2,0)</f>
        <v>#N/A</v>
      </c>
      <c r="DP135" s="47" t="e">
        <f>VLOOKUP(DP$2,$B138:$C160,2,0)</f>
        <v>#N/A</v>
      </c>
      <c r="DQ135" s="48" t="e">
        <f>VLOOKUP(DP$2,$D138:$E160,2,0)</f>
        <v>#N/A</v>
      </c>
      <c r="DR135" s="47" t="e">
        <f>VLOOKUP(DR$2,$B138:$C160,2,0)</f>
        <v>#N/A</v>
      </c>
      <c r="DS135" s="48" t="e">
        <f>VLOOKUP(DR$2,$D138:$E160,2,0)</f>
        <v>#N/A</v>
      </c>
      <c r="DT135" s="47" t="e">
        <f>VLOOKUP(DT$2,$B138:$C160,2,0)</f>
        <v>#N/A</v>
      </c>
      <c r="DU135" s="48" t="e">
        <f>VLOOKUP(DT$2,$D138:$E160,2,0)</f>
        <v>#N/A</v>
      </c>
      <c r="DV135" s="47" t="e">
        <f>VLOOKUP(DV$2,$B138:$C160,2,0)</f>
        <v>#N/A</v>
      </c>
      <c r="DW135" s="48" t="e">
        <f>VLOOKUP(DV$2,$D138:$E160,2,0)</f>
        <v>#N/A</v>
      </c>
      <c r="DX135" s="47" t="e">
        <f>VLOOKUP(DX$2,$B138:$C160,2,0)</f>
        <v>#N/A</v>
      </c>
      <c r="DY135" s="48" t="e">
        <f>VLOOKUP(DX$2,$D138:$E160,2,0)</f>
        <v>#N/A</v>
      </c>
      <c r="DZ135" s="47" t="e">
        <f>VLOOKUP(DZ$2,$B138:$C160,2,0)</f>
        <v>#N/A</v>
      </c>
      <c r="EA135" s="48" t="e">
        <f>VLOOKUP(DZ$2,$D138:$E160,2,0)</f>
        <v>#N/A</v>
      </c>
      <c r="EB135" s="47" t="e">
        <f>VLOOKUP(EB$2,$B138:$C160,2,0)</f>
        <v>#N/A</v>
      </c>
      <c r="EC135" s="48" t="e">
        <f>VLOOKUP(EB$2,$D138:$E160,2,0)</f>
        <v>#N/A</v>
      </c>
      <c r="ED135" s="47" t="e">
        <f>VLOOKUP(ED$2,$B138:$C160,2,0)</f>
        <v>#N/A</v>
      </c>
      <c r="EE135" s="48" t="e">
        <f>VLOOKUP(ED$2,$D138:$E160,2,0)</f>
        <v>#N/A</v>
      </c>
      <c r="EF135" s="47" t="e">
        <f>VLOOKUP(EF$2,$B138:$C160,2,0)</f>
        <v>#N/A</v>
      </c>
      <c r="EG135" s="48" t="e">
        <f>VLOOKUP(EF$2,$D138:$E160,2,0)</f>
        <v>#N/A</v>
      </c>
      <c r="EH135" s="47" t="e">
        <f>VLOOKUP(EH$2,$B138:$C160,2,0)</f>
        <v>#N/A</v>
      </c>
      <c r="EI135" s="48" t="e">
        <f>VLOOKUP(EH$2,$D138:$E160,2,0)</f>
        <v>#N/A</v>
      </c>
      <c r="EJ135" s="47" t="e">
        <f>VLOOKUP(EJ$2,$B138:$C160,2,0)</f>
        <v>#N/A</v>
      </c>
      <c r="EK135" s="48" t="e">
        <f>VLOOKUP(EJ$2,$D138:$E160,2,0)</f>
        <v>#N/A</v>
      </c>
      <c r="EL135" s="47" t="e">
        <f>VLOOKUP(EL$2,$B138:$C160,2,0)</f>
        <v>#N/A</v>
      </c>
      <c r="EM135" s="48" t="e">
        <f>VLOOKUP(EL$2,$D138:$E160,2,0)</f>
        <v>#N/A</v>
      </c>
      <c r="EN135" s="47" t="e">
        <f>VLOOKUP(EN$2,$B138:$C160,2,0)</f>
        <v>#N/A</v>
      </c>
      <c r="EO135" s="48" t="e">
        <f>VLOOKUP(EN$2,$D138:$E160,2,0)</f>
        <v>#N/A</v>
      </c>
      <c r="EP135" s="47" t="e">
        <f>VLOOKUP(EP$2,$B138:$C160,2,0)</f>
        <v>#N/A</v>
      </c>
      <c r="EQ135" s="48" t="e">
        <f>VLOOKUP(EP$2,$D138:$E160,2,0)</f>
        <v>#N/A</v>
      </c>
      <c r="ER135" s="47" t="e">
        <f>VLOOKUP(ER$2,$B138:$C160,2,0)</f>
        <v>#N/A</v>
      </c>
      <c r="ES135" s="48" t="e">
        <f>VLOOKUP(ER$2,$D138:$E160,2,0)</f>
        <v>#N/A</v>
      </c>
      <c r="ET135" s="47" t="e">
        <f>VLOOKUP(ET$2,$B138:$C160,2,0)</f>
        <v>#N/A</v>
      </c>
      <c r="EU135" s="48" t="e">
        <f>VLOOKUP(ET$2,$D138:$E160,2,0)</f>
        <v>#N/A</v>
      </c>
      <c r="EV135" s="47" t="e">
        <f>VLOOKUP(EV$2,$B138:$C160,2,0)</f>
        <v>#N/A</v>
      </c>
      <c r="EW135" s="48" t="e">
        <f>VLOOKUP(EV$2,$D138:$E160,2,0)</f>
        <v>#N/A</v>
      </c>
      <c r="EX135" s="47" t="e">
        <f>VLOOKUP(EX$2,$B138:$C160,2,0)</f>
        <v>#N/A</v>
      </c>
      <c r="EY135" s="48" t="e">
        <f>VLOOKUP(EX$2,$D138:$E160,2,0)</f>
        <v>#N/A</v>
      </c>
      <c r="EZ135" s="47" t="e">
        <f>VLOOKUP(EZ$2,$B138:$C160,2,0)</f>
        <v>#N/A</v>
      </c>
      <c r="FA135" s="48" t="e">
        <f>VLOOKUP(EZ$2,$D138:$E160,2,0)</f>
        <v>#N/A</v>
      </c>
      <c r="FB135" s="47" t="e">
        <f>VLOOKUP(FB$2,$B138:$C160,2,0)</f>
        <v>#N/A</v>
      </c>
      <c r="FC135" s="48" t="e">
        <f>VLOOKUP(FB$2,$D138:$E160,2,0)</f>
        <v>#N/A</v>
      </c>
      <c r="FD135" s="47" t="e">
        <f>VLOOKUP(FD$2,$B138:$C160,2,0)</f>
        <v>#N/A</v>
      </c>
      <c r="FE135" s="48" t="e">
        <f>VLOOKUP(FD$2,$D138:$E160,2,0)</f>
        <v>#N/A</v>
      </c>
      <c r="FF135" s="47" t="e">
        <f>VLOOKUP(FF$2,$B138:$C160,2,0)</f>
        <v>#N/A</v>
      </c>
      <c r="FG135" s="48" t="e">
        <f>VLOOKUP(FF$2,$D138:$E160,2,0)</f>
        <v>#N/A</v>
      </c>
      <c r="FH135" s="47" t="e">
        <f>VLOOKUP(FH$2,$B138:$C160,2,0)</f>
        <v>#N/A</v>
      </c>
      <c r="FI135" s="48" t="e">
        <f>VLOOKUP(FH$2,$D138:$E160,2,0)</f>
        <v>#N/A</v>
      </c>
      <c r="FJ135" s="47" t="e">
        <f>VLOOKUP(FJ$2,$B138:$C160,2,0)</f>
        <v>#N/A</v>
      </c>
      <c r="FK135" s="48" t="e">
        <f>VLOOKUP(FJ$2,$D138:$E160,2,0)</f>
        <v>#N/A</v>
      </c>
      <c r="FL135" s="47" t="e">
        <f>VLOOKUP(FL$2,$B138:$C160,2,0)</f>
        <v>#N/A</v>
      </c>
      <c r="FM135" s="48" t="e">
        <f>VLOOKUP(FL$2,$D138:$E160,2,0)</f>
        <v>#N/A</v>
      </c>
      <c r="FN135" s="47" t="e">
        <f>VLOOKUP(FN$2,$B138:$C160,2,0)</f>
        <v>#N/A</v>
      </c>
      <c r="FO135" s="48" t="e">
        <f>VLOOKUP(FN$2,$D138:$E160,2,0)</f>
        <v>#N/A</v>
      </c>
      <c r="FP135" s="47" t="e">
        <f>VLOOKUP(FP$2,$B138:$C160,2,0)</f>
        <v>#N/A</v>
      </c>
      <c r="FQ135" s="48" t="e">
        <f>VLOOKUP(FP$2,$D138:$E160,2,0)</f>
        <v>#N/A</v>
      </c>
      <c r="FR135" s="47" t="e">
        <f>VLOOKUP(FR$2,$B138:$C160,2,0)</f>
        <v>#N/A</v>
      </c>
      <c r="FS135" s="48" t="e">
        <f>VLOOKUP(FR$2,$D138:$E160,2,0)</f>
        <v>#N/A</v>
      </c>
      <c r="FT135" s="47" t="e">
        <f>VLOOKUP(FT$2,$B138:$C160,2,0)</f>
        <v>#N/A</v>
      </c>
      <c r="FU135" s="48" t="e">
        <f>VLOOKUP(FT$2,$D138:$E160,2,0)</f>
        <v>#N/A</v>
      </c>
      <c r="FV135" s="47" t="e">
        <f>VLOOKUP(FV$2,$B138:$C160,2,0)</f>
        <v>#N/A</v>
      </c>
      <c r="FW135" s="48" t="e">
        <f>VLOOKUP(FV$2,$D138:$E160,2,0)</f>
        <v>#N/A</v>
      </c>
      <c r="FX135" s="47" t="e">
        <f>VLOOKUP(FX$2,$B138:$C160,2,0)</f>
        <v>#N/A</v>
      </c>
      <c r="FY135" s="48" t="e">
        <f>VLOOKUP(FX$2,$D138:$E160,2,0)</f>
        <v>#N/A</v>
      </c>
      <c r="FZ135" s="47" t="e">
        <f>VLOOKUP(FZ$2,$B138:$C160,2,0)</f>
        <v>#N/A</v>
      </c>
      <c r="GA135" s="48" t="e">
        <f>VLOOKUP(FZ$2,$D138:$E160,2,0)</f>
        <v>#N/A</v>
      </c>
      <c r="GB135" s="47" t="e">
        <f>VLOOKUP(GB$2,$B138:$C160,2,0)</f>
        <v>#N/A</v>
      </c>
      <c r="GC135" s="48" t="e">
        <f>VLOOKUP(GB$2,$D138:$E160,2,0)</f>
        <v>#N/A</v>
      </c>
      <c r="GD135" s="47" t="e">
        <f>VLOOKUP(GD$2,$B138:$C160,2,0)</f>
        <v>#N/A</v>
      </c>
      <c r="GE135" s="48" t="e">
        <f>VLOOKUP(GD$2,$D138:$E160,2,0)</f>
        <v>#N/A</v>
      </c>
      <c r="GF135" s="47" t="e">
        <f>VLOOKUP(GF$2,$B138:$C160,2,0)</f>
        <v>#N/A</v>
      </c>
      <c r="GG135" s="48" t="e">
        <f>VLOOKUP(GF$2,$D138:$E160,2,0)</f>
        <v>#N/A</v>
      </c>
      <c r="GH135" s="47" t="e">
        <f>VLOOKUP(GH$2,$B138:$C160,2,0)</f>
        <v>#N/A</v>
      </c>
      <c r="GI135" s="48" t="e">
        <f>VLOOKUP(GH$2,$D138:$E160,2,0)</f>
        <v>#N/A</v>
      </c>
      <c r="GJ135" s="47" t="e">
        <f>VLOOKUP(GJ$2,$B138:$C160,2,0)</f>
        <v>#N/A</v>
      </c>
      <c r="GK135" s="48" t="e">
        <f>VLOOKUP(GJ$2,$D138:$E160,2,0)</f>
        <v>#N/A</v>
      </c>
      <c r="GL135" s="47" t="e">
        <f>VLOOKUP(GL$2,$B138:$C160,2,0)</f>
        <v>#N/A</v>
      </c>
      <c r="GM135" s="48" t="e">
        <f>VLOOKUP(GL$2,$D138:$E160,2,0)</f>
        <v>#N/A</v>
      </c>
      <c r="GN135" s="47" t="e">
        <f>VLOOKUP(GN$2,$B138:$C160,2,0)</f>
        <v>#N/A</v>
      </c>
      <c r="GO135" s="48" t="e">
        <f>VLOOKUP(GN$2,$D138:$E160,2,0)</f>
        <v>#N/A</v>
      </c>
      <c r="GP135" s="47" t="e">
        <f>VLOOKUP(GP$2,$B138:$C160,2,0)</f>
        <v>#N/A</v>
      </c>
      <c r="GQ135" s="48" t="e">
        <f>VLOOKUP(GP$2,$D138:$E160,2,0)</f>
        <v>#N/A</v>
      </c>
      <c r="GR135" s="47" t="e">
        <f>VLOOKUP(GR$2,$B138:$C160,2,0)</f>
        <v>#N/A</v>
      </c>
      <c r="GS135" s="48" t="e">
        <f>VLOOKUP(GR$2,$D138:$E160,2,0)</f>
        <v>#N/A</v>
      </c>
      <c r="GT135" s="47" t="e">
        <f>VLOOKUP(GT$2,$B138:$C160,2,0)</f>
        <v>#N/A</v>
      </c>
      <c r="GU135" s="48" t="e">
        <f>VLOOKUP(GT$2,$D138:$E160,2,0)</f>
        <v>#N/A</v>
      </c>
      <c r="GV135" s="47" t="e">
        <f>VLOOKUP(GV$2,$B138:$C160,2,0)</f>
        <v>#N/A</v>
      </c>
      <c r="GW135" s="48" t="e">
        <f>VLOOKUP(GV$2,$D138:$E160,2,0)</f>
        <v>#N/A</v>
      </c>
      <c r="GX135" s="47" t="e">
        <f>VLOOKUP(GX$2,$B138:$C160,2,0)</f>
        <v>#N/A</v>
      </c>
      <c r="GY135" s="48" t="e">
        <f>VLOOKUP(GX$2,$D138:$E160,2,0)</f>
        <v>#N/A</v>
      </c>
      <c r="GZ135" s="47" t="e">
        <f>VLOOKUP(GZ$2,$B138:$C160,2,0)</f>
        <v>#N/A</v>
      </c>
      <c r="HA135" s="48" t="e">
        <f>VLOOKUP(GZ$2,$D138:$E160,2,0)</f>
        <v>#N/A</v>
      </c>
      <c r="HB135" s="47" t="e">
        <f>VLOOKUP(HB$2,$B138:$C160,2,0)</f>
        <v>#N/A</v>
      </c>
      <c r="HC135" s="48" t="e">
        <f>VLOOKUP(HB$2,$D138:$E160,2,0)</f>
        <v>#N/A</v>
      </c>
      <c r="HD135" s="47" t="e">
        <f>VLOOKUP(HD$2,$B138:$C160,2,0)</f>
        <v>#N/A</v>
      </c>
      <c r="HE135" s="48" t="e">
        <f>VLOOKUP(HD$2,$D138:$E160,2,0)</f>
        <v>#N/A</v>
      </c>
      <c r="HF135" s="47" t="e">
        <f>VLOOKUP(HF$2,$B138:$C160,2,0)</f>
        <v>#N/A</v>
      </c>
      <c r="HG135" s="48" t="e">
        <f>VLOOKUP(HF$2,$D138:$E160,2,0)</f>
        <v>#N/A</v>
      </c>
      <c r="HH135" s="47" t="e">
        <f>VLOOKUP(HH$2,$B138:$C160,2,0)</f>
        <v>#N/A</v>
      </c>
      <c r="HI135" s="48" t="e">
        <f>VLOOKUP(HH$2,$D138:$E160,2,0)</f>
        <v>#N/A</v>
      </c>
      <c r="HJ135" s="47" t="e">
        <f>VLOOKUP(HJ$2,$B138:$C160,2,0)</f>
        <v>#N/A</v>
      </c>
      <c r="HK135" s="48" t="e">
        <f>VLOOKUP(HJ$2,$D138:$E160,2,0)</f>
        <v>#N/A</v>
      </c>
      <c r="HL135" s="47" t="e">
        <f>VLOOKUP(HL$2,$B138:$C160,2,0)</f>
        <v>#N/A</v>
      </c>
      <c r="HM135" s="48" t="e">
        <f>VLOOKUP(HL$2,$D138:$E160,2,0)</f>
        <v>#N/A</v>
      </c>
      <c r="HN135" s="47" t="e">
        <f>VLOOKUP(HN$2,$B138:$C160,2,0)</f>
        <v>#N/A</v>
      </c>
      <c r="HO135" s="48" t="e">
        <f>VLOOKUP(HN$2,$D138:$E160,2,0)</f>
        <v>#N/A</v>
      </c>
      <c r="HP135" s="47" t="e">
        <f>VLOOKUP(HP$2,$B138:$C160,2,0)</f>
        <v>#N/A</v>
      </c>
      <c r="HQ135" s="48" t="e">
        <f>VLOOKUP(HP$2,$D138:$E160,2,0)</f>
        <v>#N/A</v>
      </c>
      <c r="HR135" s="47" t="e">
        <f>VLOOKUP(HR$2,$B138:$C160,2,0)</f>
        <v>#N/A</v>
      </c>
      <c r="HS135" s="48" t="e">
        <f>VLOOKUP(HR$2,$D138:$E160,2,0)</f>
        <v>#N/A</v>
      </c>
      <c r="HT135" s="47" t="e">
        <f>VLOOKUP(HT$2,$B138:$C160,2,0)</f>
        <v>#N/A</v>
      </c>
      <c r="HU135" s="48" t="e">
        <f>VLOOKUP(HT$2,$D138:$E160,2,0)</f>
        <v>#N/A</v>
      </c>
      <c r="HV135" s="47" t="e">
        <f>VLOOKUP(HV$2,$B138:$C160,2,0)</f>
        <v>#N/A</v>
      </c>
      <c r="HW135" s="48" t="e">
        <f>VLOOKUP(HV$2,$D138:$E160,2,0)</f>
        <v>#N/A</v>
      </c>
      <c r="HX135" s="47" t="e">
        <f>VLOOKUP(HX$2,$B138:$C160,2,0)</f>
        <v>#N/A</v>
      </c>
      <c r="HY135" s="48" t="e">
        <f>VLOOKUP(HX$2,$D138:$E160,2,0)</f>
        <v>#N/A</v>
      </c>
      <c r="HZ135" s="47" t="e">
        <f>VLOOKUP(HZ$2,$B138:$C160,2,0)</f>
        <v>#N/A</v>
      </c>
      <c r="IA135" s="48" t="e">
        <f>VLOOKUP(HZ$2,$D138:$E160,2,0)</f>
        <v>#N/A</v>
      </c>
      <c r="IB135" s="47" t="e">
        <f>VLOOKUP(IB$2,$B138:$C160,2,0)</f>
        <v>#N/A</v>
      </c>
      <c r="IC135" s="48" t="e">
        <f>VLOOKUP(IB$2,$D138:$E160,2,0)</f>
        <v>#N/A</v>
      </c>
      <c r="ID135" s="47" t="e">
        <f>VLOOKUP(ID$2,$B138:$C160,2,0)</f>
        <v>#N/A</v>
      </c>
      <c r="IE135" s="48" t="e">
        <f>VLOOKUP(ID$2,$D138:$E160,2,0)</f>
        <v>#N/A</v>
      </c>
      <c r="IF135" s="47" t="e">
        <f>VLOOKUP(IF$2,$B138:$C160,2,0)</f>
        <v>#N/A</v>
      </c>
      <c r="IG135" s="48" t="e">
        <f>VLOOKUP(IF$2,$D138:$E160,2,0)</f>
        <v>#N/A</v>
      </c>
      <c r="IH135" s="47" t="e">
        <f>VLOOKUP(IH$2,$B138:$C160,2,0)</f>
        <v>#N/A</v>
      </c>
      <c r="II135" s="48" t="e">
        <f>VLOOKUP(IH$2,$D138:$E160,2,0)</f>
        <v>#N/A</v>
      </c>
      <c r="IJ135" s="47" t="e">
        <f>VLOOKUP(IJ$2,$B138:$C160,2,0)</f>
        <v>#N/A</v>
      </c>
      <c r="IK135" s="48" t="e">
        <f>VLOOKUP(IJ$2,$D138:$E160,2,0)</f>
        <v>#N/A</v>
      </c>
      <c r="IL135" s="47" t="e">
        <f>VLOOKUP(IL$2,$B138:$C160,2,0)</f>
        <v>#N/A</v>
      </c>
      <c r="IM135" s="48" t="e">
        <f>VLOOKUP(IL$2,$D138:$E160,2,0)</f>
        <v>#N/A</v>
      </c>
      <c r="IN135" s="47" t="e">
        <f>VLOOKUP(IN$2,$B138:$C160,2,0)</f>
        <v>#N/A</v>
      </c>
      <c r="IO135" s="48" t="e">
        <f>VLOOKUP(IN$2,$D138:$E160,2,0)</f>
        <v>#N/A</v>
      </c>
      <c r="IP135" s="47" t="e">
        <f>VLOOKUP(IP$2,$B138:$C160,2,0)</f>
        <v>#N/A</v>
      </c>
      <c r="IQ135" s="48" t="e">
        <f>VLOOKUP(IP$2,$D138:$E160,2,0)</f>
        <v>#N/A</v>
      </c>
      <c r="IR135" s="47" t="e">
        <f>VLOOKUP(IR$2,$B138:$C160,2,0)</f>
        <v>#N/A</v>
      </c>
      <c r="IS135" s="48" t="e">
        <f>VLOOKUP(IR$2,$D138:$E160,2,0)</f>
        <v>#N/A</v>
      </c>
      <c r="IT135" s="47" t="e">
        <f>VLOOKUP(IT$2,$B138:$C160,2,0)</f>
        <v>#N/A</v>
      </c>
      <c r="IU135" s="48" t="e">
        <f>VLOOKUP(IT$2,$D138:$E160,2,0)</f>
        <v>#N/A</v>
      </c>
      <c r="IV135" s="47" t="e">
        <f>VLOOKUP(IV$2,$B138:$C160,2,0)</f>
        <v>#N/A</v>
      </c>
      <c r="IW135" s="48" t="e">
        <f>VLOOKUP(IV$2,$D138:$E160,2,0)</f>
        <v>#N/A</v>
      </c>
      <c r="IX135" s="47" t="e">
        <f>VLOOKUP(IX$2,$B138:$C160,2,0)</f>
        <v>#N/A</v>
      </c>
      <c r="IY135" s="48" t="e">
        <f>VLOOKUP(IX$2,$D138:$E160,2,0)</f>
        <v>#N/A</v>
      </c>
      <c r="IZ135" s="47" t="e">
        <f>VLOOKUP(IZ$2,$B138:$C160,2,0)</f>
        <v>#N/A</v>
      </c>
      <c r="JA135" s="48" t="e">
        <f>VLOOKUP(IZ$2,$D138:$E160,2,0)</f>
        <v>#N/A</v>
      </c>
      <c r="JB135" s="47" t="e">
        <f>VLOOKUP(JB$2,$B138:$C160,2,0)</f>
        <v>#N/A</v>
      </c>
      <c r="JC135" s="48" t="e">
        <f>VLOOKUP(JB$2,$D138:$E160,2,0)</f>
        <v>#N/A</v>
      </c>
      <c r="JD135" s="47" t="e">
        <f>VLOOKUP(JD$2,$B138:$C160,2,0)</f>
        <v>#N/A</v>
      </c>
      <c r="JE135" s="48" t="e">
        <f>VLOOKUP(JD$2,$D138:$E160,2,0)</f>
        <v>#N/A</v>
      </c>
      <c r="JF135" s="47" t="e">
        <f>VLOOKUP(JF$2,$B138:$C160,2,0)</f>
        <v>#N/A</v>
      </c>
      <c r="JG135" s="48" t="e">
        <f>VLOOKUP(JF$2,$D138:$E160,2,0)</f>
        <v>#N/A</v>
      </c>
      <c r="JH135" s="47" t="e">
        <f>VLOOKUP(JH$2,$B138:$C160,2,0)</f>
        <v>#N/A</v>
      </c>
      <c r="JI135" s="48" t="e">
        <f>VLOOKUP(JH$2,$D138:$E160,2,0)</f>
        <v>#N/A</v>
      </c>
      <c r="JJ135" s="47" t="e">
        <f>VLOOKUP(JJ$2,$B138:$C160,2,0)</f>
        <v>#N/A</v>
      </c>
      <c r="JK135" s="48" t="e">
        <f>VLOOKUP(JJ$2,$D138:$E160,2,0)</f>
        <v>#N/A</v>
      </c>
      <c r="JL135" s="47" t="e">
        <f>VLOOKUP(JL$2,$B138:$C160,2,0)</f>
        <v>#N/A</v>
      </c>
      <c r="JM135" s="48" t="e">
        <f>VLOOKUP(JL$2,$D138:$E160,2,0)</f>
        <v>#N/A</v>
      </c>
      <c r="JN135" s="47" t="e">
        <f>VLOOKUP(JN$2,$B138:$C160,2,0)</f>
        <v>#N/A</v>
      </c>
      <c r="JO135" s="48" t="e">
        <f>VLOOKUP(JN$2,$D138:$E160,2,0)</f>
        <v>#N/A</v>
      </c>
      <c r="JP135" s="47" t="e">
        <f>VLOOKUP(JP$2,$B138:$C160,2,0)</f>
        <v>#N/A</v>
      </c>
      <c r="JQ135" s="48" t="e">
        <f>VLOOKUP(JP$2,$D138:$E160,2,0)</f>
        <v>#N/A</v>
      </c>
      <c r="JR135" s="47" t="e">
        <f>VLOOKUP(JR$2,$B138:$C160,2,0)</f>
        <v>#N/A</v>
      </c>
      <c r="JS135" s="48" t="e">
        <f>VLOOKUP(JR$2,$D138:$E160,2,0)</f>
        <v>#N/A</v>
      </c>
      <c r="JT135" s="47" t="e">
        <f>VLOOKUP(JT$2,$B138:$C160,2,0)</f>
        <v>#N/A</v>
      </c>
      <c r="JU135" s="48" t="e">
        <f>VLOOKUP(JT$2,$D138:$E160,2,0)</f>
        <v>#N/A</v>
      </c>
      <c r="JV135" s="47" t="e">
        <f>VLOOKUP(JV$2,$B138:$C160,2,0)</f>
        <v>#N/A</v>
      </c>
      <c r="JW135" s="48" t="e">
        <f>VLOOKUP(JV$2,$D138:$E160,2,0)</f>
        <v>#N/A</v>
      </c>
      <c r="JX135" s="47" t="e">
        <f>VLOOKUP(JX$2,$B138:$C160,2,0)</f>
        <v>#N/A</v>
      </c>
      <c r="JY135" s="48" t="e">
        <f>VLOOKUP(JX$2,$D138:$E160,2,0)</f>
        <v>#N/A</v>
      </c>
      <c r="JZ135" s="47" t="e">
        <f>VLOOKUP(JZ$2,$B138:$C160,2,0)</f>
        <v>#N/A</v>
      </c>
      <c r="KA135" s="48" t="e">
        <f>VLOOKUP(JZ$2,$D138:$E160,2,0)</f>
        <v>#N/A</v>
      </c>
      <c r="KB135" s="47" t="e">
        <f>VLOOKUP(KB$2,$B138:$C160,2,0)</f>
        <v>#N/A</v>
      </c>
      <c r="KC135" s="48" t="e">
        <f>VLOOKUP(KB$2,$D138:$E160,2,0)</f>
        <v>#N/A</v>
      </c>
      <c r="KD135" s="47" t="e">
        <f>VLOOKUP(KD$2,$B138:$C160,2,0)</f>
        <v>#N/A</v>
      </c>
      <c r="KE135" s="48" t="e">
        <f>VLOOKUP(KD$2,$D138:$E160,2,0)</f>
        <v>#N/A</v>
      </c>
      <c r="KF135" s="47" t="e">
        <f>VLOOKUP(KF$2,$B138:$C160,2,0)</f>
        <v>#N/A</v>
      </c>
      <c r="KG135" s="48" t="e">
        <f>VLOOKUP(KF$2,$D138:$E160,2,0)</f>
        <v>#N/A</v>
      </c>
      <c r="KH135" s="47" t="e">
        <f>VLOOKUP(KH$2,$B138:$C160,2,0)</f>
        <v>#N/A</v>
      </c>
      <c r="KI135" s="48" t="e">
        <f>VLOOKUP(KH$2,$D138:$E160,2,0)</f>
        <v>#N/A</v>
      </c>
      <c r="KJ135" s="47" t="e">
        <f>VLOOKUP(KJ$2,$B138:$C160,2,0)</f>
        <v>#N/A</v>
      </c>
      <c r="KK135" s="48" t="e">
        <f>VLOOKUP(KJ$2,$D138:$E160,2,0)</f>
        <v>#N/A</v>
      </c>
      <c r="KL135" s="47" t="e">
        <f>VLOOKUP(KL$2,$B138:$C160,2,0)</f>
        <v>#N/A</v>
      </c>
      <c r="KM135" s="48" t="e">
        <f>VLOOKUP(KL$2,$D138:$E160,2,0)</f>
        <v>#N/A</v>
      </c>
      <c r="KN135" s="47" t="e">
        <f>VLOOKUP(KN$2,$B138:$C160,2,0)</f>
        <v>#N/A</v>
      </c>
      <c r="KO135" s="48" t="e">
        <f>VLOOKUP(KN$2,$D138:$E160,2,0)</f>
        <v>#N/A</v>
      </c>
      <c r="KP135" s="47" t="e">
        <f>VLOOKUP(KP$2,$B138:$C160,2,0)</f>
        <v>#N/A</v>
      </c>
      <c r="KQ135" s="48" t="e">
        <f>VLOOKUP(KP$2,$D138:$E160,2,0)</f>
        <v>#N/A</v>
      </c>
      <c r="KR135" s="47" t="e">
        <f>VLOOKUP(KR$2,$B138:$C160,2,0)</f>
        <v>#N/A</v>
      </c>
      <c r="KS135" s="48" t="e">
        <f>VLOOKUP(KR$2,$D138:$E160,2,0)</f>
        <v>#N/A</v>
      </c>
      <c r="KT135" s="47" t="e">
        <f>VLOOKUP(KT$2,$B138:$C160,2,0)</f>
        <v>#N/A</v>
      </c>
      <c r="KU135" s="48" t="e">
        <f>VLOOKUP(KT$2,$D138:$E160,2,0)</f>
        <v>#N/A</v>
      </c>
      <c r="KV135" s="47" t="e">
        <f>VLOOKUP(KV$2,$B138:$C160,2,0)</f>
        <v>#N/A</v>
      </c>
      <c r="KW135" s="48" t="e">
        <f>VLOOKUP(KV$2,$D138:$E160,2,0)</f>
        <v>#N/A</v>
      </c>
      <c r="KX135" s="47" t="e">
        <f>VLOOKUP(KX$2,$B138:$C160,2,0)</f>
        <v>#N/A</v>
      </c>
      <c r="KY135" s="48" t="e">
        <f>VLOOKUP(KX$2,$D138:$E160,2,0)</f>
        <v>#N/A</v>
      </c>
      <c r="KZ135" s="47" t="e">
        <f>VLOOKUP(KZ$2,$B138:$C160,2,0)</f>
        <v>#N/A</v>
      </c>
      <c r="LA135" s="48" t="e">
        <f>VLOOKUP(KZ$2,$D138:$E160,2,0)</f>
        <v>#N/A</v>
      </c>
      <c r="LB135" s="47" t="e">
        <f>VLOOKUP(LB$2,$B138:$C160,2,0)</f>
        <v>#N/A</v>
      </c>
      <c r="LC135" s="48" t="e">
        <f>VLOOKUP(LB$2,$D138:$E160,2,0)</f>
        <v>#N/A</v>
      </c>
      <c r="LD135" s="47" t="e">
        <f>VLOOKUP(LD$2,$B138:$C160,2,0)</f>
        <v>#N/A</v>
      </c>
      <c r="LE135" s="48" t="e">
        <f>VLOOKUP(LD$2,$D138:$E160,2,0)</f>
        <v>#N/A</v>
      </c>
      <c r="LF135" s="47" t="e">
        <f>VLOOKUP(LF$2,$B138:$C160,2,0)</f>
        <v>#N/A</v>
      </c>
      <c r="LG135" s="48" t="e">
        <f>VLOOKUP(LF$2,$D138:$E160,2,0)</f>
        <v>#N/A</v>
      </c>
      <c r="LH135" s="47" t="e">
        <f>VLOOKUP(LH$2,$B138:$C160,2,0)</f>
        <v>#N/A</v>
      </c>
      <c r="LI135" s="48" t="e">
        <f>VLOOKUP(LH$2,$D138:$E160,2,0)</f>
        <v>#N/A</v>
      </c>
      <c r="LJ135" s="47" t="e">
        <f>VLOOKUP(LJ$2,$B138:$C160,2,0)</f>
        <v>#N/A</v>
      </c>
      <c r="LK135" s="48" t="e">
        <f>VLOOKUP(LJ$2,$D138:$E160,2,0)</f>
        <v>#N/A</v>
      </c>
      <c r="LL135" s="47" t="e">
        <f>VLOOKUP(LL$2,$B138:$C160,2,0)</f>
        <v>#N/A</v>
      </c>
      <c r="LM135" s="48" t="e">
        <f>VLOOKUP(LL$2,$D138:$E160,2,0)</f>
        <v>#N/A</v>
      </c>
      <c r="LN135" s="47" t="e">
        <f>VLOOKUP(LN$2,$B138:$C160,2,0)</f>
        <v>#N/A</v>
      </c>
      <c r="LO135" s="48" t="e">
        <f>VLOOKUP(LN$2,$D138:$E160,2,0)</f>
        <v>#N/A</v>
      </c>
      <c r="LP135" s="47" t="e">
        <f>VLOOKUP(LP$2,$B138:$C160,2,0)</f>
        <v>#N/A</v>
      </c>
      <c r="LQ135" s="48" t="e">
        <f>VLOOKUP(LP$2,$D138:$E160,2,0)</f>
        <v>#N/A</v>
      </c>
      <c r="LR135" s="47" t="e">
        <f>VLOOKUP(LR$2,$B138:$C160,2,0)</f>
        <v>#N/A</v>
      </c>
      <c r="LS135" s="48" t="e">
        <f>VLOOKUP(LR$2,$D138:$E160,2,0)</f>
        <v>#N/A</v>
      </c>
      <c r="LT135" s="47" t="e">
        <f>VLOOKUP(LT$2,$B138:$C160,2,0)</f>
        <v>#N/A</v>
      </c>
      <c r="LU135" s="48" t="e">
        <f>VLOOKUP(LT$2,$D138:$E160,2,0)</f>
        <v>#N/A</v>
      </c>
      <c r="LV135" s="47" t="e">
        <f>VLOOKUP(LV$2,$B138:$C160,2,0)</f>
        <v>#N/A</v>
      </c>
      <c r="LW135" s="48" t="e">
        <f>VLOOKUP(LV$2,$D138:$E160,2,0)</f>
        <v>#N/A</v>
      </c>
      <c r="LX135" s="47" t="e">
        <f>VLOOKUP(LX$2,$B138:$C160,2,0)</f>
        <v>#N/A</v>
      </c>
      <c r="LY135" s="48" t="e">
        <f>VLOOKUP(LX$2,$D138:$E160,2,0)</f>
        <v>#N/A</v>
      </c>
      <c r="LZ135" s="47" t="e">
        <f>VLOOKUP(LZ$2,$B138:$C160,2,0)</f>
        <v>#N/A</v>
      </c>
      <c r="MA135" s="48" t="e">
        <f>VLOOKUP(LZ$2,$D138:$E160,2,0)</f>
        <v>#N/A</v>
      </c>
      <c r="MB135" s="47" t="e">
        <f>VLOOKUP(MB$2,$B138:$C160,2,0)</f>
        <v>#N/A</v>
      </c>
      <c r="MC135" s="48" t="e">
        <f>VLOOKUP(MB$2,$D138:$E160,2,0)</f>
        <v>#N/A</v>
      </c>
      <c r="MD135" s="47" t="e">
        <f>VLOOKUP(MD$2,$B138:$C160,2,0)</f>
        <v>#N/A</v>
      </c>
      <c r="ME135" s="48" t="e">
        <f>VLOOKUP(MD$2,$D138:$E160,2,0)</f>
        <v>#N/A</v>
      </c>
      <c r="MF135" s="47" t="e">
        <f>VLOOKUP(MF$2,$B138:$C160,2,0)</f>
        <v>#N/A</v>
      </c>
      <c r="MG135" s="48" t="e">
        <f>VLOOKUP(MF$2,$D138:$E160,2,0)</f>
        <v>#N/A</v>
      </c>
      <c r="MH135" s="47" t="e">
        <f>VLOOKUP(MH$2,$B138:$C160,2,0)</f>
        <v>#N/A</v>
      </c>
      <c r="MI135" s="48" t="e">
        <f>VLOOKUP(MH$2,$D138:$E160,2,0)</f>
        <v>#N/A</v>
      </c>
      <c r="MJ135" s="47" t="e">
        <f>VLOOKUP(MJ$2,$B138:$C160,2,0)</f>
        <v>#N/A</v>
      </c>
      <c r="MK135" s="48" t="e">
        <f>VLOOKUP(MJ$2,$D138:$E160,2,0)</f>
        <v>#N/A</v>
      </c>
      <c r="ML135" s="47" t="e">
        <f>VLOOKUP(ML$2,$B138:$C160,2,0)</f>
        <v>#N/A</v>
      </c>
      <c r="MM135" s="48" t="e">
        <f>VLOOKUP(ML$2,$D138:$E160,2,0)</f>
        <v>#N/A</v>
      </c>
      <c r="MN135" s="47" t="e">
        <f>VLOOKUP(MN$2,$B138:$C160,2,0)</f>
        <v>#N/A</v>
      </c>
      <c r="MO135" s="48" t="e">
        <f>VLOOKUP(MN$2,$D138:$E160,2,0)</f>
        <v>#N/A</v>
      </c>
      <c r="MP135" s="47" t="e">
        <f>VLOOKUP(MP$2,$B138:$C160,2,0)</f>
        <v>#N/A</v>
      </c>
      <c r="MQ135" s="48" t="e">
        <f>VLOOKUP(MP$2,$D138:$E160,2,0)</f>
        <v>#N/A</v>
      </c>
      <c r="MR135" s="47" t="e">
        <f>VLOOKUP(MR$2,$B138:$C160,2,0)</f>
        <v>#N/A</v>
      </c>
      <c r="MS135" s="48" t="e">
        <f>VLOOKUP(MR$2,$D138:$E160,2,0)</f>
        <v>#N/A</v>
      </c>
      <c r="MT135" s="47" t="e">
        <f>VLOOKUP(MT$2,$B138:$C160,2,0)</f>
        <v>#N/A</v>
      </c>
      <c r="MU135" s="48" t="e">
        <f>VLOOKUP(MT$2,$D138:$E160,2,0)</f>
        <v>#N/A</v>
      </c>
      <c r="MV135" s="47" t="e">
        <f>VLOOKUP(MV$2,$B138:$C160,2,0)</f>
        <v>#N/A</v>
      </c>
      <c r="MW135" s="48" t="e">
        <f>VLOOKUP(MV$2,$D138:$E160,2,0)</f>
        <v>#N/A</v>
      </c>
      <c r="MX135" s="47" t="e">
        <f>VLOOKUP(MX$2,$B138:$C160,2,0)</f>
        <v>#N/A</v>
      </c>
      <c r="MY135" s="48" t="e">
        <f>VLOOKUP(MX$2,$D138:$E160,2,0)</f>
        <v>#N/A</v>
      </c>
      <c r="MZ135" s="47" t="e">
        <f>VLOOKUP(MZ$2,$B138:$C160,2,0)</f>
        <v>#N/A</v>
      </c>
      <c r="NA135" s="48" t="e">
        <f>VLOOKUP(MZ$2,$D138:$E160,2,0)</f>
        <v>#N/A</v>
      </c>
      <c r="NB135" s="47" t="e">
        <f>VLOOKUP(NB$2,$B138:$C160,2,0)</f>
        <v>#N/A</v>
      </c>
      <c r="NC135" s="48" t="e">
        <f>VLOOKUP(NB$2,$D138:$E160,2,0)</f>
        <v>#N/A</v>
      </c>
      <c r="ND135" s="47" t="e">
        <f>VLOOKUP(ND$2,$B138:$C160,2,0)</f>
        <v>#N/A</v>
      </c>
      <c r="NE135" s="48" t="e">
        <f>VLOOKUP(ND$2,$D138:$E160,2,0)</f>
        <v>#N/A</v>
      </c>
      <c r="NF135" s="47" t="e">
        <f>VLOOKUP(NF$2,$B138:$C160,2,0)</f>
        <v>#N/A</v>
      </c>
      <c r="NG135" s="48" t="e">
        <f>VLOOKUP(NF$2,$D138:$E160,2,0)</f>
        <v>#N/A</v>
      </c>
      <c r="NH135" s="47" t="e">
        <f>VLOOKUP(NH$2,$B138:$C160,2,0)</f>
        <v>#N/A</v>
      </c>
      <c r="NI135" s="48" t="e">
        <f>VLOOKUP(NH$2,$D138:$E160,2,0)</f>
        <v>#N/A</v>
      </c>
      <c r="NJ135" s="47" t="e">
        <f>VLOOKUP(NJ$2,$B138:$C160,2,0)</f>
        <v>#N/A</v>
      </c>
      <c r="NK135" s="48" t="e">
        <f>VLOOKUP(NJ$2,$D138:$E160,2,0)</f>
        <v>#N/A</v>
      </c>
      <c r="NL135" s="47" t="e">
        <f>VLOOKUP(NL$2,$B138:$C160,2,0)</f>
        <v>#N/A</v>
      </c>
      <c r="NM135" s="48" t="e">
        <f>VLOOKUP(NL$2,$D138:$E160,2,0)</f>
        <v>#N/A</v>
      </c>
      <c r="NN135" s="47" t="e">
        <f>VLOOKUP(NN$2,$B138:$C160,2,0)</f>
        <v>#N/A</v>
      </c>
      <c r="NO135" s="48" t="e">
        <f>VLOOKUP(NN$2,$D138:$E160,2,0)</f>
        <v>#N/A</v>
      </c>
      <c r="NP135" s="47" t="e">
        <f>VLOOKUP(NP$2,$B138:$C160,2,0)</f>
        <v>#N/A</v>
      </c>
      <c r="NQ135" s="48" t="e">
        <f>VLOOKUP(NP$2,$D138:$E160,2,0)</f>
        <v>#N/A</v>
      </c>
      <c r="NR135" s="47" t="e">
        <f>VLOOKUP(NR$2,$B138:$C160,2,0)</f>
        <v>#N/A</v>
      </c>
      <c r="NS135" s="48" t="e">
        <f>VLOOKUP(NR$2,$D138:$E160,2,0)</f>
        <v>#N/A</v>
      </c>
      <c r="NT135" s="47" t="e">
        <f>VLOOKUP(NT$2,$B138:$C160,2,0)</f>
        <v>#N/A</v>
      </c>
      <c r="NU135" s="48" t="e">
        <f>VLOOKUP(NT$2,$D138:$E160,2,0)</f>
        <v>#N/A</v>
      </c>
      <c r="NV135" s="47" t="e">
        <f>VLOOKUP(NV$2,$B138:$C160,2,0)</f>
        <v>#N/A</v>
      </c>
      <c r="NW135" s="48" t="e">
        <f>VLOOKUP(NV$2,$D138:$E160,2,0)</f>
        <v>#N/A</v>
      </c>
      <c r="NX135" s="47" t="e">
        <f>VLOOKUP(NX$2,$B138:$C160,2,0)</f>
        <v>#N/A</v>
      </c>
      <c r="NY135" s="48" t="e">
        <f>VLOOKUP(NX$2,$D138:$E160,2,0)</f>
        <v>#N/A</v>
      </c>
      <c r="NZ135" s="47" t="e">
        <f>VLOOKUP(NZ$2,$B138:$C160,2,0)</f>
        <v>#N/A</v>
      </c>
      <c r="OA135" s="48" t="e">
        <f>VLOOKUP(NZ$2,$D138:$E160,2,0)</f>
        <v>#N/A</v>
      </c>
      <c r="OB135" s="47" t="e">
        <f>VLOOKUP(OB$2,$B138:$C160,2,0)</f>
        <v>#N/A</v>
      </c>
      <c r="OC135" s="48" t="e">
        <f>VLOOKUP(OB$2,$D138:$E160,2,0)</f>
        <v>#N/A</v>
      </c>
      <c r="OD135" s="47" t="e">
        <f>VLOOKUP(OD$2,$B138:$C160,2,0)</f>
        <v>#N/A</v>
      </c>
      <c r="OE135" s="48" t="e">
        <f>VLOOKUP(OD$2,$D138:$E160,2,0)</f>
        <v>#N/A</v>
      </c>
      <c r="OF135" s="47" t="e">
        <f>VLOOKUP(OF$2,$B138:$C160,2,0)</f>
        <v>#N/A</v>
      </c>
      <c r="OG135" s="48" t="e">
        <f>VLOOKUP(OF$2,$D138:$E160,2,0)</f>
        <v>#N/A</v>
      </c>
      <c r="OH135" s="47" t="e">
        <f>VLOOKUP(OH$2,$B138:$C160,2,0)</f>
        <v>#N/A</v>
      </c>
      <c r="OI135" s="48" t="e">
        <f>VLOOKUP(OH$2,$D138:$E160,2,0)</f>
        <v>#N/A</v>
      </c>
      <c r="OJ135" s="47" t="e">
        <f>VLOOKUP(OJ$2,$B138:$C160,2,0)</f>
        <v>#N/A</v>
      </c>
      <c r="OK135" s="48" t="e">
        <f>VLOOKUP(OJ$2,$D138:$E160,2,0)</f>
        <v>#N/A</v>
      </c>
      <c r="OL135" s="47" t="e">
        <f>VLOOKUP(OL$2,$B138:$C160,2,0)</f>
        <v>#N/A</v>
      </c>
      <c r="OM135" s="48" t="e">
        <f>VLOOKUP(OL$2,$D138:$E160,2,0)</f>
        <v>#N/A</v>
      </c>
      <c r="ON135" s="47" t="e">
        <f>VLOOKUP(ON$2,$B138:$C160,2,0)</f>
        <v>#N/A</v>
      </c>
      <c r="OO135" s="48" t="e">
        <f>VLOOKUP(ON$2,$D138:$E160,2,0)</f>
        <v>#N/A</v>
      </c>
      <c r="OP135" s="47" t="e">
        <f>VLOOKUP(OP$2,$B138:$C160,2,0)</f>
        <v>#N/A</v>
      </c>
      <c r="OQ135" s="48" t="e">
        <f>VLOOKUP(OP$2,$D138:$E160,2,0)</f>
        <v>#N/A</v>
      </c>
      <c r="OR135" s="47" t="e">
        <f>VLOOKUP(OR$2,$B138:$C160,2,0)</f>
        <v>#N/A</v>
      </c>
      <c r="OS135" s="48" t="e">
        <f>VLOOKUP(OR$2,$D138:$E160,2,0)</f>
        <v>#N/A</v>
      </c>
      <c r="OT135" s="47" t="e">
        <f>VLOOKUP(OT$2,$B138:$C160,2,0)</f>
        <v>#N/A</v>
      </c>
      <c r="OU135" s="48" t="e">
        <f>VLOOKUP(OT$2,$D138:$E160,2,0)</f>
        <v>#N/A</v>
      </c>
      <c r="OV135" s="47" t="e">
        <f>VLOOKUP(OV$2,$B138:$C160,2,0)</f>
        <v>#N/A</v>
      </c>
      <c r="OW135" s="48" t="e">
        <f>VLOOKUP(OV$2,$D138:$E160,2,0)</f>
        <v>#N/A</v>
      </c>
      <c r="OX135" s="47" t="e">
        <f>VLOOKUP(OX$2,$B138:$C160,2,0)</f>
        <v>#N/A</v>
      </c>
      <c r="OY135" s="48" t="e">
        <f>VLOOKUP(OX$2,$D138:$E160,2,0)</f>
        <v>#N/A</v>
      </c>
      <c r="OZ135" s="47" t="e">
        <f>VLOOKUP(OZ$2,$B138:$C160,2,0)</f>
        <v>#N/A</v>
      </c>
      <c r="PA135" s="48" t="e">
        <f>VLOOKUP(OZ$2,$D138:$E160,2,0)</f>
        <v>#N/A</v>
      </c>
      <c r="PB135" s="47" t="e">
        <f>VLOOKUP(PB$2,$B138:$C160,2,0)</f>
        <v>#N/A</v>
      </c>
      <c r="PC135" s="48" t="e">
        <f>VLOOKUP(PB$2,$D138:$E160,2,0)</f>
        <v>#N/A</v>
      </c>
      <c r="PD135" s="47" t="e">
        <f>VLOOKUP(PD$2,$B138:$C160,2,0)</f>
        <v>#N/A</v>
      </c>
      <c r="PE135" s="48" t="e">
        <f>VLOOKUP(PD$2,$D138:$E160,2,0)</f>
        <v>#N/A</v>
      </c>
      <c r="PF135" s="47" t="e">
        <f>VLOOKUP(PF$2,$B138:$C160,2,0)</f>
        <v>#N/A</v>
      </c>
      <c r="PG135" s="48" t="e">
        <f>VLOOKUP(PF$2,$D138:$E160,2,0)</f>
        <v>#N/A</v>
      </c>
      <c r="PH135" s="47" t="e">
        <f>VLOOKUP(PH$2,$B138:$C160,2,0)</f>
        <v>#N/A</v>
      </c>
      <c r="PI135" s="48" t="e">
        <f>VLOOKUP(PH$2,$D138:$E160,2,0)</f>
        <v>#N/A</v>
      </c>
      <c r="PJ135" s="47" t="e">
        <f>VLOOKUP(PJ$2,$B138:$C160,2,0)</f>
        <v>#N/A</v>
      </c>
      <c r="PK135" s="48" t="e">
        <f>VLOOKUP(PJ$2,$D138:$E160,2,0)</f>
        <v>#N/A</v>
      </c>
      <c r="PL135" s="47" t="e">
        <f>VLOOKUP(PL$2,$B138:$C160,2,0)</f>
        <v>#N/A</v>
      </c>
      <c r="PM135" s="48" t="e">
        <f>VLOOKUP(PL$2,$D138:$E160,2,0)</f>
        <v>#N/A</v>
      </c>
      <c r="PN135" s="47" t="e">
        <f>VLOOKUP(PN$2,$B138:$C160,2,0)</f>
        <v>#N/A</v>
      </c>
      <c r="PO135" s="48" t="e">
        <f>VLOOKUP(PN$2,$D138:$E160,2,0)</f>
        <v>#N/A</v>
      </c>
      <c r="PP135" s="47" t="e">
        <f>VLOOKUP(PP$2,$B138:$C160,2,0)</f>
        <v>#N/A</v>
      </c>
      <c r="PQ135" s="48" t="e">
        <f>VLOOKUP(PP$2,$D138:$E160,2,0)</f>
        <v>#N/A</v>
      </c>
      <c r="PR135" s="47" t="e">
        <f>VLOOKUP(PR$2,$B138:$C160,2,0)</f>
        <v>#N/A</v>
      </c>
      <c r="PS135" s="48" t="e">
        <f>VLOOKUP(PR$2,$D138:$E160,2,0)</f>
        <v>#N/A</v>
      </c>
      <c r="PT135" s="47" t="e">
        <f>VLOOKUP(PT$2,$B138:$C160,2,0)</f>
        <v>#N/A</v>
      </c>
      <c r="PU135" s="48" t="e">
        <f>VLOOKUP(PT$2,$D138:$E160,2,0)</f>
        <v>#N/A</v>
      </c>
      <c r="PV135" s="47" t="e">
        <f>VLOOKUP(PV$2,$B138:$C160,2,0)</f>
        <v>#N/A</v>
      </c>
      <c r="PW135" s="48" t="e">
        <f>VLOOKUP(PV$2,$D138:$E160,2,0)</f>
        <v>#N/A</v>
      </c>
      <c r="PX135" s="47" t="e">
        <f>VLOOKUP(PX$2,$B138:$C160,2,0)</f>
        <v>#N/A</v>
      </c>
      <c r="PY135" s="48" t="e">
        <f>VLOOKUP(PX$2,$D138:$E160,2,0)</f>
        <v>#N/A</v>
      </c>
      <c r="PZ135" s="47" t="e">
        <f>VLOOKUP(PZ$2,$B138:$C160,2,0)</f>
        <v>#N/A</v>
      </c>
      <c r="QA135" s="48" t="e">
        <f>VLOOKUP(PZ$2,$D138:$E160,2,0)</f>
        <v>#N/A</v>
      </c>
      <c r="QB135" s="47" t="e">
        <f>VLOOKUP(QB$2,$B138:$C160,2,0)</f>
        <v>#N/A</v>
      </c>
      <c r="QC135" s="48" t="e">
        <f>VLOOKUP(QB$2,$D138:$E160,2,0)</f>
        <v>#N/A</v>
      </c>
      <c r="QD135" s="47" t="e">
        <f>VLOOKUP(QD$2,$B138:$C160,2,0)</f>
        <v>#N/A</v>
      </c>
      <c r="QE135" s="48" t="e">
        <f>VLOOKUP(QD$2,$D138:$E160,2,0)</f>
        <v>#N/A</v>
      </c>
      <c r="QF135" s="47" t="e">
        <f>VLOOKUP(QF$2,$B138:$C160,2,0)</f>
        <v>#N/A</v>
      </c>
      <c r="QG135" s="48" t="e">
        <f>VLOOKUP(QF$2,$D138:$E160,2,0)</f>
        <v>#N/A</v>
      </c>
      <c r="QH135" s="47" t="e">
        <f>VLOOKUP(QH$2,$B138:$C160,2,0)</f>
        <v>#N/A</v>
      </c>
      <c r="QI135" s="48" t="e">
        <f>VLOOKUP(QH$2,$D138:$E160,2,0)</f>
        <v>#N/A</v>
      </c>
      <c r="QJ135" s="47" t="e">
        <f>VLOOKUP(QJ$2,$B138:$C160,2,0)</f>
        <v>#N/A</v>
      </c>
      <c r="QK135" s="48" t="e">
        <f>VLOOKUP(QJ$2,$D138:$E160,2,0)</f>
        <v>#N/A</v>
      </c>
      <c r="QL135" s="47" t="e">
        <f>VLOOKUP(QL$2,$B138:$C160,2,0)</f>
        <v>#N/A</v>
      </c>
      <c r="QM135" s="48" t="e">
        <f>VLOOKUP(QL$2,$D138:$E160,2,0)</f>
        <v>#N/A</v>
      </c>
      <c r="QN135" s="47" t="e">
        <f>VLOOKUP(QN$2,$B138:$C160,2,0)</f>
        <v>#N/A</v>
      </c>
      <c r="QO135" s="48" t="e">
        <f>VLOOKUP(QN$2,$D138:$E160,2,0)</f>
        <v>#N/A</v>
      </c>
    </row>
    <row r="136" spans="1:457" ht="15.95" hidden="1" customHeight="1" outlineLevel="1">
      <c r="A136" s="50"/>
      <c r="B136" s="805" t="s">
        <v>9</v>
      </c>
      <c r="C136" s="805"/>
      <c r="D136" s="805" t="s">
        <v>10</v>
      </c>
      <c r="E136" s="806"/>
    </row>
    <row r="137" spans="1:457" ht="15.95" hidden="1" customHeight="1" outlineLevel="1">
      <c r="A137" s="51"/>
      <c r="B137" s="79" t="s">
        <v>59</v>
      </c>
      <c r="C137" s="59" t="s">
        <v>36</v>
      </c>
      <c r="D137" s="79" t="s">
        <v>60</v>
      </c>
      <c r="E137" s="80" t="s">
        <v>36</v>
      </c>
    </row>
    <row r="138" spans="1:457" ht="15.95" hidden="1" customHeight="1" outlineLevel="1">
      <c r="A138" s="52">
        <v>1</v>
      </c>
      <c r="B138" s="63"/>
      <c r="C138" s="286"/>
      <c r="D138" s="64"/>
      <c r="E138" s="287"/>
    </row>
    <row r="139" spans="1:457" ht="15.95" hidden="1" customHeight="1" outlineLevel="1">
      <c r="A139" s="53">
        <v>2</v>
      </c>
      <c r="B139" s="110"/>
      <c r="C139" s="286"/>
      <c r="D139" s="64"/>
      <c r="E139" s="287"/>
    </row>
    <row r="140" spans="1:457" ht="15.95" hidden="1" customHeight="1" outlineLevel="1">
      <c r="A140" s="53">
        <v>3</v>
      </c>
      <c r="B140" s="64"/>
      <c r="C140" s="286"/>
      <c r="D140" s="64"/>
      <c r="E140" s="287"/>
    </row>
    <row r="141" spans="1:457" ht="15.95" hidden="1" customHeight="1" outlineLevel="1">
      <c r="A141" s="53">
        <v>4</v>
      </c>
      <c r="B141" s="64"/>
      <c r="C141" s="286"/>
      <c r="D141" s="64"/>
      <c r="E141" s="287"/>
    </row>
    <row r="142" spans="1:457" ht="15.95" hidden="1" customHeight="1" outlineLevel="1">
      <c r="A142" s="53">
        <v>5</v>
      </c>
      <c r="B142" s="64"/>
      <c r="C142" s="286"/>
      <c r="D142" s="64"/>
      <c r="E142" s="287"/>
    </row>
    <row r="143" spans="1:457" ht="15.95" hidden="1" customHeight="1" outlineLevel="1">
      <c r="A143" s="53">
        <v>6</v>
      </c>
      <c r="B143" s="64"/>
      <c r="C143" s="286"/>
      <c r="D143" s="64"/>
      <c r="E143" s="287"/>
    </row>
    <row r="144" spans="1:457" ht="15.95" hidden="1" customHeight="1" outlineLevel="1">
      <c r="A144" s="53">
        <v>7</v>
      </c>
      <c r="B144" s="64"/>
      <c r="C144" s="286"/>
      <c r="D144" s="64"/>
      <c r="E144" s="287"/>
    </row>
    <row r="145" spans="1:5" ht="15.95" hidden="1" customHeight="1" outlineLevel="1">
      <c r="A145" s="53">
        <v>8</v>
      </c>
      <c r="B145" s="64"/>
      <c r="C145" s="286"/>
      <c r="D145" s="64"/>
      <c r="E145" s="287"/>
    </row>
    <row r="146" spans="1:5" ht="15.95" hidden="1" customHeight="1" outlineLevel="1">
      <c r="A146" s="53">
        <v>9</v>
      </c>
      <c r="B146" s="64"/>
      <c r="C146" s="286"/>
      <c r="D146" s="64"/>
      <c r="E146" s="287"/>
    </row>
    <row r="147" spans="1:5" ht="15.95" hidden="1" customHeight="1" outlineLevel="1">
      <c r="A147" s="53">
        <v>10</v>
      </c>
      <c r="B147" s="64"/>
      <c r="C147" s="286"/>
      <c r="D147" s="64"/>
      <c r="E147" s="287"/>
    </row>
    <row r="148" spans="1:5" ht="15.95" hidden="1" customHeight="1" outlineLevel="1">
      <c r="A148" s="53">
        <v>11</v>
      </c>
      <c r="B148" s="64"/>
      <c r="C148" s="286"/>
      <c r="D148" s="64"/>
      <c r="E148" s="287"/>
    </row>
    <row r="149" spans="1:5" ht="15.95" hidden="1" customHeight="1" outlineLevel="1">
      <c r="A149" s="53">
        <v>12</v>
      </c>
      <c r="B149" s="64"/>
      <c r="C149" s="286"/>
      <c r="D149" s="64"/>
      <c r="E149" s="287"/>
    </row>
    <row r="150" spans="1:5" ht="15.95" hidden="1" customHeight="1" outlineLevel="1">
      <c r="A150" s="53">
        <v>13</v>
      </c>
      <c r="B150" s="64"/>
      <c r="C150" s="286"/>
      <c r="D150" s="64"/>
      <c r="E150" s="287"/>
    </row>
    <row r="151" spans="1:5" ht="15.95" hidden="1" customHeight="1" outlineLevel="1">
      <c r="A151" s="53">
        <v>14</v>
      </c>
      <c r="B151" s="64"/>
      <c r="C151" s="286"/>
      <c r="D151" s="64"/>
      <c r="E151" s="112"/>
    </row>
    <row r="152" spans="1:5" ht="15.95" hidden="1" customHeight="1" outlineLevel="1">
      <c r="A152" s="53">
        <v>15</v>
      </c>
      <c r="B152" s="64"/>
      <c r="C152" s="286"/>
      <c r="D152" s="64"/>
      <c r="E152" s="112"/>
    </row>
    <row r="153" spans="1:5" ht="15.95" hidden="1" customHeight="1" outlineLevel="1">
      <c r="A153" s="53">
        <v>16</v>
      </c>
      <c r="B153" s="64"/>
      <c r="C153" s="286"/>
      <c r="D153" s="64"/>
      <c r="E153" s="112"/>
    </row>
    <row r="154" spans="1:5" ht="15.95" hidden="1" customHeight="1" outlineLevel="1">
      <c r="A154" s="53">
        <v>17</v>
      </c>
      <c r="B154" s="64"/>
      <c r="C154" s="111"/>
      <c r="D154" s="64"/>
      <c r="E154" s="112"/>
    </row>
    <row r="155" spans="1:5" ht="15.95" hidden="1" customHeight="1" outlineLevel="1">
      <c r="A155" s="53">
        <v>18</v>
      </c>
      <c r="B155" s="64"/>
      <c r="C155" s="111"/>
      <c r="D155" s="64"/>
      <c r="E155" s="112"/>
    </row>
    <row r="156" spans="1:5" ht="15.95" hidden="1" customHeight="1" outlineLevel="1">
      <c r="A156" s="53">
        <v>19</v>
      </c>
      <c r="B156" s="64"/>
      <c r="C156" s="111"/>
      <c r="D156" s="64"/>
      <c r="E156" s="112"/>
    </row>
    <row r="157" spans="1:5" ht="15.95" hidden="1" customHeight="1" outlineLevel="1">
      <c r="A157" s="53">
        <v>20</v>
      </c>
      <c r="B157" s="64"/>
      <c r="C157" s="111"/>
      <c r="D157" s="64"/>
      <c r="E157" s="112"/>
    </row>
    <row r="158" spans="1:5" ht="15.95" hidden="1" customHeight="1" outlineLevel="1">
      <c r="A158" s="53">
        <v>21</v>
      </c>
      <c r="B158" s="64"/>
      <c r="C158" s="111"/>
      <c r="D158" s="64"/>
      <c r="E158" s="112"/>
    </row>
    <row r="159" spans="1:5" ht="15.95" hidden="1" customHeight="1" outlineLevel="1">
      <c r="A159" s="53">
        <v>22</v>
      </c>
      <c r="B159" s="127"/>
      <c r="C159" s="229"/>
      <c r="D159" s="64"/>
      <c r="E159" s="230"/>
    </row>
    <row r="160" spans="1:5" ht="15.95" hidden="1" customHeight="1" outlineLevel="1">
      <c r="A160" s="53">
        <v>23</v>
      </c>
      <c r="B160" s="97"/>
      <c r="C160" s="98"/>
      <c r="D160" s="64"/>
      <c r="E160" s="99"/>
    </row>
    <row r="161" spans="1:457" ht="16.5" customHeight="1" collapsed="1">
      <c r="A161" s="54">
        <v>8</v>
      </c>
      <c r="B161" s="807"/>
      <c r="C161" s="807"/>
      <c r="D161" s="807"/>
      <c r="E161" s="807"/>
      <c r="F161" s="47" t="e">
        <f>VLOOKUP(F$2,$B164:$C186,2,0)</f>
        <v>#N/A</v>
      </c>
      <c r="G161" s="48" t="e">
        <f>VLOOKUP(F$2,$D164:$E186,2,0)</f>
        <v>#N/A</v>
      </c>
      <c r="H161" s="47" t="e">
        <f>VLOOKUP(H$2,$B164:$C186,2,0)</f>
        <v>#N/A</v>
      </c>
      <c r="I161" s="48" t="e">
        <f>VLOOKUP(H$2,$D164:$E186,2,0)</f>
        <v>#N/A</v>
      </c>
      <c r="J161" s="47" t="e">
        <f>VLOOKUP(J$2,$B164:$C186,2,0)</f>
        <v>#N/A</v>
      </c>
      <c r="K161" s="48" t="e">
        <f>VLOOKUP(J$2,$D164:$E186,2,0)</f>
        <v>#N/A</v>
      </c>
      <c r="L161" s="47" t="e">
        <f>VLOOKUP(L$2,$B164:$C186,2,0)</f>
        <v>#N/A</v>
      </c>
      <c r="M161" s="48" t="e">
        <f>VLOOKUP(L$2,$D164:$E186,2,0)</f>
        <v>#N/A</v>
      </c>
      <c r="N161" s="47" t="e">
        <f>VLOOKUP(N$2,$B164:$C186,2,0)</f>
        <v>#N/A</v>
      </c>
      <c r="O161" s="48" t="e">
        <f>VLOOKUP(N$2,$D164:$E186,2,0)</f>
        <v>#N/A</v>
      </c>
      <c r="P161" s="47" t="e">
        <f>VLOOKUP(P$2,$B164:$C186,2,0)</f>
        <v>#N/A</v>
      </c>
      <c r="Q161" s="48" t="e">
        <f>VLOOKUP(P$2,$D164:$E186,2,0)</f>
        <v>#N/A</v>
      </c>
      <c r="R161" s="47" t="e">
        <f>VLOOKUP(R$2,$B164:$C186,2,0)</f>
        <v>#N/A</v>
      </c>
      <c r="S161" s="48" t="e">
        <f>VLOOKUP(R$2,$D164:$E186,2,0)</f>
        <v>#N/A</v>
      </c>
      <c r="T161" s="47" t="e">
        <f>VLOOKUP(T$2,$B164:$C186,2,0)</f>
        <v>#N/A</v>
      </c>
      <c r="U161" s="48" t="e">
        <f>VLOOKUP(T$2,$D164:$E186,2,0)</f>
        <v>#N/A</v>
      </c>
      <c r="V161" s="47" t="e">
        <f>VLOOKUP(V$2,$B164:$C186,2,0)</f>
        <v>#N/A</v>
      </c>
      <c r="W161" s="48" t="e">
        <f>VLOOKUP(V$2,$D164:$E186,2,0)</f>
        <v>#N/A</v>
      </c>
      <c r="X161" s="47" t="e">
        <f>VLOOKUP(X$2,$B164:$C186,2,0)</f>
        <v>#N/A</v>
      </c>
      <c r="Y161" s="48" t="e">
        <f>VLOOKUP(X$2,$D164:$E186,2,0)</f>
        <v>#N/A</v>
      </c>
      <c r="Z161" s="47" t="e">
        <f>VLOOKUP(Z$2,$B164:$C186,2,0)</f>
        <v>#N/A</v>
      </c>
      <c r="AA161" s="48" t="e">
        <f>VLOOKUP(Z$2,$D164:$E186,2,0)</f>
        <v>#N/A</v>
      </c>
      <c r="AB161" s="47" t="e">
        <f>VLOOKUP(AB$2,$B164:$C186,2,0)</f>
        <v>#N/A</v>
      </c>
      <c r="AC161" s="48" t="e">
        <f>VLOOKUP(AB$2,$D164:$E186,2,0)</f>
        <v>#N/A</v>
      </c>
      <c r="AD161" s="47" t="e">
        <f>VLOOKUP(AD$2,$B164:$C186,2,0)</f>
        <v>#N/A</v>
      </c>
      <c r="AE161" s="48" t="e">
        <f>VLOOKUP(AD$2,$D164:$E186,2,0)</f>
        <v>#N/A</v>
      </c>
      <c r="AF161" s="47" t="e">
        <f>VLOOKUP(AF$2,$B164:$C186,2,0)</f>
        <v>#N/A</v>
      </c>
      <c r="AG161" s="48" t="e">
        <f>VLOOKUP(AF$2,$D164:$E186,2,0)</f>
        <v>#N/A</v>
      </c>
      <c r="AH161" s="47" t="e">
        <f>VLOOKUP(AH$2,$B164:$C186,2,0)</f>
        <v>#N/A</v>
      </c>
      <c r="AI161" s="48" t="e">
        <f>VLOOKUP(AH$2,$D164:$E186,2,0)</f>
        <v>#N/A</v>
      </c>
      <c r="AJ161" s="47" t="e">
        <f>VLOOKUP(AJ$2,$B164:$C186,2,0)</f>
        <v>#N/A</v>
      </c>
      <c r="AK161" s="48" t="e">
        <f>VLOOKUP(AJ$2,$D164:$E186,2,0)</f>
        <v>#N/A</v>
      </c>
      <c r="AL161" s="47" t="e">
        <f>VLOOKUP(AL$2,$B164:$C186,2,0)</f>
        <v>#N/A</v>
      </c>
      <c r="AM161" s="48" t="e">
        <f>VLOOKUP(AL$2,$D164:$E186,2,0)</f>
        <v>#N/A</v>
      </c>
      <c r="AN161" s="47" t="e">
        <f>VLOOKUP(AN$2,$B164:$C186,2,0)</f>
        <v>#N/A</v>
      </c>
      <c r="AO161" s="48" t="e">
        <f>VLOOKUP(AN$2,$D164:$E186,2,0)</f>
        <v>#N/A</v>
      </c>
      <c r="AP161" s="47" t="e">
        <f>VLOOKUP(AP$2,$B164:$C186,2,0)</f>
        <v>#N/A</v>
      </c>
      <c r="AQ161" s="48" t="e">
        <f>VLOOKUP(AP$2,$D164:$E186,2,0)</f>
        <v>#N/A</v>
      </c>
      <c r="AR161" s="47" t="e">
        <f>VLOOKUP(AR$2,$B164:$C186,2,0)</f>
        <v>#N/A</v>
      </c>
      <c r="AS161" s="48" t="e">
        <f>VLOOKUP(AR$2,$D164:$E186,2,0)</f>
        <v>#N/A</v>
      </c>
      <c r="AT161" s="47" t="e">
        <f>VLOOKUP(AT$2,$B164:$C186,2,0)</f>
        <v>#N/A</v>
      </c>
      <c r="AU161" s="48" t="e">
        <f>VLOOKUP(AT$2,$D164:$E186,2,0)</f>
        <v>#N/A</v>
      </c>
      <c r="AV161" s="47" t="e">
        <f>VLOOKUP(AV$2,$B164:$C186,2,0)</f>
        <v>#N/A</v>
      </c>
      <c r="AW161" s="48" t="e">
        <f>VLOOKUP(AV$2,$D164:$E186,2,0)</f>
        <v>#N/A</v>
      </c>
      <c r="AX161" s="47" t="e">
        <f>VLOOKUP(AX$2,$B164:$C186,2,0)</f>
        <v>#N/A</v>
      </c>
      <c r="AY161" s="48" t="e">
        <f>VLOOKUP(AX$2,$D164:$E186,2,0)</f>
        <v>#N/A</v>
      </c>
      <c r="AZ161" s="47" t="e">
        <f>VLOOKUP(AZ$2,$B164:$C186,2,0)</f>
        <v>#N/A</v>
      </c>
      <c r="BA161" s="48" t="e">
        <f>VLOOKUP(AZ$2,$D164:$E186,2,0)</f>
        <v>#N/A</v>
      </c>
      <c r="BB161" s="47" t="e">
        <f>VLOOKUP(BB$2,$B164:$C186,2,0)</f>
        <v>#N/A</v>
      </c>
      <c r="BC161" s="48" t="e">
        <f>VLOOKUP(BB$2,$D164:$E186,2,0)</f>
        <v>#N/A</v>
      </c>
      <c r="BD161" s="47" t="e">
        <f>VLOOKUP(BD$2,$B164:$C186,2,0)</f>
        <v>#N/A</v>
      </c>
      <c r="BE161" s="48" t="e">
        <f>VLOOKUP(BD$2,$D164:$E186,2,0)</f>
        <v>#N/A</v>
      </c>
      <c r="BF161" s="47" t="e">
        <f>VLOOKUP(BF$2,$B164:$C186,2,0)</f>
        <v>#N/A</v>
      </c>
      <c r="BG161" s="48" t="e">
        <f>VLOOKUP(BF$2,$D164:$E186,2,0)</f>
        <v>#N/A</v>
      </c>
      <c r="BH161" s="47" t="e">
        <f>VLOOKUP(BH$2,$B164:$C186,2,0)</f>
        <v>#N/A</v>
      </c>
      <c r="BI161" s="48" t="e">
        <f>VLOOKUP(BH$2,$D164:$E186,2,0)</f>
        <v>#N/A</v>
      </c>
      <c r="BJ161" s="47" t="e">
        <f>VLOOKUP(BJ$2,$B164:$C186,2,0)</f>
        <v>#N/A</v>
      </c>
      <c r="BK161" s="48" t="e">
        <f>VLOOKUP(BJ$2,$D164:$E186,2,0)</f>
        <v>#N/A</v>
      </c>
      <c r="BL161" s="47" t="e">
        <f>VLOOKUP(BL$2,$B164:$C186,2,0)</f>
        <v>#N/A</v>
      </c>
      <c r="BM161" s="48" t="e">
        <f>VLOOKUP(BL$2,$D164:$E186,2,0)</f>
        <v>#N/A</v>
      </c>
      <c r="BN161" s="47" t="e">
        <f>VLOOKUP(BN$2,$B164:$C186,2,0)</f>
        <v>#N/A</v>
      </c>
      <c r="BO161" s="48" t="e">
        <f>VLOOKUP(BN$2,$D164:$E186,2,0)</f>
        <v>#N/A</v>
      </c>
      <c r="BP161" s="47" t="e">
        <f>VLOOKUP(BP$2,$B164:$C186,2,0)</f>
        <v>#N/A</v>
      </c>
      <c r="BQ161" s="48" t="e">
        <f>VLOOKUP(BP$2,$D164:$E186,2,0)</f>
        <v>#N/A</v>
      </c>
      <c r="BR161" s="47" t="e">
        <f>VLOOKUP(BR$2,$B164:$C186,2,0)</f>
        <v>#N/A</v>
      </c>
      <c r="BS161" s="48" t="e">
        <f>VLOOKUP(BR$2,$D164:$E186,2,0)</f>
        <v>#N/A</v>
      </c>
      <c r="BT161" s="47" t="e">
        <f>VLOOKUP(BT$2,$B164:$C186,2,0)</f>
        <v>#N/A</v>
      </c>
      <c r="BU161" s="48" t="e">
        <f>VLOOKUP(BT$2,$D164:$E186,2,0)</f>
        <v>#N/A</v>
      </c>
      <c r="BV161" s="47" t="e">
        <f>VLOOKUP(BV$2,$B164:$C186,2,0)</f>
        <v>#N/A</v>
      </c>
      <c r="BW161" s="48" t="e">
        <f>VLOOKUP(BV$2,$D164:$E186,2,0)</f>
        <v>#N/A</v>
      </c>
      <c r="BX161" s="47" t="e">
        <f>VLOOKUP(BX$2,$B164:$C186,2,0)</f>
        <v>#N/A</v>
      </c>
      <c r="BY161" s="48" t="e">
        <f>VLOOKUP(BX$2,$D164:$E186,2,0)</f>
        <v>#N/A</v>
      </c>
      <c r="BZ161" s="47" t="e">
        <f>VLOOKUP(BZ$2,$B164:$C186,2,0)</f>
        <v>#N/A</v>
      </c>
      <c r="CA161" s="48" t="e">
        <f>VLOOKUP(BZ$2,$D164:$E186,2,0)</f>
        <v>#N/A</v>
      </c>
      <c r="CB161" s="47" t="e">
        <f>VLOOKUP(CB$2,$B164:$C186,2,0)</f>
        <v>#N/A</v>
      </c>
      <c r="CC161" s="48" t="e">
        <f>VLOOKUP(CB$2,$D164:$E186,2,0)</f>
        <v>#N/A</v>
      </c>
      <c r="CD161" s="47" t="e">
        <f>VLOOKUP(CD$2,$B164:$C186,2,0)</f>
        <v>#N/A</v>
      </c>
      <c r="CE161" s="48" t="e">
        <f>VLOOKUP(CD$2,$D164:$E186,2,0)</f>
        <v>#N/A</v>
      </c>
      <c r="CF161" s="47" t="e">
        <f>VLOOKUP(CF$2,$B164:$C186,2,0)</f>
        <v>#N/A</v>
      </c>
      <c r="CG161" s="48" t="e">
        <f>VLOOKUP(CF$2,$D164:$E186,2,0)</f>
        <v>#N/A</v>
      </c>
      <c r="CH161" s="47" t="e">
        <f>VLOOKUP(CH$2,$B164:$C186,2,0)</f>
        <v>#N/A</v>
      </c>
      <c r="CI161" s="48" t="e">
        <f>VLOOKUP(CH$2,$D164:$E186,2,0)</f>
        <v>#N/A</v>
      </c>
      <c r="CJ161" s="47" t="e">
        <f>VLOOKUP(CJ$2,$B164:$C186,2,0)</f>
        <v>#N/A</v>
      </c>
      <c r="CK161" s="48" t="e">
        <f>VLOOKUP(CJ$2,$D164:$E186,2,0)</f>
        <v>#N/A</v>
      </c>
      <c r="CL161" s="47" t="e">
        <f>VLOOKUP(CL$2,$B164:$C186,2,0)</f>
        <v>#N/A</v>
      </c>
      <c r="CM161" s="48" t="e">
        <f>VLOOKUP(CL$2,$D164:$E186,2,0)</f>
        <v>#N/A</v>
      </c>
      <c r="CN161" s="47" t="e">
        <f>VLOOKUP(CN$2,$B164:$C186,2,0)</f>
        <v>#N/A</v>
      </c>
      <c r="CO161" s="48" t="e">
        <f>VLOOKUP(CN$2,$D164:$E186,2,0)</f>
        <v>#N/A</v>
      </c>
      <c r="CP161" s="47" t="e">
        <f>VLOOKUP(CP$2,$B164:$C186,2,0)</f>
        <v>#N/A</v>
      </c>
      <c r="CQ161" s="48" t="e">
        <f>VLOOKUP(CP$2,$D164:$E186,2,0)</f>
        <v>#N/A</v>
      </c>
      <c r="CR161" s="47" t="e">
        <f>VLOOKUP(CR$2,$B164:$C186,2,0)</f>
        <v>#N/A</v>
      </c>
      <c r="CS161" s="48" t="e">
        <f>VLOOKUP(CR$2,$D164:$E186,2,0)</f>
        <v>#N/A</v>
      </c>
      <c r="CT161" s="47" t="e">
        <f>VLOOKUP(CT$2,$B164:$C186,2,0)</f>
        <v>#N/A</v>
      </c>
      <c r="CU161" s="48" t="e">
        <f>VLOOKUP(CT$2,$D164:$E186,2,0)</f>
        <v>#N/A</v>
      </c>
      <c r="CV161" s="47" t="e">
        <f>VLOOKUP(CV$2,$B164:$C186,2,0)</f>
        <v>#N/A</v>
      </c>
      <c r="CW161" s="48" t="e">
        <f>VLOOKUP(CV$2,$D164:$E186,2,0)</f>
        <v>#N/A</v>
      </c>
      <c r="CX161" s="47" t="e">
        <f>VLOOKUP(CX$2,$B164:$C186,2,0)</f>
        <v>#N/A</v>
      </c>
      <c r="CY161" s="48" t="e">
        <f>VLOOKUP(CX$2,$D164:$E186,2,0)</f>
        <v>#N/A</v>
      </c>
      <c r="CZ161" s="47" t="e">
        <f>VLOOKUP(CZ$2,$B164:$C186,2,0)</f>
        <v>#N/A</v>
      </c>
      <c r="DA161" s="48" t="e">
        <f>VLOOKUP(CZ$2,$D164:$E186,2,0)</f>
        <v>#N/A</v>
      </c>
      <c r="DB161" s="47" t="e">
        <f>VLOOKUP(DB$2,$B164:$C186,2,0)</f>
        <v>#N/A</v>
      </c>
      <c r="DC161" s="48" t="e">
        <f>VLOOKUP(DB$2,$D164:$E186,2,0)</f>
        <v>#N/A</v>
      </c>
      <c r="DD161" s="47" t="e">
        <f>VLOOKUP(DD$2,$B164:$C186,2,0)</f>
        <v>#N/A</v>
      </c>
      <c r="DE161" s="48" t="e">
        <f>VLOOKUP(DD$2,$D164:$E186,2,0)</f>
        <v>#N/A</v>
      </c>
      <c r="DF161" s="47" t="e">
        <f>VLOOKUP(DF$2,$B164:$C186,2,0)</f>
        <v>#N/A</v>
      </c>
      <c r="DG161" s="48" t="e">
        <f>VLOOKUP(DF$2,$D164:$E186,2,0)</f>
        <v>#N/A</v>
      </c>
      <c r="DH161" s="47" t="e">
        <f>VLOOKUP(DH$2,$B164:$C186,2,0)</f>
        <v>#N/A</v>
      </c>
      <c r="DI161" s="48" t="e">
        <f>VLOOKUP(DH$2,$D164:$E186,2,0)</f>
        <v>#N/A</v>
      </c>
      <c r="DJ161" s="47" t="e">
        <f>VLOOKUP(DJ$2,$B164:$C186,2,0)</f>
        <v>#N/A</v>
      </c>
      <c r="DK161" s="48" t="e">
        <f>VLOOKUP(DJ$2,$D164:$E186,2,0)</f>
        <v>#N/A</v>
      </c>
      <c r="DL161" s="47" t="e">
        <f>VLOOKUP(DL$2,$B164:$C186,2,0)</f>
        <v>#N/A</v>
      </c>
      <c r="DM161" s="48" t="e">
        <f>VLOOKUP(DL$2,$D164:$E186,2,0)</f>
        <v>#N/A</v>
      </c>
      <c r="DN161" s="47" t="e">
        <f>VLOOKUP(DN$2,$B164:$C186,2,0)</f>
        <v>#N/A</v>
      </c>
      <c r="DO161" s="48" t="e">
        <f>VLOOKUP(DN$2,$D164:$E186,2,0)</f>
        <v>#N/A</v>
      </c>
      <c r="DP161" s="47" t="e">
        <f>VLOOKUP(DP$2,$B164:$C186,2,0)</f>
        <v>#N/A</v>
      </c>
      <c r="DQ161" s="48" t="e">
        <f>VLOOKUP(DP$2,$D164:$E186,2,0)</f>
        <v>#N/A</v>
      </c>
      <c r="DR161" s="47" t="e">
        <f>VLOOKUP(DR$2,$B164:$C186,2,0)</f>
        <v>#N/A</v>
      </c>
      <c r="DS161" s="48" t="e">
        <f>VLOOKUP(DR$2,$D164:$E186,2,0)</f>
        <v>#N/A</v>
      </c>
      <c r="DT161" s="47" t="e">
        <f>VLOOKUP(DT$2,$B164:$C186,2,0)</f>
        <v>#N/A</v>
      </c>
      <c r="DU161" s="48" t="e">
        <f>VLOOKUP(DT$2,$D164:$E186,2,0)</f>
        <v>#N/A</v>
      </c>
      <c r="DV161" s="47" t="e">
        <f>VLOOKUP(DV$2,$B164:$C186,2,0)</f>
        <v>#N/A</v>
      </c>
      <c r="DW161" s="48" t="e">
        <f>VLOOKUP(DV$2,$D164:$E186,2,0)</f>
        <v>#N/A</v>
      </c>
      <c r="DX161" s="47" t="e">
        <f>VLOOKUP(DX$2,$B164:$C186,2,0)</f>
        <v>#N/A</v>
      </c>
      <c r="DY161" s="48" t="e">
        <f>VLOOKUP(DX$2,$D164:$E186,2,0)</f>
        <v>#N/A</v>
      </c>
      <c r="DZ161" s="47" t="e">
        <f>VLOOKUP(DZ$2,$B164:$C186,2,0)</f>
        <v>#N/A</v>
      </c>
      <c r="EA161" s="48" t="e">
        <f>VLOOKUP(DZ$2,$D164:$E186,2,0)</f>
        <v>#N/A</v>
      </c>
      <c r="EB161" s="47" t="e">
        <f>VLOOKUP(EB$2,$B164:$C186,2,0)</f>
        <v>#N/A</v>
      </c>
      <c r="EC161" s="48" t="e">
        <f>VLOOKUP(EB$2,$D164:$E186,2,0)</f>
        <v>#N/A</v>
      </c>
      <c r="ED161" s="47" t="e">
        <f>VLOOKUP(ED$2,$B164:$C186,2,0)</f>
        <v>#N/A</v>
      </c>
      <c r="EE161" s="48" t="e">
        <f>VLOOKUP(ED$2,$D164:$E186,2,0)</f>
        <v>#N/A</v>
      </c>
      <c r="EF161" s="47" t="e">
        <f>VLOOKUP(EF$2,$B164:$C186,2,0)</f>
        <v>#N/A</v>
      </c>
      <c r="EG161" s="48" t="e">
        <f>VLOOKUP(EF$2,$D164:$E186,2,0)</f>
        <v>#N/A</v>
      </c>
      <c r="EH161" s="47" t="e">
        <f>VLOOKUP(EH$2,$B164:$C186,2,0)</f>
        <v>#N/A</v>
      </c>
      <c r="EI161" s="48" t="e">
        <f>VLOOKUP(EH$2,$D164:$E186,2,0)</f>
        <v>#N/A</v>
      </c>
      <c r="EJ161" s="47" t="e">
        <f>VLOOKUP(EJ$2,$B164:$C186,2,0)</f>
        <v>#N/A</v>
      </c>
      <c r="EK161" s="48" t="e">
        <f>VLOOKUP(EJ$2,$D164:$E186,2,0)</f>
        <v>#N/A</v>
      </c>
      <c r="EL161" s="47" t="e">
        <f>VLOOKUP(EL$2,$B164:$C186,2,0)</f>
        <v>#N/A</v>
      </c>
      <c r="EM161" s="48" t="e">
        <f>VLOOKUP(EL$2,$D164:$E186,2,0)</f>
        <v>#N/A</v>
      </c>
      <c r="EN161" s="47" t="e">
        <f>VLOOKUP(EN$2,$B164:$C186,2,0)</f>
        <v>#N/A</v>
      </c>
      <c r="EO161" s="48" t="e">
        <f>VLOOKUP(EN$2,$D164:$E186,2,0)</f>
        <v>#N/A</v>
      </c>
      <c r="EP161" s="47" t="e">
        <f>VLOOKUP(EP$2,$B164:$C186,2,0)</f>
        <v>#N/A</v>
      </c>
      <c r="EQ161" s="48" t="e">
        <f>VLOOKUP(EP$2,$D164:$E186,2,0)</f>
        <v>#N/A</v>
      </c>
      <c r="ER161" s="47" t="e">
        <f>VLOOKUP(ER$2,$B164:$C186,2,0)</f>
        <v>#N/A</v>
      </c>
      <c r="ES161" s="48" t="e">
        <f>VLOOKUP(ER$2,$D164:$E186,2,0)</f>
        <v>#N/A</v>
      </c>
      <c r="ET161" s="47" t="e">
        <f>VLOOKUP(ET$2,$B164:$C186,2,0)</f>
        <v>#N/A</v>
      </c>
      <c r="EU161" s="48" t="e">
        <f>VLOOKUP(ET$2,$D164:$E186,2,0)</f>
        <v>#N/A</v>
      </c>
      <c r="EV161" s="47" t="e">
        <f>VLOOKUP(EV$2,$B164:$C186,2,0)</f>
        <v>#N/A</v>
      </c>
      <c r="EW161" s="48" t="e">
        <f>VLOOKUP(EV$2,$D164:$E186,2,0)</f>
        <v>#N/A</v>
      </c>
      <c r="EX161" s="47" t="e">
        <f>VLOOKUP(EX$2,$B164:$C186,2,0)</f>
        <v>#N/A</v>
      </c>
      <c r="EY161" s="48" t="e">
        <f>VLOOKUP(EX$2,$D164:$E186,2,0)</f>
        <v>#N/A</v>
      </c>
      <c r="EZ161" s="47" t="e">
        <f>VLOOKUP(EZ$2,$B164:$C186,2,0)</f>
        <v>#N/A</v>
      </c>
      <c r="FA161" s="48" t="e">
        <f>VLOOKUP(EZ$2,$D164:$E186,2,0)</f>
        <v>#N/A</v>
      </c>
      <c r="FB161" s="47" t="e">
        <f>VLOOKUP(FB$2,$B164:$C186,2,0)</f>
        <v>#N/A</v>
      </c>
      <c r="FC161" s="48" t="e">
        <f>VLOOKUP(FB$2,$D164:$E186,2,0)</f>
        <v>#N/A</v>
      </c>
      <c r="FD161" s="47" t="e">
        <f>VLOOKUP(FD$2,$B164:$C186,2,0)</f>
        <v>#N/A</v>
      </c>
      <c r="FE161" s="48" t="e">
        <f>VLOOKUP(FD$2,$D164:$E186,2,0)</f>
        <v>#N/A</v>
      </c>
      <c r="FF161" s="47" t="e">
        <f>VLOOKUP(FF$2,$B164:$C186,2,0)</f>
        <v>#N/A</v>
      </c>
      <c r="FG161" s="48" t="e">
        <f>VLOOKUP(FF$2,$D164:$E186,2,0)</f>
        <v>#N/A</v>
      </c>
      <c r="FH161" s="47" t="e">
        <f>VLOOKUP(FH$2,$B164:$C186,2,0)</f>
        <v>#N/A</v>
      </c>
      <c r="FI161" s="48" t="e">
        <f>VLOOKUP(FH$2,$D164:$E186,2,0)</f>
        <v>#N/A</v>
      </c>
      <c r="FJ161" s="47" t="e">
        <f>VLOOKUP(FJ$2,$B164:$C186,2,0)</f>
        <v>#N/A</v>
      </c>
      <c r="FK161" s="48" t="e">
        <f>VLOOKUP(FJ$2,$D164:$E186,2,0)</f>
        <v>#N/A</v>
      </c>
      <c r="FL161" s="47" t="e">
        <f>VLOOKUP(FL$2,$B164:$C186,2,0)</f>
        <v>#N/A</v>
      </c>
      <c r="FM161" s="48" t="e">
        <f>VLOOKUP(FL$2,$D164:$E186,2,0)</f>
        <v>#N/A</v>
      </c>
      <c r="FN161" s="47" t="e">
        <f>VLOOKUP(FN$2,$B164:$C186,2,0)</f>
        <v>#N/A</v>
      </c>
      <c r="FO161" s="48" t="e">
        <f>VLOOKUP(FN$2,$D164:$E186,2,0)</f>
        <v>#N/A</v>
      </c>
      <c r="FP161" s="47" t="e">
        <f>VLOOKUP(FP$2,$B164:$C186,2,0)</f>
        <v>#N/A</v>
      </c>
      <c r="FQ161" s="48" t="e">
        <f>VLOOKUP(FP$2,$D164:$E186,2,0)</f>
        <v>#N/A</v>
      </c>
      <c r="FR161" s="47" t="e">
        <f>VLOOKUP(FR$2,$B164:$C186,2,0)</f>
        <v>#N/A</v>
      </c>
      <c r="FS161" s="48" t="e">
        <f>VLOOKUP(FR$2,$D164:$E186,2,0)</f>
        <v>#N/A</v>
      </c>
      <c r="FT161" s="47" t="e">
        <f>VLOOKUP(FT$2,$B164:$C186,2,0)</f>
        <v>#N/A</v>
      </c>
      <c r="FU161" s="48" t="e">
        <f>VLOOKUP(FT$2,$D164:$E186,2,0)</f>
        <v>#N/A</v>
      </c>
      <c r="FV161" s="47" t="e">
        <f>VLOOKUP(FV$2,$B164:$C186,2,0)</f>
        <v>#N/A</v>
      </c>
      <c r="FW161" s="48" t="e">
        <f>VLOOKUP(FV$2,$D164:$E186,2,0)</f>
        <v>#N/A</v>
      </c>
      <c r="FX161" s="47" t="e">
        <f>VLOOKUP(FX$2,$B164:$C186,2,0)</f>
        <v>#N/A</v>
      </c>
      <c r="FY161" s="48" t="e">
        <f>VLOOKUP(FX$2,$D164:$E186,2,0)</f>
        <v>#N/A</v>
      </c>
      <c r="FZ161" s="47" t="e">
        <f>VLOOKUP(FZ$2,$B164:$C186,2,0)</f>
        <v>#N/A</v>
      </c>
      <c r="GA161" s="48" t="e">
        <f>VLOOKUP(FZ$2,$D164:$E186,2,0)</f>
        <v>#N/A</v>
      </c>
      <c r="GB161" s="47" t="e">
        <f>VLOOKUP(GB$2,$B164:$C186,2,0)</f>
        <v>#N/A</v>
      </c>
      <c r="GC161" s="48" t="e">
        <f>VLOOKUP(GB$2,$D164:$E186,2,0)</f>
        <v>#N/A</v>
      </c>
      <c r="GD161" s="47" t="e">
        <f>VLOOKUP(GD$2,$B164:$C186,2,0)</f>
        <v>#N/A</v>
      </c>
      <c r="GE161" s="48" t="e">
        <f>VLOOKUP(GD$2,$D164:$E186,2,0)</f>
        <v>#N/A</v>
      </c>
      <c r="GF161" s="47" t="e">
        <f>VLOOKUP(GF$2,$B164:$C186,2,0)</f>
        <v>#N/A</v>
      </c>
      <c r="GG161" s="48" t="e">
        <f>VLOOKUP(GF$2,$D164:$E186,2,0)</f>
        <v>#N/A</v>
      </c>
      <c r="GH161" s="47" t="e">
        <f>VLOOKUP(GH$2,$B164:$C186,2,0)</f>
        <v>#N/A</v>
      </c>
      <c r="GI161" s="48" t="e">
        <f>VLOOKUP(GH$2,$D164:$E186,2,0)</f>
        <v>#N/A</v>
      </c>
      <c r="GJ161" s="47" t="e">
        <f>VLOOKUP(GJ$2,$B164:$C186,2,0)</f>
        <v>#N/A</v>
      </c>
      <c r="GK161" s="48" t="e">
        <f>VLOOKUP(GJ$2,$D164:$E186,2,0)</f>
        <v>#N/A</v>
      </c>
      <c r="GL161" s="47" t="e">
        <f>VLOOKUP(GL$2,$B164:$C186,2,0)</f>
        <v>#N/A</v>
      </c>
      <c r="GM161" s="48" t="e">
        <f>VLOOKUP(GL$2,$D164:$E186,2,0)</f>
        <v>#N/A</v>
      </c>
      <c r="GN161" s="47" t="e">
        <f>VLOOKUP(GN$2,$B164:$C186,2,0)</f>
        <v>#N/A</v>
      </c>
      <c r="GO161" s="48" t="e">
        <f>VLOOKUP(GN$2,$D164:$E186,2,0)</f>
        <v>#N/A</v>
      </c>
      <c r="GP161" s="47" t="e">
        <f>VLOOKUP(GP$2,$B164:$C186,2,0)</f>
        <v>#N/A</v>
      </c>
      <c r="GQ161" s="48" t="e">
        <f>VLOOKUP(GP$2,$D164:$E186,2,0)</f>
        <v>#N/A</v>
      </c>
      <c r="GR161" s="47" t="e">
        <f>VLOOKUP(GR$2,$B164:$C186,2,0)</f>
        <v>#N/A</v>
      </c>
      <c r="GS161" s="48" t="e">
        <f>VLOOKUP(GR$2,$D164:$E186,2,0)</f>
        <v>#N/A</v>
      </c>
      <c r="GT161" s="47" t="e">
        <f>VLOOKUP(GT$2,$B164:$C186,2,0)</f>
        <v>#N/A</v>
      </c>
      <c r="GU161" s="48" t="e">
        <f>VLOOKUP(GT$2,$D164:$E186,2,0)</f>
        <v>#N/A</v>
      </c>
      <c r="GV161" s="47" t="e">
        <f>VLOOKUP(GV$2,$B164:$C186,2,0)</f>
        <v>#N/A</v>
      </c>
      <c r="GW161" s="48" t="e">
        <f>VLOOKUP(GV$2,$D164:$E186,2,0)</f>
        <v>#N/A</v>
      </c>
      <c r="GX161" s="47" t="e">
        <f>VLOOKUP(GX$2,$B164:$C186,2,0)</f>
        <v>#N/A</v>
      </c>
      <c r="GY161" s="48" t="e">
        <f>VLOOKUP(GX$2,$D164:$E186,2,0)</f>
        <v>#N/A</v>
      </c>
      <c r="GZ161" s="47" t="e">
        <f>VLOOKUP(GZ$2,$B164:$C186,2,0)</f>
        <v>#N/A</v>
      </c>
      <c r="HA161" s="48" t="e">
        <f>VLOOKUP(GZ$2,$D164:$E186,2,0)</f>
        <v>#N/A</v>
      </c>
      <c r="HB161" s="47" t="e">
        <f>VLOOKUP(HB$2,$B164:$C186,2,0)</f>
        <v>#N/A</v>
      </c>
      <c r="HC161" s="48" t="e">
        <f>VLOOKUP(HB$2,$D164:$E186,2,0)</f>
        <v>#N/A</v>
      </c>
      <c r="HD161" s="47" t="e">
        <f>VLOOKUP(HD$2,$B164:$C186,2,0)</f>
        <v>#N/A</v>
      </c>
      <c r="HE161" s="48" t="e">
        <f>VLOOKUP(HD$2,$D164:$E186,2,0)</f>
        <v>#N/A</v>
      </c>
      <c r="HF161" s="47" t="e">
        <f>VLOOKUP(HF$2,$B164:$C186,2,0)</f>
        <v>#N/A</v>
      </c>
      <c r="HG161" s="48" t="e">
        <f>VLOOKUP(HF$2,$D164:$E186,2,0)</f>
        <v>#N/A</v>
      </c>
      <c r="HH161" s="47" t="e">
        <f>VLOOKUP(HH$2,$B164:$C186,2,0)</f>
        <v>#N/A</v>
      </c>
      <c r="HI161" s="48" t="e">
        <f>VLOOKUP(HH$2,$D164:$E186,2,0)</f>
        <v>#N/A</v>
      </c>
      <c r="HJ161" s="47" t="e">
        <f>VLOOKUP(HJ$2,$B164:$C186,2,0)</f>
        <v>#N/A</v>
      </c>
      <c r="HK161" s="48" t="e">
        <f>VLOOKUP(HJ$2,$D164:$E186,2,0)</f>
        <v>#N/A</v>
      </c>
      <c r="HL161" s="47" t="e">
        <f>VLOOKUP(HL$2,$B164:$C186,2,0)</f>
        <v>#N/A</v>
      </c>
      <c r="HM161" s="48" t="e">
        <f>VLOOKUP(HL$2,$D164:$E186,2,0)</f>
        <v>#N/A</v>
      </c>
      <c r="HN161" s="47" t="e">
        <f>VLOOKUP(HN$2,$B164:$C186,2,0)</f>
        <v>#N/A</v>
      </c>
      <c r="HO161" s="48" t="e">
        <f>VLOOKUP(HN$2,$D164:$E186,2,0)</f>
        <v>#N/A</v>
      </c>
      <c r="HP161" s="47" t="e">
        <f>VLOOKUP(HP$2,$B164:$C186,2,0)</f>
        <v>#N/A</v>
      </c>
      <c r="HQ161" s="48" t="e">
        <f>VLOOKUP(HP$2,$D164:$E186,2,0)</f>
        <v>#N/A</v>
      </c>
      <c r="HR161" s="47" t="e">
        <f>VLOOKUP(HR$2,$B164:$C186,2,0)</f>
        <v>#N/A</v>
      </c>
      <c r="HS161" s="48" t="e">
        <f>VLOOKUP(HR$2,$D164:$E186,2,0)</f>
        <v>#N/A</v>
      </c>
      <c r="HT161" s="47" t="e">
        <f>VLOOKUP(HT$2,$B164:$C186,2,0)</f>
        <v>#N/A</v>
      </c>
      <c r="HU161" s="48" t="e">
        <f>VLOOKUP(HT$2,$D164:$E186,2,0)</f>
        <v>#N/A</v>
      </c>
      <c r="HV161" s="47" t="e">
        <f>VLOOKUP(HV$2,$B164:$C186,2,0)</f>
        <v>#N/A</v>
      </c>
      <c r="HW161" s="48" t="e">
        <f>VLOOKUP(HV$2,$D164:$E186,2,0)</f>
        <v>#N/A</v>
      </c>
      <c r="HX161" s="47" t="e">
        <f>VLOOKUP(HX$2,$B164:$C186,2,0)</f>
        <v>#N/A</v>
      </c>
      <c r="HY161" s="48" t="e">
        <f>VLOOKUP(HX$2,$D164:$E186,2,0)</f>
        <v>#N/A</v>
      </c>
      <c r="HZ161" s="47" t="e">
        <f>VLOOKUP(HZ$2,$B164:$C186,2,0)</f>
        <v>#N/A</v>
      </c>
      <c r="IA161" s="48" t="e">
        <f>VLOOKUP(HZ$2,$D164:$E186,2,0)</f>
        <v>#N/A</v>
      </c>
      <c r="IB161" s="47" t="e">
        <f>VLOOKUP(IB$2,$B164:$C186,2,0)</f>
        <v>#N/A</v>
      </c>
      <c r="IC161" s="48" t="e">
        <f>VLOOKUP(IB$2,$D164:$E186,2,0)</f>
        <v>#N/A</v>
      </c>
      <c r="ID161" s="47" t="e">
        <f>VLOOKUP(ID$2,$B164:$C186,2,0)</f>
        <v>#N/A</v>
      </c>
      <c r="IE161" s="48" t="e">
        <f>VLOOKUP(ID$2,$D164:$E186,2,0)</f>
        <v>#N/A</v>
      </c>
      <c r="IF161" s="47" t="e">
        <f>VLOOKUP(IF$2,$B164:$C186,2,0)</f>
        <v>#N/A</v>
      </c>
      <c r="IG161" s="48" t="e">
        <f>VLOOKUP(IF$2,$D164:$E186,2,0)</f>
        <v>#N/A</v>
      </c>
      <c r="IH161" s="47" t="e">
        <f>VLOOKUP(IH$2,$B164:$C186,2,0)</f>
        <v>#N/A</v>
      </c>
      <c r="II161" s="48" t="e">
        <f>VLOOKUP(IH$2,$D164:$E186,2,0)</f>
        <v>#N/A</v>
      </c>
      <c r="IJ161" s="47" t="e">
        <f>VLOOKUP(IJ$2,$B164:$C186,2,0)</f>
        <v>#N/A</v>
      </c>
      <c r="IK161" s="48" t="e">
        <f>VLOOKUP(IJ$2,$D164:$E186,2,0)</f>
        <v>#N/A</v>
      </c>
      <c r="IL161" s="47" t="e">
        <f>VLOOKUP(IL$2,$B164:$C186,2,0)</f>
        <v>#N/A</v>
      </c>
      <c r="IM161" s="48" t="e">
        <f>VLOOKUP(IL$2,$D164:$E186,2,0)</f>
        <v>#N/A</v>
      </c>
      <c r="IN161" s="47" t="e">
        <f>VLOOKUP(IN$2,$B164:$C186,2,0)</f>
        <v>#N/A</v>
      </c>
      <c r="IO161" s="48" t="e">
        <f>VLOOKUP(IN$2,$D164:$E186,2,0)</f>
        <v>#N/A</v>
      </c>
      <c r="IP161" s="47" t="e">
        <f>VLOOKUP(IP$2,$B164:$C186,2,0)</f>
        <v>#N/A</v>
      </c>
      <c r="IQ161" s="48" t="e">
        <f>VLOOKUP(IP$2,$D164:$E186,2,0)</f>
        <v>#N/A</v>
      </c>
      <c r="IR161" s="47" t="e">
        <f>VLOOKUP(IR$2,$B164:$C186,2,0)</f>
        <v>#N/A</v>
      </c>
      <c r="IS161" s="48" t="e">
        <f>VLOOKUP(IR$2,$D164:$E186,2,0)</f>
        <v>#N/A</v>
      </c>
      <c r="IT161" s="47" t="e">
        <f>VLOOKUP(IT$2,$B164:$C186,2,0)</f>
        <v>#N/A</v>
      </c>
      <c r="IU161" s="48" t="e">
        <f>VLOOKUP(IT$2,$D164:$E186,2,0)</f>
        <v>#N/A</v>
      </c>
      <c r="IV161" s="47" t="e">
        <f>VLOOKUP(IV$2,$B164:$C186,2,0)</f>
        <v>#N/A</v>
      </c>
      <c r="IW161" s="48" t="e">
        <f>VLOOKUP(IV$2,$D164:$E186,2,0)</f>
        <v>#N/A</v>
      </c>
      <c r="IX161" s="47" t="e">
        <f>VLOOKUP(IX$2,$B164:$C186,2,0)</f>
        <v>#N/A</v>
      </c>
      <c r="IY161" s="48" t="e">
        <f>VLOOKUP(IX$2,$D164:$E186,2,0)</f>
        <v>#N/A</v>
      </c>
      <c r="IZ161" s="47" t="e">
        <f>VLOOKUP(IZ$2,$B164:$C186,2,0)</f>
        <v>#N/A</v>
      </c>
      <c r="JA161" s="48" t="e">
        <f>VLOOKUP(IZ$2,$D164:$E186,2,0)</f>
        <v>#N/A</v>
      </c>
      <c r="JB161" s="47" t="e">
        <f>VLOOKUP(JB$2,$B164:$C186,2,0)</f>
        <v>#N/A</v>
      </c>
      <c r="JC161" s="48" t="e">
        <f>VLOOKUP(JB$2,$D164:$E186,2,0)</f>
        <v>#N/A</v>
      </c>
      <c r="JD161" s="47" t="e">
        <f>VLOOKUP(JD$2,$B164:$C186,2,0)</f>
        <v>#N/A</v>
      </c>
      <c r="JE161" s="48" t="e">
        <f>VLOOKUP(JD$2,$D164:$E186,2,0)</f>
        <v>#N/A</v>
      </c>
      <c r="JF161" s="47" t="e">
        <f>VLOOKUP(JF$2,$B164:$C186,2,0)</f>
        <v>#N/A</v>
      </c>
      <c r="JG161" s="48" t="e">
        <f>VLOOKUP(JF$2,$D164:$E186,2,0)</f>
        <v>#N/A</v>
      </c>
      <c r="JH161" s="47" t="e">
        <f>VLOOKUP(JH$2,$B164:$C186,2,0)</f>
        <v>#N/A</v>
      </c>
      <c r="JI161" s="48" t="e">
        <f>VLOOKUP(JH$2,$D164:$E186,2,0)</f>
        <v>#N/A</v>
      </c>
      <c r="JJ161" s="47" t="e">
        <f>VLOOKUP(JJ$2,$B164:$C186,2,0)</f>
        <v>#N/A</v>
      </c>
      <c r="JK161" s="48" t="e">
        <f>VLOOKUP(JJ$2,$D164:$E186,2,0)</f>
        <v>#N/A</v>
      </c>
      <c r="JL161" s="47" t="e">
        <f>VLOOKUP(JL$2,$B164:$C186,2,0)</f>
        <v>#N/A</v>
      </c>
      <c r="JM161" s="48" t="e">
        <f>VLOOKUP(JL$2,$D164:$E186,2,0)</f>
        <v>#N/A</v>
      </c>
      <c r="JN161" s="47" t="e">
        <f>VLOOKUP(JN$2,$B164:$C186,2,0)</f>
        <v>#N/A</v>
      </c>
      <c r="JO161" s="48" t="e">
        <f>VLOOKUP(JN$2,$D164:$E186,2,0)</f>
        <v>#N/A</v>
      </c>
      <c r="JP161" s="47" t="e">
        <f>VLOOKUP(JP$2,$B164:$C186,2,0)</f>
        <v>#N/A</v>
      </c>
      <c r="JQ161" s="48" t="e">
        <f>VLOOKUP(JP$2,$D164:$E186,2,0)</f>
        <v>#N/A</v>
      </c>
      <c r="JR161" s="47" t="e">
        <f>VLOOKUP(JR$2,$B164:$C186,2,0)</f>
        <v>#N/A</v>
      </c>
      <c r="JS161" s="48" t="e">
        <f>VLOOKUP(JR$2,$D164:$E186,2,0)</f>
        <v>#N/A</v>
      </c>
      <c r="JT161" s="47" t="e">
        <f>VLOOKUP(JT$2,$B164:$C186,2,0)</f>
        <v>#N/A</v>
      </c>
      <c r="JU161" s="48" t="e">
        <f>VLOOKUP(JT$2,$D164:$E186,2,0)</f>
        <v>#N/A</v>
      </c>
      <c r="JV161" s="47" t="e">
        <f>VLOOKUP(JV$2,$B164:$C186,2,0)</f>
        <v>#N/A</v>
      </c>
      <c r="JW161" s="48" t="e">
        <f>VLOOKUP(JV$2,$D164:$E186,2,0)</f>
        <v>#N/A</v>
      </c>
      <c r="JX161" s="47" t="e">
        <f>VLOOKUP(JX$2,$B164:$C186,2,0)</f>
        <v>#N/A</v>
      </c>
      <c r="JY161" s="48" t="e">
        <f>VLOOKUP(JX$2,$D164:$E186,2,0)</f>
        <v>#N/A</v>
      </c>
      <c r="JZ161" s="47" t="e">
        <f>VLOOKUP(JZ$2,$B164:$C186,2,0)</f>
        <v>#N/A</v>
      </c>
      <c r="KA161" s="48" t="e">
        <f>VLOOKUP(JZ$2,$D164:$E186,2,0)</f>
        <v>#N/A</v>
      </c>
      <c r="KB161" s="47" t="e">
        <f>VLOOKUP(KB$2,$B164:$C186,2,0)</f>
        <v>#N/A</v>
      </c>
      <c r="KC161" s="48" t="e">
        <f>VLOOKUP(KB$2,$D164:$E186,2,0)</f>
        <v>#N/A</v>
      </c>
      <c r="KD161" s="47" t="e">
        <f>VLOOKUP(KD$2,$B164:$C186,2,0)</f>
        <v>#N/A</v>
      </c>
      <c r="KE161" s="48" t="e">
        <f>VLOOKUP(KD$2,$D164:$E186,2,0)</f>
        <v>#N/A</v>
      </c>
      <c r="KF161" s="47" t="e">
        <f>VLOOKUP(KF$2,$B164:$C186,2,0)</f>
        <v>#N/A</v>
      </c>
      <c r="KG161" s="48" t="e">
        <f>VLOOKUP(KF$2,$D164:$E186,2,0)</f>
        <v>#N/A</v>
      </c>
      <c r="KH161" s="47" t="e">
        <f>VLOOKUP(KH$2,$B164:$C186,2,0)</f>
        <v>#N/A</v>
      </c>
      <c r="KI161" s="48" t="e">
        <f>VLOOKUP(KH$2,$D164:$E186,2,0)</f>
        <v>#N/A</v>
      </c>
      <c r="KJ161" s="47" t="e">
        <f>VLOOKUP(KJ$2,$B164:$C186,2,0)</f>
        <v>#N/A</v>
      </c>
      <c r="KK161" s="48" t="e">
        <f>VLOOKUP(KJ$2,$D164:$E186,2,0)</f>
        <v>#N/A</v>
      </c>
      <c r="KL161" s="47" t="e">
        <f>VLOOKUP(KL$2,$B164:$C186,2,0)</f>
        <v>#N/A</v>
      </c>
      <c r="KM161" s="48" t="e">
        <f>VLOOKUP(KL$2,$D164:$E186,2,0)</f>
        <v>#N/A</v>
      </c>
      <c r="KN161" s="47" t="e">
        <f>VLOOKUP(KN$2,$B164:$C186,2,0)</f>
        <v>#N/A</v>
      </c>
      <c r="KO161" s="48" t="e">
        <f>VLOOKUP(KN$2,$D164:$E186,2,0)</f>
        <v>#N/A</v>
      </c>
      <c r="KP161" s="47" t="e">
        <f>VLOOKUP(KP$2,$B164:$C186,2,0)</f>
        <v>#N/A</v>
      </c>
      <c r="KQ161" s="48" t="e">
        <f>VLOOKUP(KP$2,$D164:$E186,2,0)</f>
        <v>#N/A</v>
      </c>
      <c r="KR161" s="47" t="e">
        <f>VLOOKUP(KR$2,$B164:$C186,2,0)</f>
        <v>#N/A</v>
      </c>
      <c r="KS161" s="48" t="e">
        <f>VLOOKUP(KR$2,$D164:$E186,2,0)</f>
        <v>#N/A</v>
      </c>
      <c r="KT161" s="47" t="e">
        <f>VLOOKUP(KT$2,$B164:$C186,2,0)</f>
        <v>#N/A</v>
      </c>
      <c r="KU161" s="48" t="e">
        <f>VLOOKUP(KT$2,$D164:$E186,2,0)</f>
        <v>#N/A</v>
      </c>
      <c r="KV161" s="47" t="e">
        <f>VLOOKUP(KV$2,$B164:$C186,2,0)</f>
        <v>#N/A</v>
      </c>
      <c r="KW161" s="48" t="e">
        <f>VLOOKUP(KV$2,$D164:$E186,2,0)</f>
        <v>#N/A</v>
      </c>
      <c r="KX161" s="47" t="e">
        <f>VLOOKUP(KX$2,$B164:$C186,2,0)</f>
        <v>#N/A</v>
      </c>
      <c r="KY161" s="48" t="e">
        <f>VLOOKUP(KX$2,$D164:$E186,2,0)</f>
        <v>#N/A</v>
      </c>
      <c r="KZ161" s="47" t="e">
        <f>VLOOKUP(KZ$2,$B164:$C186,2,0)</f>
        <v>#N/A</v>
      </c>
      <c r="LA161" s="48" t="e">
        <f>VLOOKUP(KZ$2,$D164:$E186,2,0)</f>
        <v>#N/A</v>
      </c>
      <c r="LB161" s="47" t="e">
        <f>VLOOKUP(LB$2,$B164:$C186,2,0)</f>
        <v>#N/A</v>
      </c>
      <c r="LC161" s="48" t="e">
        <f>VLOOKUP(LB$2,$D164:$E186,2,0)</f>
        <v>#N/A</v>
      </c>
      <c r="LD161" s="47" t="e">
        <f>VLOOKUP(LD$2,$B164:$C186,2,0)</f>
        <v>#N/A</v>
      </c>
      <c r="LE161" s="48" t="e">
        <f>VLOOKUP(LD$2,$D164:$E186,2,0)</f>
        <v>#N/A</v>
      </c>
      <c r="LF161" s="47" t="e">
        <f>VLOOKUP(LF$2,$B164:$C186,2,0)</f>
        <v>#N/A</v>
      </c>
      <c r="LG161" s="48" t="e">
        <f>VLOOKUP(LF$2,$D164:$E186,2,0)</f>
        <v>#N/A</v>
      </c>
      <c r="LH161" s="47" t="e">
        <f>VLOOKUP(LH$2,$B164:$C186,2,0)</f>
        <v>#N/A</v>
      </c>
      <c r="LI161" s="48" t="e">
        <f>VLOOKUP(LH$2,$D164:$E186,2,0)</f>
        <v>#N/A</v>
      </c>
      <c r="LJ161" s="47" t="e">
        <f>VLOOKUP(LJ$2,$B164:$C186,2,0)</f>
        <v>#N/A</v>
      </c>
      <c r="LK161" s="48" t="e">
        <f>VLOOKUP(LJ$2,$D164:$E186,2,0)</f>
        <v>#N/A</v>
      </c>
      <c r="LL161" s="47" t="e">
        <f>VLOOKUP(LL$2,$B164:$C186,2,0)</f>
        <v>#N/A</v>
      </c>
      <c r="LM161" s="48" t="e">
        <f>VLOOKUP(LL$2,$D164:$E186,2,0)</f>
        <v>#N/A</v>
      </c>
      <c r="LN161" s="47" t="e">
        <f>VLOOKUP(LN$2,$B164:$C186,2,0)</f>
        <v>#N/A</v>
      </c>
      <c r="LO161" s="48" t="e">
        <f>VLOOKUP(LN$2,$D164:$E186,2,0)</f>
        <v>#N/A</v>
      </c>
      <c r="LP161" s="47" t="e">
        <f>VLOOKUP(LP$2,$B164:$C186,2,0)</f>
        <v>#N/A</v>
      </c>
      <c r="LQ161" s="48" t="e">
        <f>VLOOKUP(LP$2,$D164:$E186,2,0)</f>
        <v>#N/A</v>
      </c>
      <c r="LR161" s="47" t="e">
        <f>VLOOKUP(LR$2,$B164:$C186,2,0)</f>
        <v>#N/A</v>
      </c>
      <c r="LS161" s="48" t="e">
        <f>VLOOKUP(LR$2,$D164:$E186,2,0)</f>
        <v>#N/A</v>
      </c>
      <c r="LT161" s="47" t="e">
        <f>VLOOKUP(LT$2,$B164:$C186,2,0)</f>
        <v>#N/A</v>
      </c>
      <c r="LU161" s="48" t="e">
        <f>VLOOKUP(LT$2,$D164:$E186,2,0)</f>
        <v>#N/A</v>
      </c>
      <c r="LV161" s="47" t="e">
        <f>VLOOKUP(LV$2,$B164:$C186,2,0)</f>
        <v>#N/A</v>
      </c>
      <c r="LW161" s="48" t="e">
        <f>VLOOKUP(LV$2,$D164:$E186,2,0)</f>
        <v>#N/A</v>
      </c>
      <c r="LX161" s="47" t="e">
        <f>VLOOKUP(LX$2,$B164:$C186,2,0)</f>
        <v>#N/A</v>
      </c>
      <c r="LY161" s="48" t="e">
        <f>VLOOKUP(LX$2,$D164:$E186,2,0)</f>
        <v>#N/A</v>
      </c>
      <c r="LZ161" s="47" t="e">
        <f>VLOOKUP(LZ$2,$B164:$C186,2,0)</f>
        <v>#N/A</v>
      </c>
      <c r="MA161" s="48" t="e">
        <f>VLOOKUP(LZ$2,$D164:$E186,2,0)</f>
        <v>#N/A</v>
      </c>
      <c r="MB161" s="47" t="e">
        <f>VLOOKUP(MB$2,$B164:$C186,2,0)</f>
        <v>#N/A</v>
      </c>
      <c r="MC161" s="48" t="e">
        <f>VLOOKUP(MB$2,$D164:$E186,2,0)</f>
        <v>#N/A</v>
      </c>
      <c r="MD161" s="47" t="e">
        <f>VLOOKUP(MD$2,$B164:$C186,2,0)</f>
        <v>#N/A</v>
      </c>
      <c r="ME161" s="48" t="e">
        <f>VLOOKUP(MD$2,$D164:$E186,2,0)</f>
        <v>#N/A</v>
      </c>
      <c r="MF161" s="47" t="e">
        <f>VLOOKUP(MF$2,$B164:$C186,2,0)</f>
        <v>#N/A</v>
      </c>
      <c r="MG161" s="48" t="e">
        <f>VLOOKUP(MF$2,$D164:$E186,2,0)</f>
        <v>#N/A</v>
      </c>
      <c r="MH161" s="47" t="e">
        <f>VLOOKUP(MH$2,$B164:$C186,2,0)</f>
        <v>#N/A</v>
      </c>
      <c r="MI161" s="48" t="e">
        <f>VLOOKUP(MH$2,$D164:$E186,2,0)</f>
        <v>#N/A</v>
      </c>
      <c r="MJ161" s="47" t="e">
        <f>VLOOKUP(MJ$2,$B164:$C186,2,0)</f>
        <v>#N/A</v>
      </c>
      <c r="MK161" s="48" t="e">
        <f>VLOOKUP(MJ$2,$D164:$E186,2,0)</f>
        <v>#N/A</v>
      </c>
      <c r="ML161" s="47" t="e">
        <f>VLOOKUP(ML$2,$B164:$C186,2,0)</f>
        <v>#N/A</v>
      </c>
      <c r="MM161" s="48" t="e">
        <f>VLOOKUP(ML$2,$D164:$E186,2,0)</f>
        <v>#N/A</v>
      </c>
      <c r="MN161" s="47" t="e">
        <f>VLOOKUP(MN$2,$B164:$C186,2,0)</f>
        <v>#N/A</v>
      </c>
      <c r="MO161" s="48" t="e">
        <f>VLOOKUP(MN$2,$D164:$E186,2,0)</f>
        <v>#N/A</v>
      </c>
      <c r="MP161" s="47" t="e">
        <f>VLOOKUP(MP$2,$B164:$C186,2,0)</f>
        <v>#N/A</v>
      </c>
      <c r="MQ161" s="48" t="e">
        <f>VLOOKUP(MP$2,$D164:$E186,2,0)</f>
        <v>#N/A</v>
      </c>
      <c r="MR161" s="47" t="e">
        <f>VLOOKUP(MR$2,$B164:$C186,2,0)</f>
        <v>#N/A</v>
      </c>
      <c r="MS161" s="48" t="e">
        <f>VLOOKUP(MR$2,$D164:$E186,2,0)</f>
        <v>#N/A</v>
      </c>
      <c r="MT161" s="47" t="e">
        <f>VLOOKUP(MT$2,$B164:$C186,2,0)</f>
        <v>#N/A</v>
      </c>
      <c r="MU161" s="48" t="e">
        <f>VLOOKUP(MT$2,$D164:$E186,2,0)</f>
        <v>#N/A</v>
      </c>
      <c r="MV161" s="47" t="e">
        <f>VLOOKUP(MV$2,$B164:$C186,2,0)</f>
        <v>#N/A</v>
      </c>
      <c r="MW161" s="48" t="e">
        <f>VLOOKUP(MV$2,$D164:$E186,2,0)</f>
        <v>#N/A</v>
      </c>
      <c r="MX161" s="47" t="e">
        <f>VLOOKUP(MX$2,$B164:$C186,2,0)</f>
        <v>#N/A</v>
      </c>
      <c r="MY161" s="48" t="e">
        <f>VLOOKUP(MX$2,$D164:$E186,2,0)</f>
        <v>#N/A</v>
      </c>
      <c r="MZ161" s="47" t="e">
        <f>VLOOKUP(MZ$2,$B164:$C186,2,0)</f>
        <v>#N/A</v>
      </c>
      <c r="NA161" s="48" t="e">
        <f>VLOOKUP(MZ$2,$D164:$E186,2,0)</f>
        <v>#N/A</v>
      </c>
      <c r="NB161" s="47" t="e">
        <f>VLOOKUP(NB$2,$B164:$C186,2,0)</f>
        <v>#N/A</v>
      </c>
      <c r="NC161" s="48" t="e">
        <f>VLOOKUP(NB$2,$D164:$E186,2,0)</f>
        <v>#N/A</v>
      </c>
      <c r="ND161" s="47" t="e">
        <f>VLOOKUP(ND$2,$B164:$C186,2,0)</f>
        <v>#N/A</v>
      </c>
      <c r="NE161" s="48" t="e">
        <f>VLOOKUP(ND$2,$D164:$E186,2,0)</f>
        <v>#N/A</v>
      </c>
      <c r="NF161" s="47" t="e">
        <f>VLOOKUP(NF$2,$B164:$C186,2,0)</f>
        <v>#N/A</v>
      </c>
      <c r="NG161" s="48" t="e">
        <f>VLOOKUP(NF$2,$D164:$E186,2,0)</f>
        <v>#N/A</v>
      </c>
      <c r="NH161" s="47" t="e">
        <f>VLOOKUP(NH$2,$B164:$C186,2,0)</f>
        <v>#N/A</v>
      </c>
      <c r="NI161" s="48" t="e">
        <f>VLOOKUP(NH$2,$D164:$E186,2,0)</f>
        <v>#N/A</v>
      </c>
      <c r="NJ161" s="47" t="e">
        <f>VLOOKUP(NJ$2,$B164:$C186,2,0)</f>
        <v>#N/A</v>
      </c>
      <c r="NK161" s="48" t="e">
        <f>VLOOKUP(NJ$2,$D164:$E186,2,0)</f>
        <v>#N/A</v>
      </c>
      <c r="NL161" s="47" t="e">
        <f>VLOOKUP(NL$2,$B164:$C186,2,0)</f>
        <v>#N/A</v>
      </c>
      <c r="NM161" s="48" t="e">
        <f>VLOOKUP(NL$2,$D164:$E186,2,0)</f>
        <v>#N/A</v>
      </c>
      <c r="NN161" s="47" t="e">
        <f>VLOOKUP(NN$2,$B164:$C186,2,0)</f>
        <v>#N/A</v>
      </c>
      <c r="NO161" s="48" t="e">
        <f>VLOOKUP(NN$2,$D164:$E186,2,0)</f>
        <v>#N/A</v>
      </c>
      <c r="NP161" s="47" t="e">
        <f>VLOOKUP(NP$2,$B164:$C186,2,0)</f>
        <v>#N/A</v>
      </c>
      <c r="NQ161" s="48" t="e">
        <f>VLOOKUP(NP$2,$D164:$E186,2,0)</f>
        <v>#N/A</v>
      </c>
      <c r="NR161" s="47" t="e">
        <f>VLOOKUP(NR$2,$B164:$C186,2,0)</f>
        <v>#N/A</v>
      </c>
      <c r="NS161" s="48" t="e">
        <f>VLOOKUP(NR$2,$D164:$E186,2,0)</f>
        <v>#N/A</v>
      </c>
      <c r="NT161" s="47" t="e">
        <f>VLOOKUP(NT$2,$B164:$C186,2,0)</f>
        <v>#N/A</v>
      </c>
      <c r="NU161" s="48" t="e">
        <f>VLOOKUP(NT$2,$D164:$E186,2,0)</f>
        <v>#N/A</v>
      </c>
      <c r="NV161" s="47" t="e">
        <f>VLOOKUP(NV$2,$B164:$C186,2,0)</f>
        <v>#N/A</v>
      </c>
      <c r="NW161" s="48" t="e">
        <f>VLOOKUP(NV$2,$D164:$E186,2,0)</f>
        <v>#N/A</v>
      </c>
      <c r="NX161" s="47" t="e">
        <f>VLOOKUP(NX$2,$B164:$C186,2,0)</f>
        <v>#N/A</v>
      </c>
      <c r="NY161" s="48" t="e">
        <f>VLOOKUP(NX$2,$D164:$E186,2,0)</f>
        <v>#N/A</v>
      </c>
      <c r="NZ161" s="47" t="e">
        <f>VLOOKUP(NZ$2,$B164:$C186,2,0)</f>
        <v>#N/A</v>
      </c>
      <c r="OA161" s="48" t="e">
        <f>VLOOKUP(NZ$2,$D164:$E186,2,0)</f>
        <v>#N/A</v>
      </c>
      <c r="OB161" s="47" t="e">
        <f>VLOOKUP(OB$2,$B164:$C186,2,0)</f>
        <v>#N/A</v>
      </c>
      <c r="OC161" s="48" t="e">
        <f>VLOOKUP(OB$2,$D164:$E186,2,0)</f>
        <v>#N/A</v>
      </c>
      <c r="OD161" s="47" t="e">
        <f>VLOOKUP(OD$2,$B164:$C186,2,0)</f>
        <v>#N/A</v>
      </c>
      <c r="OE161" s="48" t="e">
        <f>VLOOKUP(OD$2,$D164:$E186,2,0)</f>
        <v>#N/A</v>
      </c>
      <c r="OF161" s="47" t="e">
        <f>VLOOKUP(OF$2,$B164:$C186,2,0)</f>
        <v>#N/A</v>
      </c>
      <c r="OG161" s="48" t="e">
        <f>VLOOKUP(OF$2,$D164:$E186,2,0)</f>
        <v>#N/A</v>
      </c>
      <c r="OH161" s="47" t="e">
        <f>VLOOKUP(OH$2,$B164:$C186,2,0)</f>
        <v>#N/A</v>
      </c>
      <c r="OI161" s="48" t="e">
        <f>VLOOKUP(OH$2,$D164:$E186,2,0)</f>
        <v>#N/A</v>
      </c>
      <c r="OJ161" s="47" t="e">
        <f>VLOOKUP(OJ$2,$B164:$C186,2,0)</f>
        <v>#N/A</v>
      </c>
      <c r="OK161" s="48" t="e">
        <f>VLOOKUP(OJ$2,$D164:$E186,2,0)</f>
        <v>#N/A</v>
      </c>
      <c r="OL161" s="47" t="e">
        <f>VLOOKUP(OL$2,$B164:$C186,2,0)</f>
        <v>#N/A</v>
      </c>
      <c r="OM161" s="48" t="e">
        <f>VLOOKUP(OL$2,$D164:$E186,2,0)</f>
        <v>#N/A</v>
      </c>
      <c r="ON161" s="47" t="e">
        <f>VLOOKUP(ON$2,$B164:$C186,2,0)</f>
        <v>#N/A</v>
      </c>
      <c r="OO161" s="48" t="e">
        <f>VLOOKUP(ON$2,$D164:$E186,2,0)</f>
        <v>#N/A</v>
      </c>
      <c r="OP161" s="47" t="e">
        <f>VLOOKUP(OP$2,$B164:$C186,2,0)</f>
        <v>#N/A</v>
      </c>
      <c r="OQ161" s="48" t="e">
        <f>VLOOKUP(OP$2,$D164:$E186,2,0)</f>
        <v>#N/A</v>
      </c>
      <c r="OR161" s="47" t="e">
        <f>VLOOKUP(OR$2,$B164:$C186,2,0)</f>
        <v>#N/A</v>
      </c>
      <c r="OS161" s="48" t="e">
        <f>VLOOKUP(OR$2,$D164:$E186,2,0)</f>
        <v>#N/A</v>
      </c>
      <c r="OT161" s="47" t="e">
        <f>VLOOKUP(OT$2,$B164:$C186,2,0)</f>
        <v>#N/A</v>
      </c>
      <c r="OU161" s="48" t="e">
        <f>VLOOKUP(OT$2,$D164:$E186,2,0)</f>
        <v>#N/A</v>
      </c>
      <c r="OV161" s="47" t="e">
        <f>VLOOKUP(OV$2,$B164:$C186,2,0)</f>
        <v>#N/A</v>
      </c>
      <c r="OW161" s="48" t="e">
        <f>VLOOKUP(OV$2,$D164:$E186,2,0)</f>
        <v>#N/A</v>
      </c>
      <c r="OX161" s="47" t="e">
        <f>VLOOKUP(OX$2,$B164:$C186,2,0)</f>
        <v>#N/A</v>
      </c>
      <c r="OY161" s="48" t="e">
        <f>VLOOKUP(OX$2,$D164:$E186,2,0)</f>
        <v>#N/A</v>
      </c>
      <c r="OZ161" s="47" t="e">
        <f>VLOOKUP(OZ$2,$B164:$C186,2,0)</f>
        <v>#N/A</v>
      </c>
      <c r="PA161" s="48" t="e">
        <f>VLOOKUP(OZ$2,$D164:$E186,2,0)</f>
        <v>#N/A</v>
      </c>
      <c r="PB161" s="47" t="e">
        <f>VLOOKUP(PB$2,$B164:$C186,2,0)</f>
        <v>#N/A</v>
      </c>
      <c r="PC161" s="48" t="e">
        <f>VLOOKUP(PB$2,$D164:$E186,2,0)</f>
        <v>#N/A</v>
      </c>
      <c r="PD161" s="47" t="e">
        <f>VLOOKUP(PD$2,$B164:$C186,2,0)</f>
        <v>#N/A</v>
      </c>
      <c r="PE161" s="48" t="e">
        <f>VLOOKUP(PD$2,$D164:$E186,2,0)</f>
        <v>#N/A</v>
      </c>
      <c r="PF161" s="47" t="e">
        <f>VLOOKUP(PF$2,$B164:$C186,2,0)</f>
        <v>#N/A</v>
      </c>
      <c r="PG161" s="48" t="e">
        <f>VLOOKUP(PF$2,$D164:$E186,2,0)</f>
        <v>#N/A</v>
      </c>
      <c r="PH161" s="47" t="e">
        <f>VLOOKUP(PH$2,$B164:$C186,2,0)</f>
        <v>#N/A</v>
      </c>
      <c r="PI161" s="48" t="e">
        <f>VLOOKUP(PH$2,$D164:$E186,2,0)</f>
        <v>#N/A</v>
      </c>
      <c r="PJ161" s="47" t="e">
        <f>VLOOKUP(PJ$2,$B164:$C186,2,0)</f>
        <v>#N/A</v>
      </c>
      <c r="PK161" s="48" t="e">
        <f>VLOOKUP(PJ$2,$D164:$E186,2,0)</f>
        <v>#N/A</v>
      </c>
      <c r="PL161" s="47" t="e">
        <f>VLOOKUP(PL$2,$B164:$C186,2,0)</f>
        <v>#N/A</v>
      </c>
      <c r="PM161" s="48" t="e">
        <f>VLOOKUP(PL$2,$D164:$E186,2,0)</f>
        <v>#N/A</v>
      </c>
      <c r="PN161" s="47" t="e">
        <f>VLOOKUP(PN$2,$B164:$C186,2,0)</f>
        <v>#N/A</v>
      </c>
      <c r="PO161" s="48" t="e">
        <f>VLOOKUP(PN$2,$D164:$E186,2,0)</f>
        <v>#N/A</v>
      </c>
      <c r="PP161" s="47" t="e">
        <f>VLOOKUP(PP$2,$B164:$C186,2,0)</f>
        <v>#N/A</v>
      </c>
      <c r="PQ161" s="48" t="e">
        <f>VLOOKUP(PP$2,$D164:$E186,2,0)</f>
        <v>#N/A</v>
      </c>
      <c r="PR161" s="47" t="e">
        <f>VLOOKUP(PR$2,$B164:$C186,2,0)</f>
        <v>#N/A</v>
      </c>
      <c r="PS161" s="48" t="e">
        <f>VLOOKUP(PR$2,$D164:$E186,2,0)</f>
        <v>#N/A</v>
      </c>
      <c r="PT161" s="47" t="e">
        <f>VLOOKUP(PT$2,$B164:$C186,2,0)</f>
        <v>#N/A</v>
      </c>
      <c r="PU161" s="48" t="e">
        <f>VLOOKUP(PT$2,$D164:$E186,2,0)</f>
        <v>#N/A</v>
      </c>
      <c r="PV161" s="47" t="e">
        <f>VLOOKUP(PV$2,$B164:$C186,2,0)</f>
        <v>#N/A</v>
      </c>
      <c r="PW161" s="48" t="e">
        <f>VLOOKUP(PV$2,$D164:$E186,2,0)</f>
        <v>#N/A</v>
      </c>
      <c r="PX161" s="47" t="e">
        <f>VLOOKUP(PX$2,$B164:$C186,2,0)</f>
        <v>#N/A</v>
      </c>
      <c r="PY161" s="48" t="e">
        <f>VLOOKUP(PX$2,$D164:$E186,2,0)</f>
        <v>#N/A</v>
      </c>
      <c r="PZ161" s="47" t="e">
        <f>VLOOKUP(PZ$2,$B164:$C186,2,0)</f>
        <v>#N/A</v>
      </c>
      <c r="QA161" s="48" t="e">
        <f>VLOOKUP(PZ$2,$D164:$E186,2,0)</f>
        <v>#N/A</v>
      </c>
      <c r="QB161" s="47" t="e">
        <f>VLOOKUP(QB$2,$B164:$C186,2,0)</f>
        <v>#N/A</v>
      </c>
      <c r="QC161" s="48" t="e">
        <f>VLOOKUP(QB$2,$D164:$E186,2,0)</f>
        <v>#N/A</v>
      </c>
      <c r="QD161" s="47" t="e">
        <f>VLOOKUP(QD$2,$B164:$C186,2,0)</f>
        <v>#N/A</v>
      </c>
      <c r="QE161" s="48" t="e">
        <f>VLOOKUP(QD$2,$D164:$E186,2,0)</f>
        <v>#N/A</v>
      </c>
      <c r="QF161" s="47" t="e">
        <f>VLOOKUP(QF$2,$B164:$C186,2,0)</f>
        <v>#N/A</v>
      </c>
      <c r="QG161" s="48" t="e">
        <f>VLOOKUP(QF$2,$D164:$E186,2,0)</f>
        <v>#N/A</v>
      </c>
      <c r="QH161" s="47" t="e">
        <f>VLOOKUP(QH$2,$B164:$C186,2,0)</f>
        <v>#N/A</v>
      </c>
      <c r="QI161" s="48" t="e">
        <f>VLOOKUP(QH$2,$D164:$E186,2,0)</f>
        <v>#N/A</v>
      </c>
      <c r="QJ161" s="47" t="e">
        <f>VLOOKUP(QJ$2,$B164:$C186,2,0)</f>
        <v>#N/A</v>
      </c>
      <c r="QK161" s="48" t="e">
        <f>VLOOKUP(QJ$2,$D164:$E186,2,0)</f>
        <v>#N/A</v>
      </c>
      <c r="QL161" s="47" t="e">
        <f>VLOOKUP(QL$2,$B164:$C186,2,0)</f>
        <v>#N/A</v>
      </c>
      <c r="QM161" s="48" t="e">
        <f>VLOOKUP(QL$2,$D164:$E186,2,0)</f>
        <v>#N/A</v>
      </c>
      <c r="QN161" s="47" t="e">
        <f>VLOOKUP(QN$2,$B164:$C186,2,0)</f>
        <v>#N/A</v>
      </c>
      <c r="QO161" s="48" t="e">
        <f>VLOOKUP(QN$2,$D164:$E186,2,0)</f>
        <v>#N/A</v>
      </c>
    </row>
    <row r="162" spans="1:457" ht="15.95" hidden="1" customHeight="1" outlineLevel="1">
      <c r="A162" s="50"/>
      <c r="B162" s="805" t="s">
        <v>9</v>
      </c>
      <c r="C162" s="805"/>
      <c r="D162" s="805" t="s">
        <v>10</v>
      </c>
      <c r="E162" s="806"/>
    </row>
    <row r="163" spans="1:457" ht="15.95" hidden="1" customHeight="1" outlineLevel="1">
      <c r="A163" s="51"/>
      <c r="B163" s="79" t="s">
        <v>59</v>
      </c>
      <c r="C163" s="59" t="s">
        <v>36</v>
      </c>
      <c r="D163" s="79" t="s">
        <v>60</v>
      </c>
      <c r="E163" s="80" t="s">
        <v>36</v>
      </c>
    </row>
    <row r="164" spans="1:457" ht="15.95" hidden="1" customHeight="1" outlineLevel="1">
      <c r="A164" s="52">
        <v>1</v>
      </c>
      <c r="B164" s="63"/>
      <c r="C164" s="286"/>
      <c r="D164" s="64"/>
      <c r="E164" s="287"/>
    </row>
    <row r="165" spans="1:457" ht="15.95" hidden="1" customHeight="1" outlineLevel="1">
      <c r="A165" s="53">
        <v>2</v>
      </c>
      <c r="B165" s="110"/>
      <c r="C165" s="286"/>
      <c r="D165" s="64"/>
      <c r="E165" s="287"/>
    </row>
    <row r="166" spans="1:457" ht="15.95" hidden="1" customHeight="1" outlineLevel="1">
      <c r="A166" s="53">
        <v>3</v>
      </c>
      <c r="B166" s="64"/>
      <c r="C166" s="286"/>
      <c r="D166" s="64"/>
      <c r="E166" s="287"/>
    </row>
    <row r="167" spans="1:457" ht="15.95" hidden="1" customHeight="1" outlineLevel="1">
      <c r="A167" s="53">
        <v>4</v>
      </c>
      <c r="B167" s="327"/>
      <c r="C167" s="328"/>
      <c r="D167" s="327"/>
      <c r="E167" s="329"/>
    </row>
    <row r="168" spans="1:457" ht="15.95" hidden="1" customHeight="1" outlineLevel="1">
      <c r="A168" s="53">
        <v>5</v>
      </c>
      <c r="B168" s="64"/>
      <c r="C168" s="286"/>
      <c r="D168" s="64"/>
      <c r="E168" s="287"/>
    </row>
    <row r="169" spans="1:457" ht="15.95" hidden="1" customHeight="1" outlineLevel="1">
      <c r="A169" s="53">
        <v>6</v>
      </c>
      <c r="B169" s="64"/>
      <c r="C169" s="286"/>
      <c r="D169" s="64"/>
      <c r="E169" s="287"/>
    </row>
    <row r="170" spans="1:457" ht="15.95" hidden="1" customHeight="1" outlineLevel="1">
      <c r="A170" s="53">
        <v>7</v>
      </c>
      <c r="B170" s="64"/>
      <c r="C170" s="286"/>
      <c r="D170" s="64"/>
      <c r="E170" s="287"/>
    </row>
    <row r="171" spans="1:457" ht="15.95" hidden="1" customHeight="1" outlineLevel="1">
      <c r="A171" s="53">
        <v>8</v>
      </c>
      <c r="B171" s="64"/>
      <c r="C171" s="286"/>
      <c r="D171" s="64"/>
      <c r="E171" s="287"/>
    </row>
    <row r="172" spans="1:457" ht="15.95" hidden="1" customHeight="1" outlineLevel="1">
      <c r="A172" s="53">
        <v>9</v>
      </c>
      <c r="B172" s="64"/>
      <c r="C172" s="286"/>
      <c r="D172" s="64"/>
      <c r="E172" s="287"/>
    </row>
    <row r="173" spans="1:457" ht="15.95" hidden="1" customHeight="1" outlineLevel="1">
      <c r="A173" s="53">
        <v>10</v>
      </c>
      <c r="B173" s="64"/>
      <c r="C173" s="286"/>
      <c r="D173" s="64"/>
      <c r="E173" s="287"/>
    </row>
    <row r="174" spans="1:457" ht="15.95" hidden="1" customHeight="1" outlineLevel="1">
      <c r="A174" s="53">
        <v>11</v>
      </c>
      <c r="B174" s="64"/>
      <c r="C174" s="286"/>
      <c r="D174" s="64"/>
      <c r="E174" s="287"/>
    </row>
    <row r="175" spans="1:457" ht="15.95" hidden="1" customHeight="1" outlineLevel="1">
      <c r="A175" s="53">
        <v>12</v>
      </c>
      <c r="B175" s="64"/>
      <c r="C175" s="286"/>
      <c r="D175" s="64"/>
      <c r="E175" s="287"/>
    </row>
    <row r="176" spans="1:457" ht="15.95" hidden="1" customHeight="1" outlineLevel="1">
      <c r="A176" s="53">
        <v>13</v>
      </c>
      <c r="B176" s="64"/>
      <c r="C176" s="286"/>
      <c r="D176" s="64"/>
      <c r="E176" s="287"/>
    </row>
    <row r="177" spans="1:457" ht="15.95" hidden="1" customHeight="1" outlineLevel="1">
      <c r="A177" s="53">
        <v>14</v>
      </c>
      <c r="B177" s="64"/>
      <c r="C177" s="286"/>
      <c r="D177" s="64"/>
      <c r="E177" s="112"/>
    </row>
    <row r="178" spans="1:457" ht="15.95" hidden="1" customHeight="1" outlineLevel="1">
      <c r="A178" s="53">
        <v>15</v>
      </c>
      <c r="B178" s="64"/>
      <c r="C178" s="286"/>
      <c r="D178" s="64"/>
      <c r="E178" s="112"/>
    </row>
    <row r="179" spans="1:457" ht="15.95" hidden="1" customHeight="1" outlineLevel="1">
      <c r="A179" s="53">
        <v>16</v>
      </c>
      <c r="B179" s="64"/>
      <c r="C179" s="286"/>
      <c r="D179" s="64"/>
      <c r="E179" s="112"/>
    </row>
    <row r="180" spans="1:457" ht="15.95" hidden="1" customHeight="1" outlineLevel="1">
      <c r="A180" s="53">
        <v>17</v>
      </c>
      <c r="B180" s="64"/>
      <c r="C180" s="111"/>
      <c r="D180" s="64"/>
      <c r="E180" s="112"/>
    </row>
    <row r="181" spans="1:457" ht="15.95" hidden="1" customHeight="1" outlineLevel="1">
      <c r="A181" s="53">
        <v>18</v>
      </c>
      <c r="B181" s="64"/>
      <c r="C181" s="111"/>
      <c r="D181" s="64"/>
      <c r="E181" s="112"/>
    </row>
    <row r="182" spans="1:457" ht="15.95" hidden="1" customHeight="1" outlineLevel="1">
      <c r="A182" s="53">
        <v>19</v>
      </c>
      <c r="B182" s="64"/>
      <c r="C182" s="111"/>
      <c r="D182" s="64"/>
      <c r="E182" s="112"/>
    </row>
    <row r="183" spans="1:457" ht="15.95" hidden="1" customHeight="1" outlineLevel="1">
      <c r="A183" s="53">
        <v>20</v>
      </c>
      <c r="B183" s="64"/>
      <c r="C183" s="111"/>
      <c r="D183" s="64"/>
      <c r="E183" s="112"/>
    </row>
    <row r="184" spans="1:457" ht="15.95" hidden="1" customHeight="1" outlineLevel="1">
      <c r="A184" s="53">
        <v>21</v>
      </c>
      <c r="B184" s="64"/>
      <c r="C184" s="111"/>
      <c r="D184" s="64"/>
      <c r="E184" s="112"/>
    </row>
    <row r="185" spans="1:457" ht="15.95" hidden="1" customHeight="1" outlineLevel="1">
      <c r="A185" s="53">
        <v>22</v>
      </c>
      <c r="B185" s="127"/>
      <c r="C185" s="229"/>
      <c r="D185" s="64"/>
      <c r="E185" s="230"/>
    </row>
    <row r="186" spans="1:457" ht="15.95" hidden="1" customHeight="1" outlineLevel="1">
      <c r="A186" s="53">
        <v>23</v>
      </c>
      <c r="B186" s="97"/>
      <c r="C186" s="98"/>
      <c r="D186" s="64"/>
      <c r="E186" s="99"/>
    </row>
    <row r="187" spans="1:457" ht="16.5" customHeight="1" collapsed="1">
      <c r="A187" s="46">
        <v>9</v>
      </c>
      <c r="B187" s="804"/>
      <c r="C187" s="804"/>
      <c r="D187" s="804"/>
      <c r="E187" s="804"/>
      <c r="F187" s="47" t="e">
        <f>VLOOKUP(F$2,$B190:$C217,2,0)</f>
        <v>#N/A</v>
      </c>
      <c r="G187" s="48" t="e">
        <f>VLOOKUP(F$2,$D190:$E217,2,0)</f>
        <v>#N/A</v>
      </c>
      <c r="H187" s="47" t="e">
        <f>VLOOKUP(H$2,$B190:$C217,2,0)</f>
        <v>#N/A</v>
      </c>
      <c r="I187" s="48" t="e">
        <f>VLOOKUP(H$2,$D190:$E217,2,0)</f>
        <v>#N/A</v>
      </c>
      <c r="J187" s="47" t="e">
        <f>VLOOKUP(J$2,$B190:$C217,2,0)</f>
        <v>#N/A</v>
      </c>
      <c r="K187" s="48" t="e">
        <f>VLOOKUP(J$2,$D190:$E217,2,0)</f>
        <v>#N/A</v>
      </c>
      <c r="L187" s="47" t="e">
        <f>VLOOKUP(L$2,$B190:$C217,2,0)</f>
        <v>#N/A</v>
      </c>
      <c r="M187" s="48" t="e">
        <f>VLOOKUP(L$2,$D190:$E217,2,0)</f>
        <v>#N/A</v>
      </c>
      <c r="N187" s="47" t="e">
        <f>VLOOKUP(N$2,$B190:$C217,2,0)</f>
        <v>#N/A</v>
      </c>
      <c r="O187" s="48" t="e">
        <f>VLOOKUP(N$2,$D190:$E217,2,0)</f>
        <v>#N/A</v>
      </c>
      <c r="P187" s="47" t="e">
        <f>VLOOKUP(P$2,$B190:$C217,2,0)</f>
        <v>#N/A</v>
      </c>
      <c r="Q187" s="48" t="e">
        <f>VLOOKUP(P$2,$D190:$E217,2,0)</f>
        <v>#N/A</v>
      </c>
      <c r="R187" s="47" t="e">
        <f>VLOOKUP(R$2,$B190:$C217,2,0)</f>
        <v>#N/A</v>
      </c>
      <c r="S187" s="48" t="e">
        <f>VLOOKUP(R$2,$D190:$E217,2,0)</f>
        <v>#N/A</v>
      </c>
      <c r="T187" s="47" t="e">
        <f>VLOOKUP(T$2,$B190:$C217,2,0)</f>
        <v>#N/A</v>
      </c>
      <c r="U187" s="48" t="e">
        <f>VLOOKUP(T$2,$D190:$E217,2,0)</f>
        <v>#N/A</v>
      </c>
      <c r="V187" s="47" t="e">
        <f>VLOOKUP(V$2,$B190:$C217,2,0)</f>
        <v>#N/A</v>
      </c>
      <c r="W187" s="48" t="e">
        <f>VLOOKUP(V$2,$D190:$E217,2,0)</f>
        <v>#N/A</v>
      </c>
      <c r="X187" s="47" t="e">
        <f>VLOOKUP(X$2,$B190:$C217,2,0)</f>
        <v>#N/A</v>
      </c>
      <c r="Y187" s="48" t="e">
        <f>VLOOKUP(X$2,$D190:$E217,2,0)</f>
        <v>#N/A</v>
      </c>
      <c r="Z187" s="47" t="e">
        <f>VLOOKUP(Z$2,$B190:$C217,2,0)</f>
        <v>#N/A</v>
      </c>
      <c r="AA187" s="48" t="e">
        <f>VLOOKUP(Z$2,$D190:$E217,2,0)</f>
        <v>#N/A</v>
      </c>
      <c r="AB187" s="47" t="e">
        <f>VLOOKUP(AB$2,$B190:$C217,2,0)</f>
        <v>#N/A</v>
      </c>
      <c r="AC187" s="48" t="e">
        <f>VLOOKUP(AB$2,$D190:$E217,2,0)</f>
        <v>#N/A</v>
      </c>
      <c r="AD187" s="47" t="e">
        <f>VLOOKUP(AD$2,$B190:$C217,2,0)</f>
        <v>#N/A</v>
      </c>
      <c r="AE187" s="48" t="e">
        <f>VLOOKUP(AD$2,$D190:$E217,2,0)</f>
        <v>#N/A</v>
      </c>
      <c r="AF187" s="47" t="e">
        <f>VLOOKUP(AF$2,$B190:$C217,2,0)</f>
        <v>#N/A</v>
      </c>
      <c r="AG187" s="48" t="e">
        <f>VLOOKUP(AF$2,$D190:$E217,2,0)</f>
        <v>#N/A</v>
      </c>
      <c r="AH187" s="47" t="e">
        <f>VLOOKUP(AH$2,$B190:$C217,2,0)</f>
        <v>#N/A</v>
      </c>
      <c r="AI187" s="48" t="e">
        <f>VLOOKUP(AH$2,$D190:$E217,2,0)</f>
        <v>#N/A</v>
      </c>
      <c r="AJ187" s="47" t="e">
        <f>VLOOKUP(AJ$2,$B190:$C217,2,0)</f>
        <v>#N/A</v>
      </c>
      <c r="AK187" s="48" t="e">
        <f>VLOOKUP(AJ$2,$D190:$E217,2,0)</f>
        <v>#N/A</v>
      </c>
      <c r="AL187" s="47" t="e">
        <f>VLOOKUP(AL$2,$B190:$C217,2,0)</f>
        <v>#N/A</v>
      </c>
      <c r="AM187" s="48" t="e">
        <f>VLOOKUP(AL$2,$D190:$E217,2,0)</f>
        <v>#N/A</v>
      </c>
      <c r="AN187" s="47" t="e">
        <f>VLOOKUP(AN$2,$B190:$C217,2,0)</f>
        <v>#N/A</v>
      </c>
      <c r="AO187" s="48" t="e">
        <f>VLOOKUP(AN$2,$D190:$E217,2,0)</f>
        <v>#N/A</v>
      </c>
      <c r="AP187" s="47" t="e">
        <f>VLOOKUP(AP$2,$B190:$C217,2,0)</f>
        <v>#N/A</v>
      </c>
      <c r="AQ187" s="48" t="e">
        <f>VLOOKUP(AP$2,$D190:$E217,2,0)</f>
        <v>#N/A</v>
      </c>
      <c r="AR187" s="47" t="e">
        <f>VLOOKUP(AR$2,$B190:$C217,2,0)</f>
        <v>#N/A</v>
      </c>
      <c r="AS187" s="48" t="e">
        <f>VLOOKUP(AR$2,$D190:$E217,2,0)</f>
        <v>#N/A</v>
      </c>
      <c r="AT187" s="47" t="e">
        <f>VLOOKUP(AT$2,$B190:$C217,2,0)</f>
        <v>#N/A</v>
      </c>
      <c r="AU187" s="48" t="e">
        <f>VLOOKUP(AT$2,$D190:$E217,2,0)</f>
        <v>#N/A</v>
      </c>
      <c r="AV187" s="47" t="e">
        <f>VLOOKUP(AV$2,$B190:$C217,2,0)</f>
        <v>#N/A</v>
      </c>
      <c r="AW187" s="48" t="e">
        <f>VLOOKUP(AV$2,$D190:$E217,2,0)</f>
        <v>#N/A</v>
      </c>
      <c r="AX187" s="47" t="e">
        <f>VLOOKUP(AX$2,$B190:$C217,2,0)</f>
        <v>#N/A</v>
      </c>
      <c r="AY187" s="48" t="e">
        <f>VLOOKUP(AX$2,$D190:$E217,2,0)</f>
        <v>#N/A</v>
      </c>
      <c r="AZ187" s="47" t="e">
        <f>VLOOKUP(AZ$2,$B190:$C217,2,0)</f>
        <v>#N/A</v>
      </c>
      <c r="BA187" s="48" t="e">
        <f>VLOOKUP(AZ$2,$D190:$E217,2,0)</f>
        <v>#N/A</v>
      </c>
      <c r="BB187" s="47" t="e">
        <f>VLOOKUP(BB$2,$B190:$C217,2,0)</f>
        <v>#N/A</v>
      </c>
      <c r="BC187" s="48" t="e">
        <f>VLOOKUP(BB$2,$D190:$E217,2,0)</f>
        <v>#N/A</v>
      </c>
      <c r="BD187" s="47" t="e">
        <f>VLOOKUP(BD$2,$B190:$C217,2,0)</f>
        <v>#N/A</v>
      </c>
      <c r="BE187" s="48" t="e">
        <f>VLOOKUP(BD$2,$D190:$E217,2,0)</f>
        <v>#N/A</v>
      </c>
      <c r="BF187" s="47" t="e">
        <f>VLOOKUP(BF$2,$B190:$C217,2,0)</f>
        <v>#N/A</v>
      </c>
      <c r="BG187" s="48" t="e">
        <f>VLOOKUP(BF$2,$D190:$E217,2,0)</f>
        <v>#N/A</v>
      </c>
      <c r="BH187" s="47" t="e">
        <f>VLOOKUP(BH$2,$B190:$C217,2,0)</f>
        <v>#N/A</v>
      </c>
      <c r="BI187" s="48" t="e">
        <f>VLOOKUP(BH$2,$D190:$E217,2,0)</f>
        <v>#N/A</v>
      </c>
      <c r="BJ187" s="47" t="e">
        <f>VLOOKUP(BJ$2,$B190:$C217,2,0)</f>
        <v>#N/A</v>
      </c>
      <c r="BK187" s="48" t="e">
        <f>VLOOKUP(BJ$2,$D190:$E217,2,0)</f>
        <v>#N/A</v>
      </c>
      <c r="BL187" s="47" t="e">
        <f>VLOOKUP(BL$2,$B190:$C217,2,0)</f>
        <v>#N/A</v>
      </c>
      <c r="BM187" s="48" t="e">
        <f>VLOOKUP(BL$2,$D190:$E217,2,0)</f>
        <v>#N/A</v>
      </c>
      <c r="BN187" s="47" t="e">
        <f>VLOOKUP(BN$2,$B190:$C217,2,0)</f>
        <v>#N/A</v>
      </c>
      <c r="BO187" s="48" t="e">
        <f>VLOOKUP(BN$2,$D190:$E217,2,0)</f>
        <v>#N/A</v>
      </c>
      <c r="BP187" s="47" t="e">
        <f>VLOOKUP(BP$2,$B190:$C217,2,0)</f>
        <v>#N/A</v>
      </c>
      <c r="BQ187" s="48" t="e">
        <f>VLOOKUP(BP$2,$D190:$E217,2,0)</f>
        <v>#N/A</v>
      </c>
      <c r="BR187" s="47" t="e">
        <f>VLOOKUP(BR$2,$B190:$C217,2,0)</f>
        <v>#N/A</v>
      </c>
      <c r="BS187" s="48" t="e">
        <f>VLOOKUP(BR$2,$D190:$E217,2,0)</f>
        <v>#N/A</v>
      </c>
      <c r="BT187" s="47" t="e">
        <f>VLOOKUP(BT$2,$B190:$C217,2,0)</f>
        <v>#N/A</v>
      </c>
      <c r="BU187" s="48" t="e">
        <f>VLOOKUP(BT$2,$D190:$E217,2,0)</f>
        <v>#N/A</v>
      </c>
      <c r="BV187" s="47" t="e">
        <f>VLOOKUP(BV$2,$B190:$C217,2,0)</f>
        <v>#N/A</v>
      </c>
      <c r="BW187" s="48" t="e">
        <f>VLOOKUP(BV$2,$D190:$E217,2,0)</f>
        <v>#N/A</v>
      </c>
      <c r="BX187" s="47" t="e">
        <f>VLOOKUP(BX$2,$B190:$C217,2,0)</f>
        <v>#N/A</v>
      </c>
      <c r="BY187" s="48" t="e">
        <f>VLOOKUP(BX$2,$D190:$E217,2,0)</f>
        <v>#N/A</v>
      </c>
      <c r="BZ187" s="47" t="e">
        <f>VLOOKUP(BZ$2,$B190:$C217,2,0)</f>
        <v>#N/A</v>
      </c>
      <c r="CA187" s="48" t="e">
        <f>VLOOKUP(BZ$2,$D190:$E217,2,0)</f>
        <v>#N/A</v>
      </c>
      <c r="CB187" s="47" t="e">
        <f>VLOOKUP(CB$2,$B190:$C217,2,0)</f>
        <v>#N/A</v>
      </c>
      <c r="CC187" s="48" t="e">
        <f>VLOOKUP(CB$2,$D190:$E217,2,0)</f>
        <v>#N/A</v>
      </c>
      <c r="CD187" s="47" t="e">
        <f>VLOOKUP(CD$2,$B190:$C217,2,0)</f>
        <v>#N/A</v>
      </c>
      <c r="CE187" s="48" t="e">
        <f>VLOOKUP(CD$2,$D190:$E217,2,0)</f>
        <v>#N/A</v>
      </c>
      <c r="CF187" s="47" t="e">
        <f>VLOOKUP(CF$2,$B190:$C217,2,0)</f>
        <v>#N/A</v>
      </c>
      <c r="CG187" s="48" t="e">
        <f>VLOOKUP(CF$2,$D190:$E217,2,0)</f>
        <v>#N/A</v>
      </c>
      <c r="CH187" s="47" t="e">
        <f>VLOOKUP(CH$2,$B190:$C217,2,0)</f>
        <v>#N/A</v>
      </c>
      <c r="CI187" s="48" t="e">
        <f>VLOOKUP(CH$2,$D190:$E217,2,0)</f>
        <v>#N/A</v>
      </c>
      <c r="CJ187" s="47" t="e">
        <f>VLOOKUP(CJ$2,$B190:$C217,2,0)</f>
        <v>#N/A</v>
      </c>
      <c r="CK187" s="48" t="e">
        <f>VLOOKUP(CJ$2,$D190:$E217,2,0)</f>
        <v>#N/A</v>
      </c>
      <c r="CL187" s="47" t="e">
        <f>VLOOKUP(CL$2,$B190:$C217,2,0)</f>
        <v>#N/A</v>
      </c>
      <c r="CM187" s="48" t="e">
        <f>VLOOKUP(CL$2,$D190:$E217,2,0)</f>
        <v>#N/A</v>
      </c>
      <c r="CN187" s="47" t="e">
        <f>VLOOKUP(CN$2,$B190:$C217,2,0)</f>
        <v>#N/A</v>
      </c>
      <c r="CO187" s="48" t="e">
        <f>VLOOKUP(CN$2,$D190:$E217,2,0)</f>
        <v>#N/A</v>
      </c>
      <c r="CP187" s="47" t="e">
        <f>VLOOKUP(CP$2,$B190:$C217,2,0)</f>
        <v>#N/A</v>
      </c>
      <c r="CQ187" s="48" t="e">
        <f>VLOOKUP(CP$2,$D190:$E217,2,0)</f>
        <v>#N/A</v>
      </c>
      <c r="CR187" s="47" t="e">
        <f>VLOOKUP(CR$2,$B190:$C217,2,0)</f>
        <v>#N/A</v>
      </c>
      <c r="CS187" s="48" t="e">
        <f>VLOOKUP(CR$2,$D190:$E217,2,0)</f>
        <v>#N/A</v>
      </c>
      <c r="CT187" s="47" t="e">
        <f>VLOOKUP(CT$2,$B190:$C217,2,0)</f>
        <v>#N/A</v>
      </c>
      <c r="CU187" s="48" t="e">
        <f>VLOOKUP(CT$2,$D190:$E217,2,0)</f>
        <v>#N/A</v>
      </c>
      <c r="CV187" s="47" t="e">
        <f>VLOOKUP(CV$2,$B190:$C217,2,0)</f>
        <v>#N/A</v>
      </c>
      <c r="CW187" s="48" t="e">
        <f>VLOOKUP(CV$2,$D190:$E217,2,0)</f>
        <v>#N/A</v>
      </c>
      <c r="CX187" s="47" t="e">
        <f>VLOOKUP(CX$2,$B190:$C217,2,0)</f>
        <v>#N/A</v>
      </c>
      <c r="CY187" s="48" t="e">
        <f>VLOOKUP(CX$2,$D190:$E217,2,0)</f>
        <v>#N/A</v>
      </c>
      <c r="CZ187" s="47" t="e">
        <f>VLOOKUP(CZ$2,$B190:$C217,2,0)</f>
        <v>#N/A</v>
      </c>
      <c r="DA187" s="48" t="e">
        <f>VLOOKUP(CZ$2,$D190:$E217,2,0)</f>
        <v>#N/A</v>
      </c>
      <c r="DB187" s="47" t="e">
        <f>VLOOKUP(DB$2,$B190:$C217,2,0)</f>
        <v>#N/A</v>
      </c>
      <c r="DC187" s="48" t="e">
        <f>VLOOKUP(DB$2,$D190:$E217,2,0)</f>
        <v>#N/A</v>
      </c>
      <c r="DD187" s="47" t="e">
        <f>VLOOKUP(DD$2,$B190:$C217,2,0)</f>
        <v>#N/A</v>
      </c>
      <c r="DE187" s="48" t="e">
        <f>VLOOKUP(DD$2,$D190:$E217,2,0)</f>
        <v>#N/A</v>
      </c>
      <c r="DF187" s="47" t="e">
        <f>VLOOKUP(DF$2,$B190:$C217,2,0)</f>
        <v>#N/A</v>
      </c>
      <c r="DG187" s="48" t="e">
        <f>VLOOKUP(DF$2,$D190:$E217,2,0)</f>
        <v>#N/A</v>
      </c>
      <c r="DH187" s="47" t="e">
        <f>VLOOKUP(DH$2,$B190:$C217,2,0)</f>
        <v>#N/A</v>
      </c>
      <c r="DI187" s="48" t="e">
        <f>VLOOKUP(DH$2,$D190:$E217,2,0)</f>
        <v>#N/A</v>
      </c>
      <c r="DJ187" s="47" t="e">
        <f>VLOOKUP(DJ$2,$B190:$C217,2,0)</f>
        <v>#N/A</v>
      </c>
      <c r="DK187" s="48" t="e">
        <f>VLOOKUP(DJ$2,$D190:$E217,2,0)</f>
        <v>#N/A</v>
      </c>
      <c r="DL187" s="47" t="e">
        <f>VLOOKUP(DL$2,$B190:$C217,2,0)</f>
        <v>#N/A</v>
      </c>
      <c r="DM187" s="48" t="e">
        <f>VLOOKUP(DL$2,$D190:$E217,2,0)</f>
        <v>#N/A</v>
      </c>
      <c r="DN187" s="47" t="e">
        <f>VLOOKUP(DN$2,$B190:$C217,2,0)</f>
        <v>#N/A</v>
      </c>
      <c r="DO187" s="48" t="e">
        <f>VLOOKUP(DN$2,$D190:$E217,2,0)</f>
        <v>#N/A</v>
      </c>
      <c r="DP187" s="47" t="e">
        <f>VLOOKUP(DP$2,$B190:$C217,2,0)</f>
        <v>#N/A</v>
      </c>
      <c r="DQ187" s="48" t="e">
        <f>VLOOKUP(DP$2,$D190:$E217,2,0)</f>
        <v>#N/A</v>
      </c>
      <c r="DR187" s="47" t="e">
        <f>VLOOKUP(DR$2,$B190:$C217,2,0)</f>
        <v>#N/A</v>
      </c>
      <c r="DS187" s="48" t="e">
        <f>VLOOKUP(DR$2,$D190:$E217,2,0)</f>
        <v>#N/A</v>
      </c>
      <c r="DT187" s="47" t="e">
        <f>VLOOKUP(DT$2,$B190:$C217,2,0)</f>
        <v>#N/A</v>
      </c>
      <c r="DU187" s="48" t="e">
        <f>VLOOKUP(DT$2,$D190:$E217,2,0)</f>
        <v>#N/A</v>
      </c>
      <c r="DV187" s="47" t="e">
        <f>VLOOKUP(DV$2,$B190:$C217,2,0)</f>
        <v>#N/A</v>
      </c>
      <c r="DW187" s="48" t="e">
        <f>VLOOKUP(DV$2,$D190:$E217,2,0)</f>
        <v>#N/A</v>
      </c>
      <c r="DX187" s="47" t="e">
        <f>VLOOKUP(DX$2,$B190:$C217,2,0)</f>
        <v>#N/A</v>
      </c>
      <c r="DY187" s="48" t="e">
        <f>VLOOKUP(DX$2,$D190:$E217,2,0)</f>
        <v>#N/A</v>
      </c>
      <c r="DZ187" s="47" t="e">
        <f>VLOOKUP(DZ$2,$B190:$C217,2,0)</f>
        <v>#N/A</v>
      </c>
      <c r="EA187" s="48" t="e">
        <f>VLOOKUP(DZ$2,$D190:$E217,2,0)</f>
        <v>#N/A</v>
      </c>
      <c r="EB187" s="47" t="e">
        <f>VLOOKUP(EB$2,$B190:$C217,2,0)</f>
        <v>#N/A</v>
      </c>
      <c r="EC187" s="48" t="e">
        <f>VLOOKUP(EB$2,$D190:$E217,2,0)</f>
        <v>#N/A</v>
      </c>
      <c r="ED187" s="47" t="e">
        <f>VLOOKUP(ED$2,$B190:$C217,2,0)</f>
        <v>#N/A</v>
      </c>
      <c r="EE187" s="48" t="e">
        <f>VLOOKUP(ED$2,$D190:$E217,2,0)</f>
        <v>#N/A</v>
      </c>
      <c r="EF187" s="47" t="e">
        <f>VLOOKUP(EF$2,$B190:$C217,2,0)</f>
        <v>#N/A</v>
      </c>
      <c r="EG187" s="48" t="e">
        <f>VLOOKUP(EF$2,$D190:$E217,2,0)</f>
        <v>#N/A</v>
      </c>
      <c r="EH187" s="47" t="e">
        <f>VLOOKUP(EH$2,$B190:$C217,2,0)</f>
        <v>#N/A</v>
      </c>
      <c r="EI187" s="48" t="e">
        <f>VLOOKUP(EH$2,$D190:$E217,2,0)</f>
        <v>#N/A</v>
      </c>
      <c r="EJ187" s="47" t="e">
        <f>VLOOKUP(EJ$2,$B190:$C217,2,0)</f>
        <v>#N/A</v>
      </c>
      <c r="EK187" s="48" t="e">
        <f>VLOOKUP(EJ$2,$D190:$E217,2,0)</f>
        <v>#N/A</v>
      </c>
      <c r="EL187" s="47" t="e">
        <f>VLOOKUP(EL$2,$B190:$C217,2,0)</f>
        <v>#N/A</v>
      </c>
      <c r="EM187" s="48" t="e">
        <f>VLOOKUP(EL$2,$D190:$E217,2,0)</f>
        <v>#N/A</v>
      </c>
      <c r="EN187" s="47" t="e">
        <f>VLOOKUP(EN$2,$B190:$C217,2,0)</f>
        <v>#N/A</v>
      </c>
      <c r="EO187" s="48" t="e">
        <f>VLOOKUP(EN$2,$D190:$E217,2,0)</f>
        <v>#N/A</v>
      </c>
      <c r="EP187" s="47" t="e">
        <f>VLOOKUP(EP$2,$B190:$C217,2,0)</f>
        <v>#N/A</v>
      </c>
      <c r="EQ187" s="48" t="e">
        <f>VLOOKUP(EP$2,$D190:$E217,2,0)</f>
        <v>#N/A</v>
      </c>
      <c r="ER187" s="47" t="e">
        <f>VLOOKUP(ER$2,$B190:$C217,2,0)</f>
        <v>#N/A</v>
      </c>
      <c r="ES187" s="48" t="e">
        <f>VLOOKUP(ER$2,$D190:$E217,2,0)</f>
        <v>#N/A</v>
      </c>
      <c r="ET187" s="47" t="e">
        <f>VLOOKUP(ET$2,$B190:$C217,2,0)</f>
        <v>#N/A</v>
      </c>
      <c r="EU187" s="48" t="e">
        <f>VLOOKUP(ET$2,$D190:$E217,2,0)</f>
        <v>#N/A</v>
      </c>
      <c r="EV187" s="47" t="e">
        <f>VLOOKUP(EV$2,$B190:$C217,2,0)</f>
        <v>#N/A</v>
      </c>
      <c r="EW187" s="48" t="e">
        <f>VLOOKUP(EV$2,$D190:$E217,2,0)</f>
        <v>#N/A</v>
      </c>
      <c r="EX187" s="47" t="e">
        <f>VLOOKUP(EX$2,$B190:$C217,2,0)</f>
        <v>#N/A</v>
      </c>
      <c r="EY187" s="48" t="e">
        <f>VLOOKUP(EX$2,$D190:$E217,2,0)</f>
        <v>#N/A</v>
      </c>
      <c r="EZ187" s="47" t="e">
        <f>VLOOKUP(EZ$2,$B190:$C217,2,0)</f>
        <v>#N/A</v>
      </c>
      <c r="FA187" s="48" t="e">
        <f>VLOOKUP(EZ$2,$D190:$E217,2,0)</f>
        <v>#N/A</v>
      </c>
      <c r="FB187" s="47" t="e">
        <f>VLOOKUP(FB$2,$B190:$C217,2,0)</f>
        <v>#N/A</v>
      </c>
      <c r="FC187" s="48" t="e">
        <f>VLOOKUP(FB$2,$D190:$E217,2,0)</f>
        <v>#N/A</v>
      </c>
      <c r="FD187" s="47" t="e">
        <f>VLOOKUP(FD$2,$B190:$C217,2,0)</f>
        <v>#N/A</v>
      </c>
      <c r="FE187" s="48" t="e">
        <f>VLOOKUP(FD$2,$D190:$E217,2,0)</f>
        <v>#N/A</v>
      </c>
      <c r="FF187" s="47" t="e">
        <f>VLOOKUP(FF$2,$B190:$C217,2,0)</f>
        <v>#N/A</v>
      </c>
      <c r="FG187" s="48" t="e">
        <f>VLOOKUP(FF$2,$D190:$E217,2,0)</f>
        <v>#N/A</v>
      </c>
      <c r="FH187" s="47" t="e">
        <f>VLOOKUP(FH$2,$B190:$C217,2,0)</f>
        <v>#N/A</v>
      </c>
      <c r="FI187" s="48" t="e">
        <f>VLOOKUP(FH$2,$D190:$E217,2,0)</f>
        <v>#N/A</v>
      </c>
      <c r="FJ187" s="47" t="e">
        <f>VLOOKUP(FJ$2,$B190:$C217,2,0)</f>
        <v>#N/A</v>
      </c>
      <c r="FK187" s="48" t="e">
        <f>VLOOKUP(FJ$2,$D190:$E217,2,0)</f>
        <v>#N/A</v>
      </c>
      <c r="FL187" s="47" t="e">
        <f>VLOOKUP(FL$2,$B190:$C217,2,0)</f>
        <v>#N/A</v>
      </c>
      <c r="FM187" s="48" t="e">
        <f>VLOOKUP(FL$2,$D190:$E217,2,0)</f>
        <v>#N/A</v>
      </c>
      <c r="FN187" s="47" t="e">
        <f>VLOOKUP(FN$2,$B190:$C217,2,0)</f>
        <v>#N/A</v>
      </c>
      <c r="FO187" s="48" t="e">
        <f>VLOOKUP(FN$2,$D190:$E217,2,0)</f>
        <v>#N/A</v>
      </c>
      <c r="FP187" s="47" t="e">
        <f>VLOOKUP(FP$2,$B190:$C217,2,0)</f>
        <v>#N/A</v>
      </c>
      <c r="FQ187" s="48" t="e">
        <f>VLOOKUP(FP$2,$D190:$E217,2,0)</f>
        <v>#N/A</v>
      </c>
      <c r="FR187" s="47" t="e">
        <f>VLOOKUP(FR$2,$B190:$C217,2,0)</f>
        <v>#N/A</v>
      </c>
      <c r="FS187" s="48" t="e">
        <f>VLOOKUP(FR$2,$D190:$E217,2,0)</f>
        <v>#N/A</v>
      </c>
      <c r="FT187" s="47" t="e">
        <f>VLOOKUP(FT$2,$B190:$C217,2,0)</f>
        <v>#N/A</v>
      </c>
      <c r="FU187" s="48" t="e">
        <f>VLOOKUP(FT$2,$D190:$E217,2,0)</f>
        <v>#N/A</v>
      </c>
      <c r="FV187" s="47" t="e">
        <f>VLOOKUP(FV$2,$B190:$C217,2,0)</f>
        <v>#N/A</v>
      </c>
      <c r="FW187" s="48" t="e">
        <f>VLOOKUP(FV$2,$D190:$E217,2,0)</f>
        <v>#N/A</v>
      </c>
      <c r="FX187" s="47" t="e">
        <f>VLOOKUP(FX$2,$B190:$C217,2,0)</f>
        <v>#N/A</v>
      </c>
      <c r="FY187" s="48" t="e">
        <f>VLOOKUP(FX$2,$D190:$E217,2,0)</f>
        <v>#N/A</v>
      </c>
      <c r="FZ187" s="47" t="e">
        <f>VLOOKUP(FZ$2,$B190:$C217,2,0)</f>
        <v>#N/A</v>
      </c>
      <c r="GA187" s="48" t="e">
        <f>VLOOKUP(FZ$2,$D190:$E217,2,0)</f>
        <v>#N/A</v>
      </c>
      <c r="GB187" s="47" t="e">
        <f>VLOOKUP(GB$2,$B190:$C217,2,0)</f>
        <v>#N/A</v>
      </c>
      <c r="GC187" s="48" t="e">
        <f>VLOOKUP(GB$2,$D190:$E217,2,0)</f>
        <v>#N/A</v>
      </c>
      <c r="GD187" s="47" t="e">
        <f>VLOOKUP(GD$2,$B190:$C217,2,0)</f>
        <v>#N/A</v>
      </c>
      <c r="GE187" s="48" t="e">
        <f>VLOOKUP(GD$2,$D190:$E217,2,0)</f>
        <v>#N/A</v>
      </c>
      <c r="GF187" s="47" t="e">
        <f>VLOOKUP(GF$2,$B190:$C217,2,0)</f>
        <v>#N/A</v>
      </c>
      <c r="GG187" s="48" t="e">
        <f>VLOOKUP(GF$2,$D190:$E217,2,0)</f>
        <v>#N/A</v>
      </c>
      <c r="GH187" s="47" t="e">
        <f>VLOOKUP(GH$2,$B190:$C217,2,0)</f>
        <v>#N/A</v>
      </c>
      <c r="GI187" s="48" t="e">
        <f>VLOOKUP(GH$2,$D190:$E217,2,0)</f>
        <v>#N/A</v>
      </c>
      <c r="GJ187" s="47" t="e">
        <f>VLOOKUP(GJ$2,$B190:$C217,2,0)</f>
        <v>#N/A</v>
      </c>
      <c r="GK187" s="48" t="e">
        <f>VLOOKUP(GJ$2,$D190:$E217,2,0)</f>
        <v>#N/A</v>
      </c>
      <c r="GL187" s="47" t="e">
        <f>VLOOKUP(GL$2,$B190:$C217,2,0)</f>
        <v>#N/A</v>
      </c>
      <c r="GM187" s="48" t="e">
        <f>VLOOKUP(GL$2,$D190:$E217,2,0)</f>
        <v>#N/A</v>
      </c>
      <c r="GN187" s="47" t="e">
        <f>VLOOKUP(GN$2,$B190:$C217,2,0)</f>
        <v>#N/A</v>
      </c>
      <c r="GO187" s="48" t="e">
        <f>VLOOKUP(GN$2,$D190:$E217,2,0)</f>
        <v>#N/A</v>
      </c>
      <c r="GP187" s="47" t="e">
        <f>VLOOKUP(GP$2,$B190:$C217,2,0)</f>
        <v>#N/A</v>
      </c>
      <c r="GQ187" s="48" t="e">
        <f>VLOOKUP(GP$2,$D190:$E217,2,0)</f>
        <v>#N/A</v>
      </c>
      <c r="GR187" s="47" t="e">
        <f>VLOOKUP(GR$2,$B190:$C217,2,0)</f>
        <v>#N/A</v>
      </c>
      <c r="GS187" s="48" t="e">
        <f>VLOOKUP(GR$2,$D190:$E217,2,0)</f>
        <v>#N/A</v>
      </c>
      <c r="GT187" s="47" t="e">
        <f>VLOOKUP(GT$2,$B190:$C217,2,0)</f>
        <v>#N/A</v>
      </c>
      <c r="GU187" s="48" t="e">
        <f>VLOOKUP(GT$2,$D190:$E217,2,0)</f>
        <v>#N/A</v>
      </c>
      <c r="GV187" s="47" t="e">
        <f>VLOOKUP(GV$2,$B190:$C217,2,0)</f>
        <v>#N/A</v>
      </c>
      <c r="GW187" s="48" t="e">
        <f>VLOOKUP(GV$2,$D190:$E217,2,0)</f>
        <v>#N/A</v>
      </c>
      <c r="GX187" s="47" t="e">
        <f>VLOOKUP(GX$2,$B190:$C217,2,0)</f>
        <v>#N/A</v>
      </c>
      <c r="GY187" s="48" t="e">
        <f>VLOOKUP(GX$2,$D190:$E217,2,0)</f>
        <v>#N/A</v>
      </c>
      <c r="GZ187" s="47" t="e">
        <f>VLOOKUP(GZ$2,$B190:$C217,2,0)</f>
        <v>#N/A</v>
      </c>
      <c r="HA187" s="48" t="e">
        <f>VLOOKUP(GZ$2,$D190:$E217,2,0)</f>
        <v>#N/A</v>
      </c>
      <c r="HB187" s="47" t="e">
        <f>VLOOKUP(HB$2,$B190:$C217,2,0)</f>
        <v>#N/A</v>
      </c>
      <c r="HC187" s="48" t="e">
        <f>VLOOKUP(HB$2,$D190:$E217,2,0)</f>
        <v>#N/A</v>
      </c>
      <c r="HD187" s="47" t="e">
        <f>VLOOKUP(HD$2,$B190:$C217,2,0)</f>
        <v>#N/A</v>
      </c>
      <c r="HE187" s="48" t="e">
        <f>VLOOKUP(HD$2,$D190:$E217,2,0)</f>
        <v>#N/A</v>
      </c>
      <c r="HF187" s="47" t="e">
        <f>VLOOKUP(HF$2,$B190:$C217,2,0)</f>
        <v>#N/A</v>
      </c>
      <c r="HG187" s="48" t="e">
        <f>VLOOKUP(HF$2,$D190:$E217,2,0)</f>
        <v>#N/A</v>
      </c>
      <c r="HH187" s="47" t="e">
        <f>VLOOKUP(HH$2,$B190:$C217,2,0)</f>
        <v>#N/A</v>
      </c>
      <c r="HI187" s="48" t="e">
        <f>VLOOKUP(HH$2,$D190:$E217,2,0)</f>
        <v>#N/A</v>
      </c>
      <c r="HJ187" s="47" t="e">
        <f>VLOOKUP(HJ$2,$B190:$C217,2,0)</f>
        <v>#N/A</v>
      </c>
      <c r="HK187" s="48" t="e">
        <f>VLOOKUP(HJ$2,$D190:$E217,2,0)</f>
        <v>#N/A</v>
      </c>
      <c r="HL187" s="47" t="e">
        <f>VLOOKUP(HL$2,$B190:$C217,2,0)</f>
        <v>#N/A</v>
      </c>
      <c r="HM187" s="48" t="e">
        <f>VLOOKUP(HL$2,$D190:$E217,2,0)</f>
        <v>#N/A</v>
      </c>
      <c r="HN187" s="47" t="e">
        <f>VLOOKUP(HN$2,$B190:$C217,2,0)</f>
        <v>#N/A</v>
      </c>
      <c r="HO187" s="48" t="e">
        <f>VLOOKUP(HN$2,$D190:$E217,2,0)</f>
        <v>#N/A</v>
      </c>
      <c r="HP187" s="47" t="e">
        <f>VLOOKUP(HP$2,$B190:$C217,2,0)</f>
        <v>#N/A</v>
      </c>
      <c r="HQ187" s="48" t="e">
        <f>VLOOKUP(HP$2,$D190:$E217,2,0)</f>
        <v>#N/A</v>
      </c>
      <c r="HR187" s="47" t="e">
        <f>VLOOKUP(HR$2,$B190:$C217,2,0)</f>
        <v>#N/A</v>
      </c>
      <c r="HS187" s="48" t="e">
        <f>VLOOKUP(HR$2,$D190:$E217,2,0)</f>
        <v>#N/A</v>
      </c>
      <c r="HT187" s="47" t="e">
        <f>VLOOKUP(HT$2,$B190:$C217,2,0)</f>
        <v>#N/A</v>
      </c>
      <c r="HU187" s="48" t="e">
        <f>VLOOKUP(HT$2,$D190:$E217,2,0)</f>
        <v>#N/A</v>
      </c>
      <c r="HV187" s="47" t="e">
        <f>VLOOKUP(HV$2,$B190:$C217,2,0)</f>
        <v>#N/A</v>
      </c>
      <c r="HW187" s="48" t="e">
        <f>VLOOKUP(HV$2,$D190:$E217,2,0)</f>
        <v>#N/A</v>
      </c>
      <c r="HX187" s="47" t="e">
        <f>VLOOKUP(HX$2,$B190:$C217,2,0)</f>
        <v>#N/A</v>
      </c>
      <c r="HY187" s="48" t="e">
        <f>VLOOKUP(HX$2,$D190:$E217,2,0)</f>
        <v>#N/A</v>
      </c>
      <c r="HZ187" s="47" t="e">
        <f>VLOOKUP(HZ$2,$B190:$C217,2,0)</f>
        <v>#N/A</v>
      </c>
      <c r="IA187" s="48" t="e">
        <f>VLOOKUP(HZ$2,$D190:$E217,2,0)</f>
        <v>#N/A</v>
      </c>
      <c r="IB187" s="47" t="e">
        <f>VLOOKUP(IB$2,$B190:$C217,2,0)</f>
        <v>#N/A</v>
      </c>
      <c r="IC187" s="48" t="e">
        <f>VLOOKUP(IB$2,$D190:$E217,2,0)</f>
        <v>#N/A</v>
      </c>
      <c r="ID187" s="47" t="e">
        <f>VLOOKUP(ID$2,$B190:$C217,2,0)</f>
        <v>#N/A</v>
      </c>
      <c r="IE187" s="48" t="e">
        <f>VLOOKUP(ID$2,$D190:$E217,2,0)</f>
        <v>#N/A</v>
      </c>
      <c r="IF187" s="47" t="e">
        <f>VLOOKUP(IF$2,$B190:$C217,2,0)</f>
        <v>#N/A</v>
      </c>
      <c r="IG187" s="48" t="e">
        <f>VLOOKUP(IF$2,$D190:$E217,2,0)</f>
        <v>#N/A</v>
      </c>
      <c r="IH187" s="47" t="e">
        <f>VLOOKUP(IH$2,$B190:$C217,2,0)</f>
        <v>#N/A</v>
      </c>
      <c r="II187" s="48" t="e">
        <f>VLOOKUP(IH$2,$D190:$E217,2,0)</f>
        <v>#N/A</v>
      </c>
      <c r="IJ187" s="47" t="e">
        <f>VLOOKUP(IJ$2,$B190:$C217,2,0)</f>
        <v>#N/A</v>
      </c>
      <c r="IK187" s="48" t="e">
        <f>VLOOKUP(IJ$2,$D190:$E217,2,0)</f>
        <v>#N/A</v>
      </c>
      <c r="IL187" s="47" t="e">
        <f>VLOOKUP(IL$2,$B190:$C217,2,0)</f>
        <v>#N/A</v>
      </c>
      <c r="IM187" s="48" t="e">
        <f>VLOOKUP(IL$2,$D190:$E217,2,0)</f>
        <v>#N/A</v>
      </c>
      <c r="IN187" s="47" t="e">
        <f>VLOOKUP(IN$2,$B190:$C217,2,0)</f>
        <v>#N/A</v>
      </c>
      <c r="IO187" s="48" t="e">
        <f>VLOOKUP(IN$2,$D190:$E217,2,0)</f>
        <v>#N/A</v>
      </c>
      <c r="IP187" s="47" t="e">
        <f>VLOOKUP(IP$2,$B190:$C217,2,0)</f>
        <v>#N/A</v>
      </c>
      <c r="IQ187" s="48" t="e">
        <f>VLOOKUP(IP$2,$D190:$E217,2,0)</f>
        <v>#N/A</v>
      </c>
      <c r="IR187" s="47" t="e">
        <f>VLOOKUP(IR$2,$B190:$C217,2,0)</f>
        <v>#N/A</v>
      </c>
      <c r="IS187" s="48" t="e">
        <f>VLOOKUP(IR$2,$D190:$E217,2,0)</f>
        <v>#N/A</v>
      </c>
      <c r="IT187" s="47" t="e">
        <f>VLOOKUP(IT$2,$B190:$C217,2,0)</f>
        <v>#N/A</v>
      </c>
      <c r="IU187" s="48" t="e">
        <f>VLOOKUP(IT$2,$D190:$E217,2,0)</f>
        <v>#N/A</v>
      </c>
      <c r="IV187" s="47" t="e">
        <f>VLOOKUP(IV$2,$B190:$C217,2,0)</f>
        <v>#N/A</v>
      </c>
      <c r="IW187" s="48" t="e">
        <f>VLOOKUP(IV$2,$D190:$E217,2,0)</f>
        <v>#N/A</v>
      </c>
      <c r="IX187" s="47" t="e">
        <f>VLOOKUP(IX$2,$B190:$C217,2,0)</f>
        <v>#N/A</v>
      </c>
      <c r="IY187" s="48" t="e">
        <f>VLOOKUP(IX$2,$D190:$E217,2,0)</f>
        <v>#N/A</v>
      </c>
      <c r="IZ187" s="47" t="e">
        <f>VLOOKUP(IZ$2,$B190:$C217,2,0)</f>
        <v>#N/A</v>
      </c>
      <c r="JA187" s="48" t="e">
        <f>VLOOKUP(IZ$2,$D190:$E217,2,0)</f>
        <v>#N/A</v>
      </c>
      <c r="JB187" s="47" t="e">
        <f>VLOOKUP(JB$2,$B190:$C217,2,0)</f>
        <v>#N/A</v>
      </c>
      <c r="JC187" s="48" t="e">
        <f>VLOOKUP(JB$2,$D190:$E217,2,0)</f>
        <v>#N/A</v>
      </c>
      <c r="JD187" s="47" t="e">
        <f>VLOOKUP(JD$2,$B190:$C217,2,0)</f>
        <v>#N/A</v>
      </c>
      <c r="JE187" s="48" t="e">
        <f>VLOOKUP(JD$2,$D190:$E217,2,0)</f>
        <v>#N/A</v>
      </c>
      <c r="JF187" s="47" t="e">
        <f>VLOOKUP(JF$2,$B190:$C217,2,0)</f>
        <v>#N/A</v>
      </c>
      <c r="JG187" s="48" t="e">
        <f>VLOOKUP(JF$2,$D190:$E217,2,0)</f>
        <v>#N/A</v>
      </c>
      <c r="JH187" s="47" t="e">
        <f>VLOOKUP(JH$2,$B190:$C217,2,0)</f>
        <v>#N/A</v>
      </c>
      <c r="JI187" s="48" t="e">
        <f>VLOOKUP(JH$2,$D190:$E217,2,0)</f>
        <v>#N/A</v>
      </c>
      <c r="JJ187" s="47" t="e">
        <f>VLOOKUP(JJ$2,$B190:$C217,2,0)</f>
        <v>#N/A</v>
      </c>
      <c r="JK187" s="48" t="e">
        <f>VLOOKUP(JJ$2,$D190:$E217,2,0)</f>
        <v>#N/A</v>
      </c>
      <c r="JL187" s="47" t="e">
        <f>VLOOKUP(JL$2,$B190:$C217,2,0)</f>
        <v>#N/A</v>
      </c>
      <c r="JM187" s="48" t="e">
        <f>VLOOKUP(JL$2,$D190:$E217,2,0)</f>
        <v>#N/A</v>
      </c>
      <c r="JN187" s="47" t="e">
        <f>VLOOKUP(JN$2,$B190:$C217,2,0)</f>
        <v>#N/A</v>
      </c>
      <c r="JO187" s="48" t="e">
        <f>VLOOKUP(JN$2,$D190:$E217,2,0)</f>
        <v>#N/A</v>
      </c>
      <c r="JP187" s="47" t="e">
        <f>VLOOKUP(JP$2,$B190:$C217,2,0)</f>
        <v>#N/A</v>
      </c>
      <c r="JQ187" s="48" t="e">
        <f>VLOOKUP(JP$2,$D190:$E217,2,0)</f>
        <v>#N/A</v>
      </c>
      <c r="JR187" s="47" t="e">
        <f>VLOOKUP(JR$2,$B190:$C217,2,0)</f>
        <v>#N/A</v>
      </c>
      <c r="JS187" s="48" t="e">
        <f>VLOOKUP(JR$2,$D190:$E217,2,0)</f>
        <v>#N/A</v>
      </c>
      <c r="JT187" s="47" t="e">
        <f>VLOOKUP(JT$2,$B190:$C217,2,0)</f>
        <v>#N/A</v>
      </c>
      <c r="JU187" s="48" t="e">
        <f>VLOOKUP(JT$2,$D190:$E217,2,0)</f>
        <v>#N/A</v>
      </c>
      <c r="JV187" s="47" t="e">
        <f>VLOOKUP(JV$2,$B190:$C217,2,0)</f>
        <v>#N/A</v>
      </c>
      <c r="JW187" s="48" t="e">
        <f>VLOOKUP(JV$2,$D190:$E217,2,0)</f>
        <v>#N/A</v>
      </c>
      <c r="JX187" s="47" t="e">
        <f>VLOOKUP(JX$2,$B190:$C217,2,0)</f>
        <v>#N/A</v>
      </c>
      <c r="JY187" s="48" t="e">
        <f>VLOOKUP(JX$2,$D190:$E217,2,0)</f>
        <v>#N/A</v>
      </c>
      <c r="JZ187" s="47" t="e">
        <f>VLOOKUP(JZ$2,$B190:$C217,2,0)</f>
        <v>#N/A</v>
      </c>
      <c r="KA187" s="48" t="e">
        <f>VLOOKUP(JZ$2,$D190:$E217,2,0)</f>
        <v>#N/A</v>
      </c>
      <c r="KB187" s="47" t="e">
        <f>VLOOKUP(KB$2,$B190:$C217,2,0)</f>
        <v>#N/A</v>
      </c>
      <c r="KC187" s="48" t="e">
        <f>VLOOKUP(KB$2,$D190:$E217,2,0)</f>
        <v>#N/A</v>
      </c>
      <c r="KD187" s="47" t="e">
        <f>VLOOKUP(KD$2,$B190:$C217,2,0)</f>
        <v>#N/A</v>
      </c>
      <c r="KE187" s="48" t="e">
        <f>VLOOKUP(KD$2,$D190:$E217,2,0)</f>
        <v>#N/A</v>
      </c>
      <c r="KF187" s="47" t="e">
        <f>VLOOKUP(KF$2,$B190:$C217,2,0)</f>
        <v>#N/A</v>
      </c>
      <c r="KG187" s="48" t="e">
        <f>VLOOKUP(KF$2,$D190:$E217,2,0)</f>
        <v>#N/A</v>
      </c>
      <c r="KH187" s="47" t="e">
        <f>VLOOKUP(KH$2,$B190:$C217,2,0)</f>
        <v>#N/A</v>
      </c>
      <c r="KI187" s="48" t="e">
        <f>VLOOKUP(KH$2,$D190:$E217,2,0)</f>
        <v>#N/A</v>
      </c>
      <c r="KJ187" s="47" t="e">
        <f>VLOOKUP(KJ$2,$B190:$C217,2,0)</f>
        <v>#N/A</v>
      </c>
      <c r="KK187" s="48" t="e">
        <f>VLOOKUP(KJ$2,$D190:$E217,2,0)</f>
        <v>#N/A</v>
      </c>
      <c r="KL187" s="47" t="e">
        <f>VLOOKUP(KL$2,$B190:$C217,2,0)</f>
        <v>#N/A</v>
      </c>
      <c r="KM187" s="48" t="e">
        <f>VLOOKUP(KL$2,$D190:$E217,2,0)</f>
        <v>#N/A</v>
      </c>
      <c r="KN187" s="47" t="e">
        <f>VLOOKUP(KN$2,$B190:$C217,2,0)</f>
        <v>#N/A</v>
      </c>
      <c r="KO187" s="48" t="e">
        <f>VLOOKUP(KN$2,$D190:$E217,2,0)</f>
        <v>#N/A</v>
      </c>
      <c r="KP187" s="47" t="e">
        <f>VLOOKUP(KP$2,$B190:$C217,2,0)</f>
        <v>#N/A</v>
      </c>
      <c r="KQ187" s="48" t="e">
        <f>VLOOKUP(KP$2,$D190:$E217,2,0)</f>
        <v>#N/A</v>
      </c>
      <c r="KR187" s="47" t="e">
        <f>VLOOKUP(KR$2,$B190:$C217,2,0)</f>
        <v>#N/A</v>
      </c>
      <c r="KS187" s="48" t="e">
        <f>VLOOKUP(KR$2,$D190:$E217,2,0)</f>
        <v>#N/A</v>
      </c>
      <c r="KT187" s="47" t="e">
        <f>VLOOKUP(KT$2,$B190:$C217,2,0)</f>
        <v>#N/A</v>
      </c>
      <c r="KU187" s="48" t="e">
        <f>VLOOKUP(KT$2,$D190:$E217,2,0)</f>
        <v>#N/A</v>
      </c>
      <c r="KV187" s="47" t="e">
        <f>VLOOKUP(KV$2,$B190:$C217,2,0)</f>
        <v>#N/A</v>
      </c>
      <c r="KW187" s="48" t="e">
        <f>VLOOKUP(KV$2,$D190:$E217,2,0)</f>
        <v>#N/A</v>
      </c>
      <c r="KX187" s="47" t="e">
        <f>VLOOKUP(KX$2,$B190:$C217,2,0)</f>
        <v>#N/A</v>
      </c>
      <c r="KY187" s="48" t="e">
        <f>VLOOKUP(KX$2,$D190:$E217,2,0)</f>
        <v>#N/A</v>
      </c>
      <c r="KZ187" s="47" t="e">
        <f>VLOOKUP(KZ$2,$B190:$C217,2,0)</f>
        <v>#N/A</v>
      </c>
      <c r="LA187" s="48" t="e">
        <f>VLOOKUP(KZ$2,$D190:$E217,2,0)</f>
        <v>#N/A</v>
      </c>
      <c r="LB187" s="47" t="e">
        <f>VLOOKUP(LB$2,$B190:$C217,2,0)</f>
        <v>#N/A</v>
      </c>
      <c r="LC187" s="48" t="e">
        <f>VLOOKUP(LB$2,$D190:$E217,2,0)</f>
        <v>#N/A</v>
      </c>
      <c r="LD187" s="47" t="e">
        <f>VLOOKUP(LD$2,$B190:$C217,2,0)</f>
        <v>#N/A</v>
      </c>
      <c r="LE187" s="48" t="e">
        <f>VLOOKUP(LD$2,$D190:$E217,2,0)</f>
        <v>#N/A</v>
      </c>
      <c r="LF187" s="47" t="e">
        <f>VLOOKUP(LF$2,$B190:$C217,2,0)</f>
        <v>#N/A</v>
      </c>
      <c r="LG187" s="48" t="e">
        <f>VLOOKUP(LF$2,$D190:$E217,2,0)</f>
        <v>#N/A</v>
      </c>
      <c r="LH187" s="47" t="e">
        <f>VLOOKUP(LH$2,$B190:$C217,2,0)</f>
        <v>#N/A</v>
      </c>
      <c r="LI187" s="48" t="e">
        <f>VLOOKUP(LH$2,$D190:$E217,2,0)</f>
        <v>#N/A</v>
      </c>
      <c r="LJ187" s="47" t="e">
        <f>VLOOKUP(LJ$2,$B190:$C217,2,0)</f>
        <v>#N/A</v>
      </c>
      <c r="LK187" s="48" t="e">
        <f>VLOOKUP(LJ$2,$D190:$E217,2,0)</f>
        <v>#N/A</v>
      </c>
      <c r="LL187" s="47" t="e">
        <f>VLOOKUP(LL$2,$B190:$C217,2,0)</f>
        <v>#N/A</v>
      </c>
      <c r="LM187" s="48" t="e">
        <f>VLOOKUP(LL$2,$D190:$E217,2,0)</f>
        <v>#N/A</v>
      </c>
      <c r="LN187" s="47" t="e">
        <f>VLOOKUP(LN$2,$B190:$C217,2,0)</f>
        <v>#N/A</v>
      </c>
      <c r="LO187" s="48" t="e">
        <f>VLOOKUP(LN$2,$D190:$E217,2,0)</f>
        <v>#N/A</v>
      </c>
      <c r="LP187" s="47" t="e">
        <f>VLOOKUP(LP$2,$B190:$C217,2,0)</f>
        <v>#N/A</v>
      </c>
      <c r="LQ187" s="48" t="e">
        <f>VLOOKUP(LP$2,$D190:$E217,2,0)</f>
        <v>#N/A</v>
      </c>
      <c r="LR187" s="47" t="e">
        <f>VLOOKUP(LR$2,$B190:$C217,2,0)</f>
        <v>#N/A</v>
      </c>
      <c r="LS187" s="48" t="e">
        <f>VLOOKUP(LR$2,$D190:$E217,2,0)</f>
        <v>#N/A</v>
      </c>
      <c r="LT187" s="47" t="e">
        <f>VLOOKUP(LT$2,$B190:$C217,2,0)</f>
        <v>#N/A</v>
      </c>
      <c r="LU187" s="48" t="e">
        <f>VLOOKUP(LT$2,$D190:$E217,2,0)</f>
        <v>#N/A</v>
      </c>
      <c r="LV187" s="47" t="e">
        <f>VLOOKUP(LV$2,$B190:$C217,2,0)</f>
        <v>#N/A</v>
      </c>
      <c r="LW187" s="48" t="e">
        <f>VLOOKUP(LV$2,$D190:$E217,2,0)</f>
        <v>#N/A</v>
      </c>
      <c r="LX187" s="47" t="e">
        <f>VLOOKUP(LX$2,$B190:$C217,2,0)</f>
        <v>#N/A</v>
      </c>
      <c r="LY187" s="48" t="e">
        <f>VLOOKUP(LX$2,$D190:$E217,2,0)</f>
        <v>#N/A</v>
      </c>
      <c r="LZ187" s="47" t="e">
        <f>VLOOKUP(LZ$2,$B190:$C217,2,0)</f>
        <v>#N/A</v>
      </c>
      <c r="MA187" s="48" t="e">
        <f>VLOOKUP(LZ$2,$D190:$E217,2,0)</f>
        <v>#N/A</v>
      </c>
      <c r="MB187" s="47" t="e">
        <f>VLOOKUP(MB$2,$B190:$C217,2,0)</f>
        <v>#N/A</v>
      </c>
      <c r="MC187" s="48" t="e">
        <f>VLOOKUP(MB$2,$D190:$E217,2,0)</f>
        <v>#N/A</v>
      </c>
      <c r="MD187" s="47" t="e">
        <f>VLOOKUP(MD$2,$B190:$C217,2,0)</f>
        <v>#N/A</v>
      </c>
      <c r="ME187" s="48" t="e">
        <f>VLOOKUP(MD$2,$D190:$E217,2,0)</f>
        <v>#N/A</v>
      </c>
      <c r="MF187" s="47" t="e">
        <f>VLOOKUP(MF$2,$B190:$C217,2,0)</f>
        <v>#N/A</v>
      </c>
      <c r="MG187" s="48" t="e">
        <f>VLOOKUP(MF$2,$D190:$E217,2,0)</f>
        <v>#N/A</v>
      </c>
      <c r="MH187" s="47" t="e">
        <f>VLOOKUP(MH$2,$B190:$C217,2,0)</f>
        <v>#N/A</v>
      </c>
      <c r="MI187" s="48" t="e">
        <f>VLOOKUP(MH$2,$D190:$E217,2,0)</f>
        <v>#N/A</v>
      </c>
      <c r="MJ187" s="47" t="e">
        <f>VLOOKUP(MJ$2,$B190:$C217,2,0)</f>
        <v>#N/A</v>
      </c>
      <c r="MK187" s="48" t="e">
        <f>VLOOKUP(MJ$2,$D190:$E217,2,0)</f>
        <v>#N/A</v>
      </c>
      <c r="ML187" s="47" t="e">
        <f>VLOOKUP(ML$2,$B190:$C217,2,0)</f>
        <v>#N/A</v>
      </c>
      <c r="MM187" s="48" t="e">
        <f>VLOOKUP(ML$2,$D190:$E217,2,0)</f>
        <v>#N/A</v>
      </c>
      <c r="MN187" s="47" t="e">
        <f>VLOOKUP(MN$2,$B190:$C217,2,0)</f>
        <v>#N/A</v>
      </c>
      <c r="MO187" s="48" t="e">
        <f>VLOOKUP(MN$2,$D190:$E217,2,0)</f>
        <v>#N/A</v>
      </c>
      <c r="MP187" s="47" t="e">
        <f>VLOOKUP(MP$2,$B190:$C217,2,0)</f>
        <v>#N/A</v>
      </c>
      <c r="MQ187" s="48" t="e">
        <f>VLOOKUP(MP$2,$D190:$E217,2,0)</f>
        <v>#N/A</v>
      </c>
      <c r="MR187" s="47" t="e">
        <f>VLOOKUP(MR$2,$B190:$C217,2,0)</f>
        <v>#N/A</v>
      </c>
      <c r="MS187" s="48" t="e">
        <f>VLOOKUP(MR$2,$D190:$E217,2,0)</f>
        <v>#N/A</v>
      </c>
      <c r="MT187" s="47" t="e">
        <f>VLOOKUP(MT$2,$B190:$C217,2,0)</f>
        <v>#N/A</v>
      </c>
      <c r="MU187" s="48" t="e">
        <f>VLOOKUP(MT$2,$D190:$E217,2,0)</f>
        <v>#N/A</v>
      </c>
      <c r="MV187" s="47" t="e">
        <f>VLOOKUP(MV$2,$B190:$C217,2,0)</f>
        <v>#N/A</v>
      </c>
      <c r="MW187" s="48" t="e">
        <f>VLOOKUP(MV$2,$D190:$E217,2,0)</f>
        <v>#N/A</v>
      </c>
      <c r="MX187" s="47" t="e">
        <f>VLOOKUP(MX$2,$B190:$C217,2,0)</f>
        <v>#N/A</v>
      </c>
      <c r="MY187" s="48" t="e">
        <f>VLOOKUP(MX$2,$D190:$E217,2,0)</f>
        <v>#N/A</v>
      </c>
      <c r="MZ187" s="47" t="e">
        <f>VLOOKUP(MZ$2,$B190:$C217,2,0)</f>
        <v>#N/A</v>
      </c>
      <c r="NA187" s="48" t="e">
        <f>VLOOKUP(MZ$2,$D190:$E217,2,0)</f>
        <v>#N/A</v>
      </c>
      <c r="NB187" s="47" t="e">
        <f>VLOOKUP(NB$2,$B190:$C217,2,0)</f>
        <v>#N/A</v>
      </c>
      <c r="NC187" s="48" t="e">
        <f>VLOOKUP(NB$2,$D190:$E217,2,0)</f>
        <v>#N/A</v>
      </c>
      <c r="ND187" s="47" t="e">
        <f>VLOOKUP(ND$2,$B190:$C217,2,0)</f>
        <v>#N/A</v>
      </c>
      <c r="NE187" s="48" t="e">
        <f>VLOOKUP(ND$2,$D190:$E217,2,0)</f>
        <v>#N/A</v>
      </c>
      <c r="NF187" s="47" t="e">
        <f>VLOOKUP(NF$2,$B190:$C217,2,0)</f>
        <v>#N/A</v>
      </c>
      <c r="NG187" s="48" t="e">
        <f>VLOOKUP(NF$2,$D190:$E217,2,0)</f>
        <v>#N/A</v>
      </c>
      <c r="NH187" s="47" t="e">
        <f>VLOOKUP(NH$2,$B190:$C217,2,0)</f>
        <v>#N/A</v>
      </c>
      <c r="NI187" s="48" t="e">
        <f>VLOOKUP(NH$2,$D190:$E217,2,0)</f>
        <v>#N/A</v>
      </c>
      <c r="NJ187" s="47" t="e">
        <f>VLOOKUP(NJ$2,$B190:$C217,2,0)</f>
        <v>#N/A</v>
      </c>
      <c r="NK187" s="48" t="e">
        <f>VLOOKUP(NJ$2,$D190:$E217,2,0)</f>
        <v>#N/A</v>
      </c>
      <c r="NL187" s="47" t="e">
        <f>VLOOKUP(NL$2,$B190:$C217,2,0)</f>
        <v>#N/A</v>
      </c>
      <c r="NM187" s="48" t="e">
        <f>VLOOKUP(NL$2,$D190:$E217,2,0)</f>
        <v>#N/A</v>
      </c>
      <c r="NN187" s="47" t="e">
        <f>VLOOKUP(NN$2,$B190:$C217,2,0)</f>
        <v>#N/A</v>
      </c>
      <c r="NO187" s="48" t="e">
        <f>VLOOKUP(NN$2,$D190:$E217,2,0)</f>
        <v>#N/A</v>
      </c>
      <c r="NP187" s="47" t="e">
        <f>VLOOKUP(NP$2,$B190:$C217,2,0)</f>
        <v>#N/A</v>
      </c>
      <c r="NQ187" s="48" t="e">
        <f>VLOOKUP(NP$2,$D190:$E217,2,0)</f>
        <v>#N/A</v>
      </c>
      <c r="NR187" s="47" t="e">
        <f>VLOOKUP(NR$2,$B190:$C217,2,0)</f>
        <v>#N/A</v>
      </c>
      <c r="NS187" s="48" t="e">
        <f>VLOOKUP(NR$2,$D190:$E217,2,0)</f>
        <v>#N/A</v>
      </c>
      <c r="NT187" s="47" t="e">
        <f>VLOOKUP(NT$2,$B190:$C217,2,0)</f>
        <v>#N/A</v>
      </c>
      <c r="NU187" s="48" t="e">
        <f>VLOOKUP(NT$2,$D190:$E217,2,0)</f>
        <v>#N/A</v>
      </c>
      <c r="NV187" s="47" t="e">
        <f>VLOOKUP(NV$2,$B190:$C217,2,0)</f>
        <v>#N/A</v>
      </c>
      <c r="NW187" s="48" t="e">
        <f>VLOOKUP(NV$2,$D190:$E217,2,0)</f>
        <v>#N/A</v>
      </c>
      <c r="NX187" s="47" t="e">
        <f>VLOOKUP(NX$2,$B190:$C217,2,0)</f>
        <v>#N/A</v>
      </c>
      <c r="NY187" s="48" t="e">
        <f>VLOOKUP(NX$2,$D190:$E217,2,0)</f>
        <v>#N/A</v>
      </c>
      <c r="NZ187" s="47" t="e">
        <f>VLOOKUP(NZ$2,$B190:$C217,2,0)</f>
        <v>#N/A</v>
      </c>
      <c r="OA187" s="48" t="e">
        <f>VLOOKUP(NZ$2,$D190:$E217,2,0)</f>
        <v>#N/A</v>
      </c>
      <c r="OB187" s="47" t="e">
        <f>VLOOKUP(OB$2,$B190:$C217,2,0)</f>
        <v>#N/A</v>
      </c>
      <c r="OC187" s="48" t="e">
        <f>VLOOKUP(OB$2,$D190:$E217,2,0)</f>
        <v>#N/A</v>
      </c>
      <c r="OD187" s="47" t="e">
        <f>VLOOKUP(OD$2,$B190:$C217,2,0)</f>
        <v>#N/A</v>
      </c>
      <c r="OE187" s="48" t="e">
        <f>VLOOKUP(OD$2,$D190:$E217,2,0)</f>
        <v>#N/A</v>
      </c>
      <c r="OF187" s="47" t="e">
        <f>VLOOKUP(OF$2,$B190:$C217,2,0)</f>
        <v>#N/A</v>
      </c>
      <c r="OG187" s="48" t="e">
        <f>VLOOKUP(OF$2,$D190:$E217,2,0)</f>
        <v>#N/A</v>
      </c>
      <c r="OH187" s="47" t="e">
        <f>VLOOKUP(OH$2,$B190:$C217,2,0)</f>
        <v>#N/A</v>
      </c>
      <c r="OI187" s="48" t="e">
        <f>VLOOKUP(OH$2,$D190:$E217,2,0)</f>
        <v>#N/A</v>
      </c>
      <c r="OJ187" s="47" t="e">
        <f>VLOOKUP(OJ$2,$B190:$C217,2,0)</f>
        <v>#N/A</v>
      </c>
      <c r="OK187" s="48" t="e">
        <f>VLOOKUP(OJ$2,$D190:$E217,2,0)</f>
        <v>#N/A</v>
      </c>
      <c r="OL187" s="47" t="e">
        <f>VLOOKUP(OL$2,$B190:$C217,2,0)</f>
        <v>#N/A</v>
      </c>
      <c r="OM187" s="48" t="e">
        <f>VLOOKUP(OL$2,$D190:$E217,2,0)</f>
        <v>#N/A</v>
      </c>
      <c r="ON187" s="47" t="e">
        <f>VLOOKUP(ON$2,$B190:$C217,2,0)</f>
        <v>#N/A</v>
      </c>
      <c r="OO187" s="48" t="e">
        <f>VLOOKUP(ON$2,$D190:$E217,2,0)</f>
        <v>#N/A</v>
      </c>
      <c r="OP187" s="47" t="e">
        <f>VLOOKUP(OP$2,$B190:$C217,2,0)</f>
        <v>#N/A</v>
      </c>
      <c r="OQ187" s="48" t="e">
        <f>VLOOKUP(OP$2,$D190:$E217,2,0)</f>
        <v>#N/A</v>
      </c>
      <c r="OR187" s="47" t="e">
        <f>VLOOKUP(OR$2,$B190:$C217,2,0)</f>
        <v>#N/A</v>
      </c>
      <c r="OS187" s="48" t="e">
        <f>VLOOKUP(OR$2,$D190:$E217,2,0)</f>
        <v>#N/A</v>
      </c>
      <c r="OT187" s="47" t="e">
        <f>VLOOKUP(OT$2,$B190:$C217,2,0)</f>
        <v>#N/A</v>
      </c>
      <c r="OU187" s="48" t="e">
        <f>VLOOKUP(OT$2,$D190:$E217,2,0)</f>
        <v>#N/A</v>
      </c>
      <c r="OV187" s="47" t="e">
        <f>VLOOKUP(OV$2,$B190:$C217,2,0)</f>
        <v>#N/A</v>
      </c>
      <c r="OW187" s="48" t="e">
        <f>VLOOKUP(OV$2,$D190:$E217,2,0)</f>
        <v>#N/A</v>
      </c>
      <c r="OX187" s="47" t="e">
        <f>VLOOKUP(OX$2,$B190:$C217,2,0)</f>
        <v>#N/A</v>
      </c>
      <c r="OY187" s="48" t="e">
        <f>VLOOKUP(OX$2,$D190:$E217,2,0)</f>
        <v>#N/A</v>
      </c>
      <c r="OZ187" s="47" t="e">
        <f>VLOOKUP(OZ$2,$B190:$C217,2,0)</f>
        <v>#N/A</v>
      </c>
      <c r="PA187" s="48" t="e">
        <f>VLOOKUP(OZ$2,$D190:$E217,2,0)</f>
        <v>#N/A</v>
      </c>
      <c r="PB187" s="47" t="e">
        <f>VLOOKUP(PB$2,$B190:$C217,2,0)</f>
        <v>#N/A</v>
      </c>
      <c r="PC187" s="48" t="e">
        <f>VLOOKUP(PB$2,$D190:$E217,2,0)</f>
        <v>#N/A</v>
      </c>
      <c r="PD187" s="47" t="e">
        <f>VLOOKUP(PD$2,$B190:$C217,2,0)</f>
        <v>#N/A</v>
      </c>
      <c r="PE187" s="48" t="e">
        <f>VLOOKUP(PD$2,$D190:$E217,2,0)</f>
        <v>#N/A</v>
      </c>
      <c r="PF187" s="47" t="e">
        <f>VLOOKUP(PF$2,$B190:$C217,2,0)</f>
        <v>#N/A</v>
      </c>
      <c r="PG187" s="48" t="e">
        <f>VLOOKUP(PF$2,$D190:$E217,2,0)</f>
        <v>#N/A</v>
      </c>
      <c r="PH187" s="47" t="e">
        <f>VLOOKUP(PH$2,$B190:$C217,2,0)</f>
        <v>#N/A</v>
      </c>
      <c r="PI187" s="48" t="e">
        <f>VLOOKUP(PH$2,$D190:$E217,2,0)</f>
        <v>#N/A</v>
      </c>
      <c r="PJ187" s="47" t="e">
        <f>VLOOKUP(PJ$2,$B190:$C217,2,0)</f>
        <v>#N/A</v>
      </c>
      <c r="PK187" s="48" t="e">
        <f>VLOOKUP(PJ$2,$D190:$E217,2,0)</f>
        <v>#N/A</v>
      </c>
      <c r="PL187" s="47" t="e">
        <f>VLOOKUP(PL$2,$B190:$C217,2,0)</f>
        <v>#N/A</v>
      </c>
      <c r="PM187" s="48" t="e">
        <f>VLOOKUP(PL$2,$D190:$E217,2,0)</f>
        <v>#N/A</v>
      </c>
      <c r="PN187" s="47" t="e">
        <f>VLOOKUP(PN$2,$B190:$C217,2,0)</f>
        <v>#N/A</v>
      </c>
      <c r="PO187" s="48" t="e">
        <f>VLOOKUP(PN$2,$D190:$E217,2,0)</f>
        <v>#N/A</v>
      </c>
      <c r="PP187" s="47" t="e">
        <f>VLOOKUP(PP$2,$B190:$C217,2,0)</f>
        <v>#N/A</v>
      </c>
      <c r="PQ187" s="48" t="e">
        <f>VLOOKUP(PP$2,$D190:$E217,2,0)</f>
        <v>#N/A</v>
      </c>
      <c r="PR187" s="47" t="e">
        <f>VLOOKUP(PR$2,$B190:$C217,2,0)</f>
        <v>#N/A</v>
      </c>
      <c r="PS187" s="48" t="e">
        <f>VLOOKUP(PR$2,$D190:$E217,2,0)</f>
        <v>#N/A</v>
      </c>
      <c r="PT187" s="47" t="e">
        <f>VLOOKUP(PT$2,$B190:$C217,2,0)</f>
        <v>#N/A</v>
      </c>
      <c r="PU187" s="48" t="e">
        <f>VLOOKUP(PT$2,$D190:$E217,2,0)</f>
        <v>#N/A</v>
      </c>
      <c r="PV187" s="47" t="e">
        <f>VLOOKUP(PV$2,$B190:$C217,2,0)</f>
        <v>#N/A</v>
      </c>
      <c r="PW187" s="48" t="e">
        <f>VLOOKUP(PV$2,$D190:$E217,2,0)</f>
        <v>#N/A</v>
      </c>
      <c r="PX187" s="47" t="e">
        <f>VLOOKUP(PX$2,$B190:$C217,2,0)</f>
        <v>#N/A</v>
      </c>
      <c r="PY187" s="48" t="e">
        <f>VLOOKUP(PX$2,$D190:$E217,2,0)</f>
        <v>#N/A</v>
      </c>
      <c r="PZ187" s="47" t="e">
        <f>VLOOKUP(PZ$2,$B190:$C217,2,0)</f>
        <v>#N/A</v>
      </c>
      <c r="QA187" s="48" t="e">
        <f>VLOOKUP(PZ$2,$D190:$E217,2,0)</f>
        <v>#N/A</v>
      </c>
      <c r="QB187" s="47" t="e">
        <f>VLOOKUP(QB$2,$B190:$C217,2,0)</f>
        <v>#N/A</v>
      </c>
      <c r="QC187" s="48" t="e">
        <f>VLOOKUP(QB$2,$D190:$E217,2,0)</f>
        <v>#N/A</v>
      </c>
      <c r="QD187" s="47" t="e">
        <f>VLOOKUP(QD$2,$B190:$C217,2,0)</f>
        <v>#N/A</v>
      </c>
      <c r="QE187" s="48" t="e">
        <f>VLOOKUP(QD$2,$D190:$E217,2,0)</f>
        <v>#N/A</v>
      </c>
      <c r="QF187" s="47" t="e">
        <f>VLOOKUP(QF$2,$B190:$C217,2,0)</f>
        <v>#N/A</v>
      </c>
      <c r="QG187" s="48" t="e">
        <f>VLOOKUP(QF$2,$D190:$E217,2,0)</f>
        <v>#N/A</v>
      </c>
      <c r="QH187" s="47" t="e">
        <f>VLOOKUP(QH$2,$B190:$C217,2,0)</f>
        <v>#N/A</v>
      </c>
      <c r="QI187" s="48" t="e">
        <f>VLOOKUP(QH$2,$D190:$E217,2,0)</f>
        <v>#N/A</v>
      </c>
      <c r="QJ187" s="47" t="e">
        <f>VLOOKUP(QJ$2,$B190:$C217,2,0)</f>
        <v>#N/A</v>
      </c>
      <c r="QK187" s="48" t="e">
        <f>VLOOKUP(QJ$2,$D190:$E217,2,0)</f>
        <v>#N/A</v>
      </c>
      <c r="QL187" s="47" t="e">
        <f>VLOOKUP(QL$2,$B190:$C217,2,0)</f>
        <v>#N/A</v>
      </c>
      <c r="QM187" s="48" t="e">
        <f>VLOOKUP(QL$2,$D190:$E217,2,0)</f>
        <v>#N/A</v>
      </c>
      <c r="QN187" s="47" t="e">
        <f>VLOOKUP(QN$2,$B190:$C217,2,0)</f>
        <v>#N/A</v>
      </c>
      <c r="QO187" s="48" t="e">
        <f>VLOOKUP(QN$2,$D190:$E217,2,0)</f>
        <v>#N/A</v>
      </c>
    </row>
    <row r="188" spans="1:457" ht="15.95" hidden="1" customHeight="1" outlineLevel="1">
      <c r="A188" s="50"/>
      <c r="B188" s="805" t="s">
        <v>9</v>
      </c>
      <c r="C188" s="805"/>
      <c r="D188" s="805" t="s">
        <v>10</v>
      </c>
      <c r="E188" s="806"/>
    </row>
    <row r="189" spans="1:457" ht="15.95" hidden="1" customHeight="1" outlineLevel="1">
      <c r="A189" s="51"/>
      <c r="B189" s="79" t="s">
        <v>59</v>
      </c>
      <c r="C189" s="59" t="s">
        <v>36</v>
      </c>
      <c r="D189" s="79" t="s">
        <v>60</v>
      </c>
      <c r="E189" s="80" t="s">
        <v>36</v>
      </c>
    </row>
    <row r="190" spans="1:457" ht="15.95" hidden="1" customHeight="1" outlineLevel="1">
      <c r="A190" s="53">
        <v>1</v>
      </c>
      <c r="B190" s="63"/>
      <c r="C190" s="286"/>
      <c r="D190" s="64"/>
      <c r="E190" s="287"/>
    </row>
    <row r="191" spans="1:457" ht="15.95" hidden="1" customHeight="1" outlineLevel="1">
      <c r="A191" s="53">
        <v>2</v>
      </c>
      <c r="B191" s="110"/>
      <c r="C191" s="286"/>
      <c r="D191" s="64"/>
      <c r="E191" s="287"/>
    </row>
    <row r="192" spans="1:457" ht="15.95" hidden="1" customHeight="1" outlineLevel="1">
      <c r="A192" s="53">
        <v>3</v>
      </c>
      <c r="B192" s="64"/>
      <c r="C192" s="286"/>
      <c r="D192" s="64"/>
      <c r="E192" s="287"/>
    </row>
    <row r="193" spans="1:5" ht="15.95" hidden="1" customHeight="1" outlineLevel="1">
      <c r="A193" s="53">
        <v>4</v>
      </c>
      <c r="B193" s="64"/>
      <c r="C193" s="286"/>
      <c r="D193" s="64"/>
      <c r="E193" s="287"/>
    </row>
    <row r="194" spans="1:5" ht="15.95" hidden="1" customHeight="1" outlineLevel="1">
      <c r="A194" s="53">
        <v>5</v>
      </c>
      <c r="B194" s="64"/>
      <c r="C194" s="286"/>
      <c r="D194" s="64"/>
      <c r="E194" s="287"/>
    </row>
    <row r="195" spans="1:5" ht="15.95" hidden="1" customHeight="1" outlineLevel="1">
      <c r="A195" s="53">
        <v>6</v>
      </c>
      <c r="B195" s="64"/>
      <c r="C195" s="286"/>
      <c r="D195" s="64"/>
      <c r="E195" s="287"/>
    </row>
    <row r="196" spans="1:5" ht="15.95" hidden="1" customHeight="1" outlineLevel="1">
      <c r="A196" s="53">
        <v>7</v>
      </c>
      <c r="B196" s="64"/>
      <c r="C196" s="286"/>
      <c r="D196" s="64"/>
      <c r="E196" s="287"/>
    </row>
    <row r="197" spans="1:5" ht="15.95" hidden="1" customHeight="1" outlineLevel="1">
      <c r="A197" s="53">
        <v>8</v>
      </c>
      <c r="B197" s="64"/>
      <c r="C197" s="286"/>
      <c r="D197" s="64"/>
      <c r="E197" s="287"/>
    </row>
    <row r="198" spans="1:5" ht="15.95" hidden="1" customHeight="1" outlineLevel="1">
      <c r="A198" s="53">
        <v>9</v>
      </c>
      <c r="B198" s="64"/>
      <c r="C198" s="286"/>
      <c r="D198" s="64"/>
      <c r="E198" s="287"/>
    </row>
    <row r="199" spans="1:5" ht="15.95" hidden="1" customHeight="1" outlineLevel="1">
      <c r="A199" s="53">
        <v>10</v>
      </c>
      <c r="B199" s="64"/>
      <c r="C199" s="286"/>
      <c r="D199" s="64"/>
      <c r="E199" s="287"/>
    </row>
    <row r="200" spans="1:5" ht="15.95" hidden="1" customHeight="1" outlineLevel="1">
      <c r="A200" s="53">
        <v>11</v>
      </c>
      <c r="B200" s="64"/>
      <c r="C200" s="286"/>
      <c r="D200" s="64"/>
      <c r="E200" s="287"/>
    </row>
    <row r="201" spans="1:5" ht="15.95" hidden="1" customHeight="1" outlineLevel="1">
      <c r="A201" s="53">
        <v>12</v>
      </c>
      <c r="B201" s="64"/>
      <c r="C201" s="286"/>
      <c r="D201" s="64"/>
      <c r="E201" s="287"/>
    </row>
    <row r="202" spans="1:5" ht="15.95" hidden="1" customHeight="1" outlineLevel="1">
      <c r="A202" s="53">
        <v>13</v>
      </c>
      <c r="B202" s="64"/>
      <c r="C202" s="286"/>
      <c r="D202" s="64"/>
      <c r="E202" s="287"/>
    </row>
    <row r="203" spans="1:5" ht="15.95" hidden="1" customHeight="1" outlineLevel="1">
      <c r="A203" s="53">
        <v>14</v>
      </c>
      <c r="B203" s="64"/>
      <c r="C203" s="286"/>
      <c r="D203" s="64"/>
      <c r="E203" s="112"/>
    </row>
    <row r="204" spans="1:5" ht="15.95" hidden="1" customHeight="1" outlineLevel="1">
      <c r="A204" s="53">
        <v>15</v>
      </c>
      <c r="B204" s="64"/>
      <c r="C204" s="286"/>
      <c r="D204" s="64"/>
      <c r="E204" s="112"/>
    </row>
    <row r="205" spans="1:5" ht="15.95" hidden="1" customHeight="1" outlineLevel="1">
      <c r="A205" s="53">
        <v>16</v>
      </c>
      <c r="B205" s="64"/>
      <c r="C205" s="286"/>
      <c r="D205" s="64"/>
      <c r="E205" s="112"/>
    </row>
    <row r="206" spans="1:5" ht="15.95" hidden="1" customHeight="1" outlineLevel="1">
      <c r="A206" s="53">
        <v>17</v>
      </c>
      <c r="B206" s="64"/>
      <c r="C206" s="111"/>
      <c r="D206" s="64"/>
      <c r="E206" s="112"/>
    </row>
    <row r="207" spans="1:5" ht="15.95" hidden="1" customHeight="1" outlineLevel="1">
      <c r="A207" s="53">
        <v>18</v>
      </c>
      <c r="B207" s="64"/>
      <c r="C207" s="111"/>
      <c r="D207" s="64"/>
      <c r="E207" s="112"/>
    </row>
    <row r="208" spans="1:5" ht="15.95" hidden="1" customHeight="1" outlineLevel="1">
      <c r="A208" s="53">
        <v>19</v>
      </c>
      <c r="B208" s="64"/>
      <c r="C208" s="111"/>
      <c r="D208" s="64"/>
      <c r="E208" s="112"/>
    </row>
    <row r="209" spans="1:457" ht="15.95" hidden="1" customHeight="1" outlineLevel="1">
      <c r="A209" s="53">
        <v>20</v>
      </c>
      <c r="B209" s="64"/>
      <c r="C209" s="111"/>
      <c r="D209" s="64"/>
      <c r="E209" s="112"/>
    </row>
    <row r="210" spans="1:457" ht="15.95" hidden="1" customHeight="1" outlineLevel="1">
      <c r="A210" s="53">
        <v>21</v>
      </c>
      <c r="B210" s="64"/>
      <c r="C210" s="111"/>
      <c r="D210" s="64"/>
      <c r="E210" s="112"/>
    </row>
    <row r="211" spans="1:457" ht="15.95" hidden="1" customHeight="1" outlineLevel="1">
      <c r="A211" s="53">
        <v>22</v>
      </c>
      <c r="B211" s="64"/>
      <c r="C211" s="111"/>
      <c r="D211" s="64"/>
      <c r="E211" s="112"/>
    </row>
    <row r="212" spans="1:457" ht="15.95" hidden="1" customHeight="1" outlineLevel="1">
      <c r="A212" s="53">
        <v>23</v>
      </c>
      <c r="B212" s="64"/>
      <c r="C212" s="111"/>
      <c r="D212" s="64"/>
      <c r="E212" s="112"/>
    </row>
    <row r="213" spans="1:457" ht="15.95" hidden="1" customHeight="1" outlineLevel="1">
      <c r="A213" s="53">
        <v>24</v>
      </c>
      <c r="B213" s="110"/>
      <c r="C213" s="286"/>
      <c r="D213" s="64"/>
      <c r="E213" s="287"/>
    </row>
    <row r="214" spans="1:457" ht="15.95" hidden="1" customHeight="1" outlineLevel="1">
      <c r="A214" s="53">
        <v>25</v>
      </c>
      <c r="B214" s="64"/>
      <c r="C214" s="286"/>
      <c r="D214" s="64"/>
      <c r="E214" s="287"/>
    </row>
    <row r="215" spans="1:457" ht="15.95" hidden="1" customHeight="1" outlineLevel="1">
      <c r="A215" s="53">
        <v>26</v>
      </c>
      <c r="B215" s="64"/>
      <c r="C215" s="286"/>
      <c r="D215" s="64"/>
      <c r="E215" s="287"/>
    </row>
    <row r="216" spans="1:457" ht="15.95" hidden="1" customHeight="1" outlineLevel="1">
      <c r="A216" s="53">
        <v>27</v>
      </c>
      <c r="B216" s="64"/>
      <c r="C216" s="286"/>
      <c r="D216" s="64"/>
      <c r="E216" s="287"/>
    </row>
    <row r="217" spans="1:457" ht="15.95" hidden="1" customHeight="1" outlineLevel="1">
      <c r="A217" s="53">
        <v>28</v>
      </c>
      <c r="B217" s="64"/>
      <c r="C217" s="286"/>
      <c r="D217" s="64"/>
      <c r="E217" s="287"/>
    </row>
    <row r="218" spans="1:457" ht="16.5" customHeight="1" collapsed="1">
      <c r="A218" s="54">
        <v>10</v>
      </c>
      <c r="B218" s="807"/>
      <c r="C218" s="807"/>
      <c r="D218" s="807"/>
      <c r="E218" s="807"/>
      <c r="F218" s="47" t="e">
        <f>VLOOKUP(F$2,$B221:$C243,2,0)</f>
        <v>#N/A</v>
      </c>
      <c r="G218" s="48" t="e">
        <f>VLOOKUP(F$2,$D221:$E243,2,0)</f>
        <v>#N/A</v>
      </c>
      <c r="H218" s="47" t="e">
        <f>VLOOKUP(H$2,$B221:$C243,2,0)</f>
        <v>#N/A</v>
      </c>
      <c r="I218" s="48" t="e">
        <f>VLOOKUP(H$2,$D221:$E243,2,0)</f>
        <v>#N/A</v>
      </c>
      <c r="J218" s="47" t="e">
        <f>VLOOKUP(J$2,$B221:$C243,2,0)</f>
        <v>#N/A</v>
      </c>
      <c r="K218" s="48" t="e">
        <f>VLOOKUP(J$2,$D221:$E243,2,0)</f>
        <v>#N/A</v>
      </c>
      <c r="L218" s="47" t="e">
        <f>VLOOKUP(L$2,$B221:$C243,2,0)</f>
        <v>#N/A</v>
      </c>
      <c r="M218" s="48" t="e">
        <f>VLOOKUP(L$2,$D221:$E243,2,0)</f>
        <v>#N/A</v>
      </c>
      <c r="N218" s="47" t="e">
        <f>VLOOKUP(N$2,$B221:$C243,2,0)</f>
        <v>#N/A</v>
      </c>
      <c r="O218" s="48" t="e">
        <f>VLOOKUP(N$2,$D221:$E243,2,0)</f>
        <v>#N/A</v>
      </c>
      <c r="P218" s="47" t="e">
        <f>VLOOKUP(P$2,$B221:$C243,2,0)</f>
        <v>#N/A</v>
      </c>
      <c r="Q218" s="48" t="e">
        <f>VLOOKUP(P$2,$D221:$E243,2,0)</f>
        <v>#N/A</v>
      </c>
      <c r="R218" s="47" t="e">
        <f>VLOOKUP(R$2,$B221:$C243,2,0)</f>
        <v>#N/A</v>
      </c>
      <c r="S218" s="48" t="e">
        <f>VLOOKUP(R$2,$D221:$E243,2,0)</f>
        <v>#N/A</v>
      </c>
      <c r="T218" s="47" t="e">
        <f>VLOOKUP(T$2,$B221:$C243,2,0)</f>
        <v>#N/A</v>
      </c>
      <c r="U218" s="48" t="e">
        <f>VLOOKUP(T$2,$D221:$E243,2,0)</f>
        <v>#N/A</v>
      </c>
      <c r="V218" s="47" t="e">
        <f>VLOOKUP(V$2,$B221:$C243,2,0)</f>
        <v>#N/A</v>
      </c>
      <c r="W218" s="48" t="e">
        <f>VLOOKUP(V$2,$D221:$E243,2,0)</f>
        <v>#N/A</v>
      </c>
      <c r="X218" s="47" t="e">
        <f>VLOOKUP(X$2,$B221:$C243,2,0)</f>
        <v>#N/A</v>
      </c>
      <c r="Y218" s="48" t="e">
        <f>VLOOKUP(X$2,$D221:$E243,2,0)</f>
        <v>#N/A</v>
      </c>
      <c r="Z218" s="47" t="e">
        <f>VLOOKUP(Z$2,$B221:$C243,2,0)</f>
        <v>#N/A</v>
      </c>
      <c r="AA218" s="48" t="e">
        <f>VLOOKUP(Z$2,$D221:$E243,2,0)</f>
        <v>#N/A</v>
      </c>
      <c r="AB218" s="47" t="e">
        <f>VLOOKUP(AB$2,$B221:$C243,2,0)</f>
        <v>#N/A</v>
      </c>
      <c r="AC218" s="48" t="e">
        <f>VLOOKUP(AB$2,$D221:$E243,2,0)</f>
        <v>#N/A</v>
      </c>
      <c r="AD218" s="47" t="e">
        <f>VLOOKUP(AD$2,$B221:$C243,2,0)</f>
        <v>#N/A</v>
      </c>
      <c r="AE218" s="48" t="e">
        <f>VLOOKUP(AD$2,$D221:$E243,2,0)</f>
        <v>#N/A</v>
      </c>
      <c r="AF218" s="47" t="e">
        <f>VLOOKUP(AF$2,$B221:$C243,2,0)</f>
        <v>#N/A</v>
      </c>
      <c r="AG218" s="48" t="e">
        <f>VLOOKUP(AF$2,$D221:$E243,2,0)</f>
        <v>#N/A</v>
      </c>
      <c r="AH218" s="47" t="e">
        <f>VLOOKUP(AH$2,$B221:$C243,2,0)</f>
        <v>#N/A</v>
      </c>
      <c r="AI218" s="48" t="e">
        <f>VLOOKUP(AH$2,$D221:$E243,2,0)</f>
        <v>#N/A</v>
      </c>
      <c r="AJ218" s="47" t="e">
        <f>VLOOKUP(AJ$2,$B221:$C243,2,0)</f>
        <v>#N/A</v>
      </c>
      <c r="AK218" s="48" t="e">
        <f>VLOOKUP(AJ$2,$D221:$E243,2,0)</f>
        <v>#N/A</v>
      </c>
      <c r="AL218" s="47" t="e">
        <f>VLOOKUP(AL$2,$B221:$C243,2,0)</f>
        <v>#N/A</v>
      </c>
      <c r="AM218" s="48" t="e">
        <f>VLOOKUP(AL$2,$D221:$E243,2,0)</f>
        <v>#N/A</v>
      </c>
      <c r="AN218" s="47" t="e">
        <f>VLOOKUP(AN$2,$B221:$C243,2,0)</f>
        <v>#N/A</v>
      </c>
      <c r="AO218" s="48" t="e">
        <f>VLOOKUP(AN$2,$D221:$E243,2,0)</f>
        <v>#N/A</v>
      </c>
      <c r="AP218" s="47" t="e">
        <f>VLOOKUP(AP$2,$B221:$C243,2,0)</f>
        <v>#N/A</v>
      </c>
      <c r="AQ218" s="48" t="e">
        <f>VLOOKUP(AP$2,$D221:$E243,2,0)</f>
        <v>#N/A</v>
      </c>
      <c r="AR218" s="47" t="e">
        <f>VLOOKUP(AR$2,$B221:$C243,2,0)</f>
        <v>#N/A</v>
      </c>
      <c r="AS218" s="48" t="e">
        <f>VLOOKUP(AR$2,$D221:$E243,2,0)</f>
        <v>#N/A</v>
      </c>
      <c r="AT218" s="47" t="e">
        <f>VLOOKUP(AT$2,$B221:$C243,2,0)</f>
        <v>#N/A</v>
      </c>
      <c r="AU218" s="48" t="e">
        <f>VLOOKUP(AT$2,$D221:$E243,2,0)</f>
        <v>#N/A</v>
      </c>
      <c r="AV218" s="47" t="e">
        <f>VLOOKUP(AV$2,$B221:$C243,2,0)</f>
        <v>#N/A</v>
      </c>
      <c r="AW218" s="48" t="e">
        <f>VLOOKUP(AV$2,$D221:$E243,2,0)</f>
        <v>#N/A</v>
      </c>
      <c r="AX218" s="47" t="e">
        <f>VLOOKUP(AX$2,$B221:$C243,2,0)</f>
        <v>#N/A</v>
      </c>
      <c r="AY218" s="48" t="e">
        <f>VLOOKUP(AX$2,$D221:$E243,2,0)</f>
        <v>#N/A</v>
      </c>
      <c r="AZ218" s="47" t="e">
        <f>VLOOKUP(AZ$2,$B221:$C243,2,0)</f>
        <v>#N/A</v>
      </c>
      <c r="BA218" s="48" t="e">
        <f>VLOOKUP(AZ$2,$D221:$E243,2,0)</f>
        <v>#N/A</v>
      </c>
      <c r="BB218" s="47" t="e">
        <f>VLOOKUP(BB$2,$B221:$C243,2,0)</f>
        <v>#N/A</v>
      </c>
      <c r="BC218" s="48" t="e">
        <f>VLOOKUP(BB$2,$D221:$E243,2,0)</f>
        <v>#N/A</v>
      </c>
      <c r="BD218" s="47" t="e">
        <f>VLOOKUP(BD$2,$B221:$C243,2,0)</f>
        <v>#N/A</v>
      </c>
      <c r="BE218" s="48" t="e">
        <f>VLOOKUP(BD$2,$D221:$E243,2,0)</f>
        <v>#N/A</v>
      </c>
      <c r="BF218" s="47" t="e">
        <f>VLOOKUP(BF$2,$B221:$C243,2,0)</f>
        <v>#N/A</v>
      </c>
      <c r="BG218" s="48" t="e">
        <f>VLOOKUP(BF$2,$D221:$E243,2,0)</f>
        <v>#N/A</v>
      </c>
      <c r="BH218" s="47" t="e">
        <f>VLOOKUP(BH$2,$B221:$C243,2,0)</f>
        <v>#N/A</v>
      </c>
      <c r="BI218" s="48" t="e">
        <f>VLOOKUP(BH$2,$D221:$E243,2,0)</f>
        <v>#N/A</v>
      </c>
      <c r="BJ218" s="47" t="e">
        <f>VLOOKUP(BJ$2,$B221:$C243,2,0)</f>
        <v>#N/A</v>
      </c>
      <c r="BK218" s="48" t="e">
        <f>VLOOKUP(BJ$2,$D221:$E243,2,0)</f>
        <v>#N/A</v>
      </c>
      <c r="BL218" s="47" t="e">
        <f>VLOOKUP(BL$2,$B221:$C243,2,0)</f>
        <v>#N/A</v>
      </c>
      <c r="BM218" s="48" t="e">
        <f>VLOOKUP(BL$2,$D221:$E243,2,0)</f>
        <v>#N/A</v>
      </c>
      <c r="BN218" s="47" t="e">
        <f>VLOOKUP(BN$2,$B221:$C243,2,0)</f>
        <v>#N/A</v>
      </c>
      <c r="BO218" s="48" t="e">
        <f>VLOOKUP(BN$2,$D221:$E243,2,0)</f>
        <v>#N/A</v>
      </c>
      <c r="BP218" s="47" t="e">
        <f>VLOOKUP(BP$2,$B221:$C243,2,0)</f>
        <v>#N/A</v>
      </c>
      <c r="BQ218" s="48" t="e">
        <f>VLOOKUP(BP$2,$D221:$E243,2,0)</f>
        <v>#N/A</v>
      </c>
      <c r="BR218" s="47" t="e">
        <f>VLOOKUP(BR$2,$B221:$C243,2,0)</f>
        <v>#N/A</v>
      </c>
      <c r="BS218" s="48" t="e">
        <f>VLOOKUP(BR$2,$D221:$E243,2,0)</f>
        <v>#N/A</v>
      </c>
      <c r="BT218" s="47" t="e">
        <f>VLOOKUP(BT$2,$B221:$C243,2,0)</f>
        <v>#N/A</v>
      </c>
      <c r="BU218" s="48" t="e">
        <f>VLOOKUP(BT$2,$D221:$E243,2,0)</f>
        <v>#N/A</v>
      </c>
      <c r="BV218" s="47" t="e">
        <f>VLOOKUP(BV$2,$B221:$C243,2,0)</f>
        <v>#N/A</v>
      </c>
      <c r="BW218" s="48" t="e">
        <f>VLOOKUP(BV$2,$D221:$E243,2,0)</f>
        <v>#N/A</v>
      </c>
      <c r="BX218" s="47" t="e">
        <f>VLOOKUP(BX$2,$B221:$C243,2,0)</f>
        <v>#N/A</v>
      </c>
      <c r="BY218" s="48" t="e">
        <f>VLOOKUP(BX$2,$D221:$E243,2,0)</f>
        <v>#N/A</v>
      </c>
      <c r="BZ218" s="47" t="e">
        <f>VLOOKUP(BZ$2,$B221:$C243,2,0)</f>
        <v>#N/A</v>
      </c>
      <c r="CA218" s="48" t="e">
        <f>VLOOKUP(BZ$2,$D221:$E243,2,0)</f>
        <v>#N/A</v>
      </c>
      <c r="CB218" s="47" t="e">
        <f>VLOOKUP(CB$2,$B221:$C243,2,0)</f>
        <v>#N/A</v>
      </c>
      <c r="CC218" s="48" t="e">
        <f>VLOOKUP(CB$2,$D221:$E243,2,0)</f>
        <v>#N/A</v>
      </c>
      <c r="CD218" s="47" t="e">
        <f>VLOOKUP(CD$2,$B221:$C243,2,0)</f>
        <v>#N/A</v>
      </c>
      <c r="CE218" s="48" t="e">
        <f>VLOOKUP(CD$2,$D221:$E243,2,0)</f>
        <v>#N/A</v>
      </c>
      <c r="CF218" s="47" t="e">
        <f>VLOOKUP(CF$2,$B221:$C243,2,0)</f>
        <v>#N/A</v>
      </c>
      <c r="CG218" s="48" t="e">
        <f>VLOOKUP(CF$2,$D221:$E243,2,0)</f>
        <v>#N/A</v>
      </c>
      <c r="CH218" s="47" t="e">
        <f>VLOOKUP(CH$2,$B221:$C243,2,0)</f>
        <v>#N/A</v>
      </c>
      <c r="CI218" s="48" t="e">
        <f>VLOOKUP(CH$2,$D221:$E243,2,0)</f>
        <v>#N/A</v>
      </c>
      <c r="CJ218" s="47" t="e">
        <f>VLOOKUP(CJ$2,$B221:$C243,2,0)</f>
        <v>#N/A</v>
      </c>
      <c r="CK218" s="48" t="e">
        <f>VLOOKUP(CJ$2,$D221:$E243,2,0)</f>
        <v>#N/A</v>
      </c>
      <c r="CL218" s="47" t="e">
        <f>VLOOKUP(CL$2,$B221:$C243,2,0)</f>
        <v>#N/A</v>
      </c>
      <c r="CM218" s="48" t="e">
        <f>VLOOKUP(CL$2,$D221:$E243,2,0)</f>
        <v>#N/A</v>
      </c>
      <c r="CN218" s="47" t="e">
        <f>VLOOKUP(CN$2,$B221:$C243,2,0)</f>
        <v>#N/A</v>
      </c>
      <c r="CO218" s="48" t="e">
        <f>VLOOKUP(CN$2,$D221:$E243,2,0)</f>
        <v>#N/A</v>
      </c>
      <c r="CP218" s="47" t="e">
        <f>VLOOKUP(CP$2,$B221:$C243,2,0)</f>
        <v>#N/A</v>
      </c>
      <c r="CQ218" s="48" t="e">
        <f>VLOOKUP(CP$2,$D221:$E243,2,0)</f>
        <v>#N/A</v>
      </c>
      <c r="CR218" s="47" t="e">
        <f>VLOOKUP(CR$2,$B221:$C243,2,0)</f>
        <v>#N/A</v>
      </c>
      <c r="CS218" s="48" t="e">
        <f>VLOOKUP(CR$2,$D221:$E243,2,0)</f>
        <v>#N/A</v>
      </c>
      <c r="CT218" s="47" t="e">
        <f>VLOOKUP(CT$2,$B221:$C243,2,0)</f>
        <v>#N/A</v>
      </c>
      <c r="CU218" s="48" t="e">
        <f>VLOOKUP(CT$2,$D221:$E243,2,0)</f>
        <v>#N/A</v>
      </c>
      <c r="CV218" s="47" t="e">
        <f>VLOOKUP(CV$2,$B221:$C243,2,0)</f>
        <v>#N/A</v>
      </c>
      <c r="CW218" s="48" t="e">
        <f>VLOOKUP(CV$2,$D221:$E243,2,0)</f>
        <v>#N/A</v>
      </c>
      <c r="CX218" s="47" t="e">
        <f>VLOOKUP(CX$2,$B221:$C243,2,0)</f>
        <v>#N/A</v>
      </c>
      <c r="CY218" s="48" t="e">
        <f>VLOOKUP(CX$2,$D221:$E243,2,0)</f>
        <v>#N/A</v>
      </c>
      <c r="CZ218" s="47" t="e">
        <f>VLOOKUP(CZ$2,$B221:$C243,2,0)</f>
        <v>#N/A</v>
      </c>
      <c r="DA218" s="48" t="e">
        <f>VLOOKUP(CZ$2,$D221:$E243,2,0)</f>
        <v>#N/A</v>
      </c>
      <c r="DB218" s="47" t="e">
        <f>VLOOKUP(DB$2,$B221:$C243,2,0)</f>
        <v>#N/A</v>
      </c>
      <c r="DC218" s="48" t="e">
        <f>VLOOKUP(DB$2,$D221:$E243,2,0)</f>
        <v>#N/A</v>
      </c>
      <c r="DD218" s="47" t="e">
        <f>VLOOKUP(DD$2,$B221:$C243,2,0)</f>
        <v>#N/A</v>
      </c>
      <c r="DE218" s="48" t="e">
        <f>VLOOKUP(DD$2,$D221:$E243,2,0)</f>
        <v>#N/A</v>
      </c>
      <c r="DF218" s="47" t="e">
        <f>VLOOKUP(DF$2,$B221:$C243,2,0)</f>
        <v>#N/A</v>
      </c>
      <c r="DG218" s="48" t="e">
        <f>VLOOKUP(DF$2,$D221:$E243,2,0)</f>
        <v>#N/A</v>
      </c>
      <c r="DH218" s="47" t="e">
        <f>VLOOKUP(DH$2,$B221:$C243,2,0)</f>
        <v>#N/A</v>
      </c>
      <c r="DI218" s="48" t="e">
        <f>VLOOKUP(DH$2,$D221:$E243,2,0)</f>
        <v>#N/A</v>
      </c>
      <c r="DJ218" s="47" t="e">
        <f>VLOOKUP(DJ$2,$B221:$C243,2,0)</f>
        <v>#N/A</v>
      </c>
      <c r="DK218" s="48" t="e">
        <f>VLOOKUP(DJ$2,$D221:$E243,2,0)</f>
        <v>#N/A</v>
      </c>
      <c r="DL218" s="47" t="e">
        <f>VLOOKUP(DL$2,$B221:$C243,2,0)</f>
        <v>#N/A</v>
      </c>
      <c r="DM218" s="48" t="e">
        <f>VLOOKUP(DL$2,$D221:$E243,2,0)</f>
        <v>#N/A</v>
      </c>
      <c r="DN218" s="47" t="e">
        <f>VLOOKUP(DN$2,$B221:$C243,2,0)</f>
        <v>#N/A</v>
      </c>
      <c r="DO218" s="48" t="e">
        <f>VLOOKUP(DN$2,$D221:$E243,2,0)</f>
        <v>#N/A</v>
      </c>
      <c r="DP218" s="47" t="e">
        <f>VLOOKUP(DP$2,$B221:$C243,2,0)</f>
        <v>#N/A</v>
      </c>
      <c r="DQ218" s="48" t="e">
        <f>VLOOKUP(DP$2,$D221:$E243,2,0)</f>
        <v>#N/A</v>
      </c>
      <c r="DR218" s="47" t="e">
        <f>VLOOKUP(DR$2,$B221:$C243,2,0)</f>
        <v>#N/A</v>
      </c>
      <c r="DS218" s="48" t="e">
        <f>VLOOKUP(DR$2,$D221:$E243,2,0)</f>
        <v>#N/A</v>
      </c>
      <c r="DT218" s="47" t="e">
        <f>VLOOKUP(DT$2,$B221:$C243,2,0)</f>
        <v>#N/A</v>
      </c>
      <c r="DU218" s="48" t="e">
        <f>VLOOKUP(DT$2,$D221:$E243,2,0)</f>
        <v>#N/A</v>
      </c>
      <c r="DV218" s="47" t="e">
        <f>VLOOKUP(DV$2,$B221:$C243,2,0)</f>
        <v>#N/A</v>
      </c>
      <c r="DW218" s="48" t="e">
        <f>VLOOKUP(DV$2,$D221:$E243,2,0)</f>
        <v>#N/A</v>
      </c>
      <c r="DX218" s="47" t="e">
        <f>VLOOKUP(DX$2,$B221:$C243,2,0)</f>
        <v>#N/A</v>
      </c>
      <c r="DY218" s="48" t="e">
        <f>VLOOKUP(DX$2,$D221:$E243,2,0)</f>
        <v>#N/A</v>
      </c>
      <c r="DZ218" s="47" t="e">
        <f>VLOOKUP(DZ$2,$B221:$C243,2,0)</f>
        <v>#N/A</v>
      </c>
      <c r="EA218" s="48" t="e">
        <f>VLOOKUP(DZ$2,$D221:$E243,2,0)</f>
        <v>#N/A</v>
      </c>
      <c r="EB218" s="47" t="e">
        <f>VLOOKUP(EB$2,$B221:$C243,2,0)</f>
        <v>#N/A</v>
      </c>
      <c r="EC218" s="48" t="e">
        <f>VLOOKUP(EB$2,$D221:$E243,2,0)</f>
        <v>#N/A</v>
      </c>
      <c r="ED218" s="47" t="e">
        <f>VLOOKUP(ED$2,$B221:$C243,2,0)</f>
        <v>#N/A</v>
      </c>
      <c r="EE218" s="48" t="e">
        <f>VLOOKUP(ED$2,$D221:$E243,2,0)</f>
        <v>#N/A</v>
      </c>
      <c r="EF218" s="47" t="e">
        <f>VLOOKUP(EF$2,$B221:$C243,2,0)</f>
        <v>#N/A</v>
      </c>
      <c r="EG218" s="48" t="e">
        <f>VLOOKUP(EF$2,$D221:$E243,2,0)</f>
        <v>#N/A</v>
      </c>
      <c r="EH218" s="47" t="e">
        <f>VLOOKUP(EH$2,$B221:$C243,2,0)</f>
        <v>#N/A</v>
      </c>
      <c r="EI218" s="48" t="e">
        <f>VLOOKUP(EH$2,$D221:$E243,2,0)</f>
        <v>#N/A</v>
      </c>
      <c r="EJ218" s="47" t="e">
        <f>VLOOKUP(EJ$2,$B221:$C243,2,0)</f>
        <v>#N/A</v>
      </c>
      <c r="EK218" s="48" t="e">
        <f>VLOOKUP(EJ$2,$D221:$E243,2,0)</f>
        <v>#N/A</v>
      </c>
      <c r="EL218" s="47" t="e">
        <f>VLOOKUP(EL$2,$B221:$C243,2,0)</f>
        <v>#N/A</v>
      </c>
      <c r="EM218" s="48" t="e">
        <f>VLOOKUP(EL$2,$D221:$E243,2,0)</f>
        <v>#N/A</v>
      </c>
      <c r="EN218" s="47" t="e">
        <f>VLOOKUP(EN$2,$B221:$C243,2,0)</f>
        <v>#N/A</v>
      </c>
      <c r="EO218" s="48" t="e">
        <f>VLOOKUP(EN$2,$D221:$E243,2,0)</f>
        <v>#N/A</v>
      </c>
      <c r="EP218" s="47" t="e">
        <f>VLOOKUP(EP$2,$B221:$C243,2,0)</f>
        <v>#N/A</v>
      </c>
      <c r="EQ218" s="48" t="e">
        <f>VLOOKUP(EP$2,$D221:$E243,2,0)</f>
        <v>#N/A</v>
      </c>
      <c r="ER218" s="47" t="e">
        <f>VLOOKUP(ER$2,$B221:$C243,2,0)</f>
        <v>#N/A</v>
      </c>
      <c r="ES218" s="48" t="e">
        <f>VLOOKUP(ER$2,$D221:$E243,2,0)</f>
        <v>#N/A</v>
      </c>
      <c r="ET218" s="47" t="e">
        <f>VLOOKUP(ET$2,$B221:$C243,2,0)</f>
        <v>#N/A</v>
      </c>
      <c r="EU218" s="48" t="e">
        <f>VLOOKUP(ET$2,$D221:$E243,2,0)</f>
        <v>#N/A</v>
      </c>
      <c r="EV218" s="47" t="e">
        <f>VLOOKUP(EV$2,$B221:$C243,2,0)</f>
        <v>#N/A</v>
      </c>
      <c r="EW218" s="48" t="e">
        <f>VLOOKUP(EV$2,$D221:$E243,2,0)</f>
        <v>#N/A</v>
      </c>
      <c r="EX218" s="47" t="e">
        <f>VLOOKUP(EX$2,$B221:$C243,2,0)</f>
        <v>#N/A</v>
      </c>
      <c r="EY218" s="48" t="e">
        <f>VLOOKUP(EX$2,$D221:$E243,2,0)</f>
        <v>#N/A</v>
      </c>
      <c r="EZ218" s="47" t="e">
        <f>VLOOKUP(EZ$2,$B221:$C243,2,0)</f>
        <v>#N/A</v>
      </c>
      <c r="FA218" s="48" t="e">
        <f>VLOOKUP(EZ$2,$D221:$E243,2,0)</f>
        <v>#N/A</v>
      </c>
      <c r="FB218" s="47" t="e">
        <f>VLOOKUP(FB$2,$B221:$C243,2,0)</f>
        <v>#N/A</v>
      </c>
      <c r="FC218" s="48" t="e">
        <f>VLOOKUP(FB$2,$D221:$E243,2,0)</f>
        <v>#N/A</v>
      </c>
      <c r="FD218" s="47" t="e">
        <f>VLOOKUP(FD$2,$B221:$C243,2,0)</f>
        <v>#N/A</v>
      </c>
      <c r="FE218" s="48" t="e">
        <f>VLOOKUP(FD$2,$D221:$E243,2,0)</f>
        <v>#N/A</v>
      </c>
      <c r="FF218" s="47" t="e">
        <f>VLOOKUP(FF$2,$B221:$C243,2,0)</f>
        <v>#N/A</v>
      </c>
      <c r="FG218" s="48" t="e">
        <f>VLOOKUP(FF$2,$D221:$E243,2,0)</f>
        <v>#N/A</v>
      </c>
      <c r="FH218" s="47" t="e">
        <f>VLOOKUP(FH$2,$B221:$C243,2,0)</f>
        <v>#N/A</v>
      </c>
      <c r="FI218" s="48" t="e">
        <f>VLOOKUP(FH$2,$D221:$E243,2,0)</f>
        <v>#N/A</v>
      </c>
      <c r="FJ218" s="47" t="e">
        <f>VLOOKUP(FJ$2,$B221:$C243,2,0)</f>
        <v>#N/A</v>
      </c>
      <c r="FK218" s="48" t="e">
        <f>VLOOKUP(FJ$2,$D221:$E243,2,0)</f>
        <v>#N/A</v>
      </c>
      <c r="FL218" s="47" t="e">
        <f>VLOOKUP(FL$2,$B221:$C243,2,0)</f>
        <v>#N/A</v>
      </c>
      <c r="FM218" s="48" t="e">
        <f>VLOOKUP(FL$2,$D221:$E243,2,0)</f>
        <v>#N/A</v>
      </c>
      <c r="FN218" s="47" t="e">
        <f>VLOOKUP(FN$2,$B221:$C243,2,0)</f>
        <v>#N/A</v>
      </c>
      <c r="FO218" s="48" t="e">
        <f>VLOOKUP(FN$2,$D221:$E243,2,0)</f>
        <v>#N/A</v>
      </c>
      <c r="FP218" s="47" t="e">
        <f>VLOOKUP(FP$2,$B221:$C243,2,0)</f>
        <v>#N/A</v>
      </c>
      <c r="FQ218" s="48" t="e">
        <f>VLOOKUP(FP$2,$D221:$E243,2,0)</f>
        <v>#N/A</v>
      </c>
      <c r="FR218" s="47" t="e">
        <f>VLOOKUP(FR$2,$B221:$C243,2,0)</f>
        <v>#N/A</v>
      </c>
      <c r="FS218" s="48" t="e">
        <f>VLOOKUP(FR$2,$D221:$E243,2,0)</f>
        <v>#N/A</v>
      </c>
      <c r="FT218" s="47" t="e">
        <f>VLOOKUP(FT$2,$B221:$C243,2,0)</f>
        <v>#N/A</v>
      </c>
      <c r="FU218" s="48" t="e">
        <f>VLOOKUP(FT$2,$D221:$E243,2,0)</f>
        <v>#N/A</v>
      </c>
      <c r="FV218" s="47" t="e">
        <f>VLOOKUP(FV$2,$B221:$C243,2,0)</f>
        <v>#N/A</v>
      </c>
      <c r="FW218" s="48" t="e">
        <f>VLOOKUP(FV$2,$D221:$E243,2,0)</f>
        <v>#N/A</v>
      </c>
      <c r="FX218" s="47" t="e">
        <f>VLOOKUP(FX$2,$B221:$C243,2,0)</f>
        <v>#N/A</v>
      </c>
      <c r="FY218" s="48" t="e">
        <f>VLOOKUP(FX$2,$D221:$E243,2,0)</f>
        <v>#N/A</v>
      </c>
      <c r="FZ218" s="47" t="e">
        <f>VLOOKUP(FZ$2,$B221:$C243,2,0)</f>
        <v>#N/A</v>
      </c>
      <c r="GA218" s="48" t="e">
        <f>VLOOKUP(FZ$2,$D221:$E243,2,0)</f>
        <v>#N/A</v>
      </c>
      <c r="GB218" s="47" t="e">
        <f>VLOOKUP(GB$2,$B221:$C243,2,0)</f>
        <v>#N/A</v>
      </c>
      <c r="GC218" s="48" t="e">
        <f>VLOOKUP(GB$2,$D221:$E243,2,0)</f>
        <v>#N/A</v>
      </c>
      <c r="GD218" s="47" t="e">
        <f>VLOOKUP(GD$2,$B221:$C243,2,0)</f>
        <v>#N/A</v>
      </c>
      <c r="GE218" s="48" t="e">
        <f>VLOOKUP(GD$2,$D221:$E243,2,0)</f>
        <v>#N/A</v>
      </c>
      <c r="GF218" s="47" t="e">
        <f>VLOOKUP(GF$2,$B221:$C243,2,0)</f>
        <v>#N/A</v>
      </c>
      <c r="GG218" s="48" t="e">
        <f>VLOOKUP(GF$2,$D221:$E243,2,0)</f>
        <v>#N/A</v>
      </c>
      <c r="GH218" s="47" t="e">
        <f>VLOOKUP(GH$2,$B221:$C243,2,0)</f>
        <v>#N/A</v>
      </c>
      <c r="GI218" s="48" t="e">
        <f>VLOOKUP(GH$2,$D221:$E243,2,0)</f>
        <v>#N/A</v>
      </c>
      <c r="GJ218" s="47" t="e">
        <f>VLOOKUP(GJ$2,$B221:$C243,2,0)</f>
        <v>#N/A</v>
      </c>
      <c r="GK218" s="48" t="e">
        <f>VLOOKUP(GJ$2,$D221:$E243,2,0)</f>
        <v>#N/A</v>
      </c>
      <c r="GL218" s="47" t="e">
        <f>VLOOKUP(GL$2,$B221:$C243,2,0)</f>
        <v>#N/A</v>
      </c>
      <c r="GM218" s="48" t="e">
        <f>VLOOKUP(GL$2,$D221:$E243,2,0)</f>
        <v>#N/A</v>
      </c>
      <c r="GN218" s="47" t="e">
        <f>VLOOKUP(GN$2,$B221:$C243,2,0)</f>
        <v>#N/A</v>
      </c>
      <c r="GO218" s="48" t="e">
        <f>VLOOKUP(GN$2,$D221:$E243,2,0)</f>
        <v>#N/A</v>
      </c>
      <c r="GP218" s="47" t="e">
        <f>VLOOKUP(GP$2,$B221:$C243,2,0)</f>
        <v>#N/A</v>
      </c>
      <c r="GQ218" s="48" t="e">
        <f>VLOOKUP(GP$2,$D221:$E243,2,0)</f>
        <v>#N/A</v>
      </c>
      <c r="GR218" s="47" t="e">
        <f>VLOOKUP(GR$2,$B221:$C243,2,0)</f>
        <v>#N/A</v>
      </c>
      <c r="GS218" s="48" t="e">
        <f>VLOOKUP(GR$2,$D221:$E243,2,0)</f>
        <v>#N/A</v>
      </c>
      <c r="GT218" s="47" t="e">
        <f>VLOOKUP(GT$2,$B221:$C243,2,0)</f>
        <v>#N/A</v>
      </c>
      <c r="GU218" s="48" t="e">
        <f>VLOOKUP(GT$2,$D221:$E243,2,0)</f>
        <v>#N/A</v>
      </c>
      <c r="GV218" s="47" t="e">
        <f>VLOOKUP(GV$2,$B221:$C243,2,0)</f>
        <v>#N/A</v>
      </c>
      <c r="GW218" s="48" t="e">
        <f>VLOOKUP(GV$2,$D221:$E243,2,0)</f>
        <v>#N/A</v>
      </c>
      <c r="GX218" s="47" t="e">
        <f>VLOOKUP(GX$2,$B221:$C243,2,0)</f>
        <v>#N/A</v>
      </c>
      <c r="GY218" s="48" t="e">
        <f>VLOOKUP(GX$2,$D221:$E243,2,0)</f>
        <v>#N/A</v>
      </c>
      <c r="GZ218" s="47" t="e">
        <f>VLOOKUP(GZ$2,$B221:$C243,2,0)</f>
        <v>#N/A</v>
      </c>
      <c r="HA218" s="48" t="e">
        <f>VLOOKUP(GZ$2,$D221:$E243,2,0)</f>
        <v>#N/A</v>
      </c>
      <c r="HB218" s="47" t="e">
        <f>VLOOKUP(HB$2,$B221:$C243,2,0)</f>
        <v>#N/A</v>
      </c>
      <c r="HC218" s="48" t="e">
        <f>VLOOKUP(HB$2,$D221:$E243,2,0)</f>
        <v>#N/A</v>
      </c>
      <c r="HD218" s="47" t="e">
        <f>VLOOKUP(HD$2,$B221:$C243,2,0)</f>
        <v>#N/A</v>
      </c>
      <c r="HE218" s="48" t="e">
        <f>VLOOKUP(HD$2,$D221:$E243,2,0)</f>
        <v>#N/A</v>
      </c>
      <c r="HF218" s="47" t="e">
        <f>VLOOKUP(HF$2,$B221:$C243,2,0)</f>
        <v>#N/A</v>
      </c>
      <c r="HG218" s="48" t="e">
        <f>VLOOKUP(HF$2,$D221:$E243,2,0)</f>
        <v>#N/A</v>
      </c>
      <c r="HH218" s="47" t="e">
        <f>VLOOKUP(HH$2,$B221:$C243,2,0)</f>
        <v>#N/A</v>
      </c>
      <c r="HI218" s="48" t="e">
        <f>VLOOKUP(HH$2,$D221:$E243,2,0)</f>
        <v>#N/A</v>
      </c>
      <c r="HJ218" s="47" t="e">
        <f>VLOOKUP(HJ$2,$B221:$C243,2,0)</f>
        <v>#N/A</v>
      </c>
      <c r="HK218" s="48" t="e">
        <f>VLOOKUP(HJ$2,$D221:$E243,2,0)</f>
        <v>#N/A</v>
      </c>
      <c r="HL218" s="47" t="e">
        <f>VLOOKUP(HL$2,$B221:$C243,2,0)</f>
        <v>#N/A</v>
      </c>
      <c r="HM218" s="48" t="e">
        <f>VLOOKUP(HL$2,$D221:$E243,2,0)</f>
        <v>#N/A</v>
      </c>
      <c r="HN218" s="47" t="e">
        <f>VLOOKUP(HN$2,$B221:$C243,2,0)</f>
        <v>#N/A</v>
      </c>
      <c r="HO218" s="48" t="e">
        <f>VLOOKUP(HN$2,$D221:$E243,2,0)</f>
        <v>#N/A</v>
      </c>
      <c r="HP218" s="47" t="e">
        <f>VLOOKUP(HP$2,$B221:$C243,2,0)</f>
        <v>#N/A</v>
      </c>
      <c r="HQ218" s="48" t="e">
        <f>VLOOKUP(HP$2,$D221:$E243,2,0)</f>
        <v>#N/A</v>
      </c>
      <c r="HR218" s="47" t="e">
        <f>VLOOKUP(HR$2,$B221:$C243,2,0)</f>
        <v>#N/A</v>
      </c>
      <c r="HS218" s="48" t="e">
        <f>VLOOKUP(HR$2,$D221:$E243,2,0)</f>
        <v>#N/A</v>
      </c>
      <c r="HT218" s="47" t="e">
        <f>VLOOKUP(HT$2,$B221:$C243,2,0)</f>
        <v>#N/A</v>
      </c>
      <c r="HU218" s="48" t="e">
        <f>VLOOKUP(HT$2,$D221:$E243,2,0)</f>
        <v>#N/A</v>
      </c>
      <c r="HV218" s="47" t="e">
        <f>VLOOKUP(HV$2,$B221:$C243,2,0)</f>
        <v>#N/A</v>
      </c>
      <c r="HW218" s="48" t="e">
        <f>VLOOKUP(HV$2,$D221:$E243,2,0)</f>
        <v>#N/A</v>
      </c>
      <c r="HX218" s="47" t="e">
        <f>VLOOKUP(HX$2,$B221:$C243,2,0)</f>
        <v>#N/A</v>
      </c>
      <c r="HY218" s="48" t="e">
        <f>VLOOKUP(HX$2,$D221:$E243,2,0)</f>
        <v>#N/A</v>
      </c>
      <c r="HZ218" s="47" t="e">
        <f>VLOOKUP(HZ$2,$B221:$C243,2,0)</f>
        <v>#N/A</v>
      </c>
      <c r="IA218" s="48" t="e">
        <f>VLOOKUP(HZ$2,$D221:$E243,2,0)</f>
        <v>#N/A</v>
      </c>
      <c r="IB218" s="47" t="e">
        <f>VLOOKUP(IB$2,$B221:$C243,2,0)</f>
        <v>#N/A</v>
      </c>
      <c r="IC218" s="48" t="e">
        <f>VLOOKUP(IB$2,$D221:$E243,2,0)</f>
        <v>#N/A</v>
      </c>
      <c r="ID218" s="47" t="e">
        <f>VLOOKUP(ID$2,$B221:$C243,2,0)</f>
        <v>#N/A</v>
      </c>
      <c r="IE218" s="48" t="e">
        <f>VLOOKUP(ID$2,$D221:$E243,2,0)</f>
        <v>#N/A</v>
      </c>
      <c r="IF218" s="47" t="e">
        <f>VLOOKUP(IF$2,$B221:$C243,2,0)</f>
        <v>#N/A</v>
      </c>
      <c r="IG218" s="48" t="e">
        <f>VLOOKUP(IF$2,$D221:$E243,2,0)</f>
        <v>#N/A</v>
      </c>
      <c r="IH218" s="47" t="e">
        <f>VLOOKUP(IH$2,$B221:$C243,2,0)</f>
        <v>#N/A</v>
      </c>
      <c r="II218" s="48" t="e">
        <f>VLOOKUP(IH$2,$D221:$E243,2,0)</f>
        <v>#N/A</v>
      </c>
      <c r="IJ218" s="47" t="e">
        <f>VLOOKUP(IJ$2,$B221:$C243,2,0)</f>
        <v>#N/A</v>
      </c>
      <c r="IK218" s="48" t="e">
        <f>VLOOKUP(IJ$2,$D221:$E243,2,0)</f>
        <v>#N/A</v>
      </c>
      <c r="IL218" s="47" t="e">
        <f>VLOOKUP(IL$2,$B221:$C243,2,0)</f>
        <v>#N/A</v>
      </c>
      <c r="IM218" s="48" t="e">
        <f>VLOOKUP(IL$2,$D221:$E243,2,0)</f>
        <v>#N/A</v>
      </c>
      <c r="IN218" s="47" t="e">
        <f>VLOOKUP(IN$2,$B221:$C243,2,0)</f>
        <v>#N/A</v>
      </c>
      <c r="IO218" s="48" t="e">
        <f>VLOOKUP(IN$2,$D221:$E243,2,0)</f>
        <v>#N/A</v>
      </c>
      <c r="IP218" s="47" t="e">
        <f>VLOOKUP(IP$2,$B221:$C243,2,0)</f>
        <v>#N/A</v>
      </c>
      <c r="IQ218" s="48" t="e">
        <f>VLOOKUP(IP$2,$D221:$E243,2,0)</f>
        <v>#N/A</v>
      </c>
      <c r="IR218" s="47" t="e">
        <f>VLOOKUP(IR$2,$B221:$C243,2,0)</f>
        <v>#N/A</v>
      </c>
      <c r="IS218" s="48" t="e">
        <f>VLOOKUP(IR$2,$D221:$E243,2,0)</f>
        <v>#N/A</v>
      </c>
      <c r="IT218" s="47" t="e">
        <f>VLOOKUP(IT$2,$B221:$C243,2,0)</f>
        <v>#N/A</v>
      </c>
      <c r="IU218" s="48" t="e">
        <f>VLOOKUP(IT$2,$D221:$E243,2,0)</f>
        <v>#N/A</v>
      </c>
      <c r="IV218" s="47" t="e">
        <f>VLOOKUP(IV$2,$B221:$C243,2,0)</f>
        <v>#N/A</v>
      </c>
      <c r="IW218" s="48" t="e">
        <f>VLOOKUP(IV$2,$D221:$E243,2,0)</f>
        <v>#N/A</v>
      </c>
      <c r="IX218" s="47" t="e">
        <f>VLOOKUP(IX$2,$B221:$C243,2,0)</f>
        <v>#N/A</v>
      </c>
      <c r="IY218" s="48" t="e">
        <f>VLOOKUP(IX$2,$D221:$E243,2,0)</f>
        <v>#N/A</v>
      </c>
      <c r="IZ218" s="47" t="e">
        <f>VLOOKUP(IZ$2,$B221:$C243,2,0)</f>
        <v>#N/A</v>
      </c>
      <c r="JA218" s="48" t="e">
        <f>VLOOKUP(IZ$2,$D221:$E243,2,0)</f>
        <v>#N/A</v>
      </c>
      <c r="JB218" s="47" t="e">
        <f>VLOOKUP(JB$2,$B221:$C243,2,0)</f>
        <v>#N/A</v>
      </c>
      <c r="JC218" s="48" t="e">
        <f>VLOOKUP(JB$2,$D221:$E243,2,0)</f>
        <v>#N/A</v>
      </c>
      <c r="JD218" s="47" t="e">
        <f>VLOOKUP(JD$2,$B221:$C243,2,0)</f>
        <v>#N/A</v>
      </c>
      <c r="JE218" s="48" t="e">
        <f>VLOOKUP(JD$2,$D221:$E243,2,0)</f>
        <v>#N/A</v>
      </c>
      <c r="JF218" s="47" t="e">
        <f>VLOOKUP(JF$2,$B221:$C243,2,0)</f>
        <v>#N/A</v>
      </c>
      <c r="JG218" s="48" t="e">
        <f>VLOOKUP(JF$2,$D221:$E243,2,0)</f>
        <v>#N/A</v>
      </c>
      <c r="JH218" s="47" t="e">
        <f>VLOOKUP(JH$2,$B221:$C243,2,0)</f>
        <v>#N/A</v>
      </c>
      <c r="JI218" s="48" t="e">
        <f>VLOOKUP(JH$2,$D221:$E243,2,0)</f>
        <v>#N/A</v>
      </c>
      <c r="JJ218" s="47" t="e">
        <f>VLOOKUP(JJ$2,$B221:$C243,2,0)</f>
        <v>#N/A</v>
      </c>
      <c r="JK218" s="48" t="e">
        <f>VLOOKUP(JJ$2,$D221:$E243,2,0)</f>
        <v>#N/A</v>
      </c>
      <c r="JL218" s="47" t="e">
        <f>VLOOKUP(JL$2,$B221:$C243,2,0)</f>
        <v>#N/A</v>
      </c>
      <c r="JM218" s="48" t="e">
        <f>VLOOKUP(JL$2,$D221:$E243,2,0)</f>
        <v>#N/A</v>
      </c>
      <c r="JN218" s="47" t="e">
        <f>VLOOKUP(JN$2,$B221:$C243,2,0)</f>
        <v>#N/A</v>
      </c>
      <c r="JO218" s="48" t="e">
        <f>VLOOKUP(JN$2,$D221:$E243,2,0)</f>
        <v>#N/A</v>
      </c>
      <c r="JP218" s="47" t="e">
        <f>VLOOKUP(JP$2,$B221:$C243,2,0)</f>
        <v>#N/A</v>
      </c>
      <c r="JQ218" s="48" t="e">
        <f>VLOOKUP(JP$2,$D221:$E243,2,0)</f>
        <v>#N/A</v>
      </c>
      <c r="JR218" s="47" t="e">
        <f>VLOOKUP(JR$2,$B221:$C243,2,0)</f>
        <v>#N/A</v>
      </c>
      <c r="JS218" s="48" t="e">
        <f>VLOOKUP(JR$2,$D221:$E243,2,0)</f>
        <v>#N/A</v>
      </c>
      <c r="JT218" s="47" t="e">
        <f>VLOOKUP(JT$2,$B221:$C243,2,0)</f>
        <v>#N/A</v>
      </c>
      <c r="JU218" s="48" t="e">
        <f>VLOOKUP(JT$2,$D221:$E243,2,0)</f>
        <v>#N/A</v>
      </c>
      <c r="JV218" s="47" t="e">
        <f>VLOOKUP(JV$2,$B221:$C243,2,0)</f>
        <v>#N/A</v>
      </c>
      <c r="JW218" s="48" t="e">
        <f>VLOOKUP(JV$2,$D221:$E243,2,0)</f>
        <v>#N/A</v>
      </c>
      <c r="JX218" s="47" t="e">
        <f>VLOOKUP(JX$2,$B221:$C243,2,0)</f>
        <v>#N/A</v>
      </c>
      <c r="JY218" s="48" t="e">
        <f>VLOOKUP(JX$2,$D221:$E243,2,0)</f>
        <v>#N/A</v>
      </c>
      <c r="JZ218" s="47" t="e">
        <f>VLOOKUP(JZ$2,$B221:$C243,2,0)</f>
        <v>#N/A</v>
      </c>
      <c r="KA218" s="48" t="e">
        <f>VLOOKUP(JZ$2,$D221:$E243,2,0)</f>
        <v>#N/A</v>
      </c>
      <c r="KB218" s="47" t="e">
        <f>VLOOKUP(KB$2,$B221:$C243,2,0)</f>
        <v>#N/A</v>
      </c>
      <c r="KC218" s="48" t="e">
        <f>VLOOKUP(KB$2,$D221:$E243,2,0)</f>
        <v>#N/A</v>
      </c>
      <c r="KD218" s="47" t="e">
        <f>VLOOKUP(KD$2,$B221:$C243,2,0)</f>
        <v>#N/A</v>
      </c>
      <c r="KE218" s="48" t="e">
        <f>VLOOKUP(KD$2,$D221:$E243,2,0)</f>
        <v>#N/A</v>
      </c>
      <c r="KF218" s="47" t="e">
        <f>VLOOKUP(KF$2,$B221:$C243,2,0)</f>
        <v>#N/A</v>
      </c>
      <c r="KG218" s="48" t="e">
        <f>VLOOKUP(KF$2,$D221:$E243,2,0)</f>
        <v>#N/A</v>
      </c>
      <c r="KH218" s="47" t="e">
        <f>VLOOKUP(KH$2,$B221:$C243,2,0)</f>
        <v>#N/A</v>
      </c>
      <c r="KI218" s="48" t="e">
        <f>VLOOKUP(KH$2,$D221:$E243,2,0)</f>
        <v>#N/A</v>
      </c>
      <c r="KJ218" s="47" t="e">
        <f>VLOOKUP(KJ$2,$B221:$C243,2,0)</f>
        <v>#N/A</v>
      </c>
      <c r="KK218" s="48" t="e">
        <f>VLOOKUP(KJ$2,$D221:$E243,2,0)</f>
        <v>#N/A</v>
      </c>
      <c r="KL218" s="47" t="e">
        <f>VLOOKUP(KL$2,$B221:$C243,2,0)</f>
        <v>#N/A</v>
      </c>
      <c r="KM218" s="48" t="e">
        <f>VLOOKUP(KL$2,$D221:$E243,2,0)</f>
        <v>#N/A</v>
      </c>
      <c r="KN218" s="47" t="e">
        <f>VLOOKUP(KN$2,$B221:$C243,2,0)</f>
        <v>#N/A</v>
      </c>
      <c r="KO218" s="48" t="e">
        <f>VLOOKUP(KN$2,$D221:$E243,2,0)</f>
        <v>#N/A</v>
      </c>
      <c r="KP218" s="47" t="e">
        <f>VLOOKUP(KP$2,$B221:$C243,2,0)</f>
        <v>#N/A</v>
      </c>
      <c r="KQ218" s="48" t="e">
        <f>VLOOKUP(KP$2,$D221:$E243,2,0)</f>
        <v>#N/A</v>
      </c>
      <c r="KR218" s="47" t="e">
        <f>VLOOKUP(KR$2,$B221:$C243,2,0)</f>
        <v>#N/A</v>
      </c>
      <c r="KS218" s="48" t="e">
        <f>VLOOKUP(KR$2,$D221:$E243,2,0)</f>
        <v>#N/A</v>
      </c>
      <c r="KT218" s="47" t="e">
        <f>VLOOKUP(KT$2,$B221:$C243,2,0)</f>
        <v>#N/A</v>
      </c>
      <c r="KU218" s="48" t="e">
        <f>VLOOKUP(KT$2,$D221:$E243,2,0)</f>
        <v>#N/A</v>
      </c>
      <c r="KV218" s="47" t="e">
        <f>VLOOKUP(KV$2,$B221:$C243,2,0)</f>
        <v>#N/A</v>
      </c>
      <c r="KW218" s="48" t="e">
        <f>VLOOKUP(KV$2,$D221:$E243,2,0)</f>
        <v>#N/A</v>
      </c>
      <c r="KX218" s="47" t="e">
        <f>VLOOKUP(KX$2,$B221:$C243,2,0)</f>
        <v>#N/A</v>
      </c>
      <c r="KY218" s="48" t="e">
        <f>VLOOKUP(KX$2,$D221:$E243,2,0)</f>
        <v>#N/A</v>
      </c>
      <c r="KZ218" s="47" t="e">
        <f>VLOOKUP(KZ$2,$B221:$C243,2,0)</f>
        <v>#N/A</v>
      </c>
      <c r="LA218" s="48" t="e">
        <f>VLOOKUP(KZ$2,$D221:$E243,2,0)</f>
        <v>#N/A</v>
      </c>
      <c r="LB218" s="47" t="e">
        <f>VLOOKUP(LB$2,$B221:$C243,2,0)</f>
        <v>#N/A</v>
      </c>
      <c r="LC218" s="48" t="e">
        <f>VLOOKUP(LB$2,$D221:$E243,2,0)</f>
        <v>#N/A</v>
      </c>
      <c r="LD218" s="47" t="e">
        <f>VLOOKUP(LD$2,$B221:$C243,2,0)</f>
        <v>#N/A</v>
      </c>
      <c r="LE218" s="48" t="e">
        <f>VLOOKUP(LD$2,$D221:$E243,2,0)</f>
        <v>#N/A</v>
      </c>
      <c r="LF218" s="47" t="e">
        <f>VLOOKUP(LF$2,$B221:$C243,2,0)</f>
        <v>#N/A</v>
      </c>
      <c r="LG218" s="48" t="e">
        <f>VLOOKUP(LF$2,$D221:$E243,2,0)</f>
        <v>#N/A</v>
      </c>
      <c r="LH218" s="47" t="e">
        <f>VLOOKUP(LH$2,$B221:$C243,2,0)</f>
        <v>#N/A</v>
      </c>
      <c r="LI218" s="48" t="e">
        <f>VLOOKUP(LH$2,$D221:$E243,2,0)</f>
        <v>#N/A</v>
      </c>
      <c r="LJ218" s="47" t="e">
        <f>VLOOKUP(LJ$2,$B221:$C243,2,0)</f>
        <v>#N/A</v>
      </c>
      <c r="LK218" s="48" t="e">
        <f>VLOOKUP(LJ$2,$D221:$E243,2,0)</f>
        <v>#N/A</v>
      </c>
      <c r="LL218" s="47" t="e">
        <f>VLOOKUP(LL$2,$B221:$C243,2,0)</f>
        <v>#N/A</v>
      </c>
      <c r="LM218" s="48" t="e">
        <f>VLOOKUP(LL$2,$D221:$E243,2,0)</f>
        <v>#N/A</v>
      </c>
      <c r="LN218" s="47" t="e">
        <f>VLOOKUP(LN$2,$B221:$C243,2,0)</f>
        <v>#N/A</v>
      </c>
      <c r="LO218" s="48" t="e">
        <f>VLOOKUP(LN$2,$D221:$E243,2,0)</f>
        <v>#N/A</v>
      </c>
      <c r="LP218" s="47" t="e">
        <f>VLOOKUP(LP$2,$B221:$C243,2,0)</f>
        <v>#N/A</v>
      </c>
      <c r="LQ218" s="48" t="e">
        <f>VLOOKUP(LP$2,$D221:$E243,2,0)</f>
        <v>#N/A</v>
      </c>
      <c r="LR218" s="47" t="e">
        <f>VLOOKUP(LR$2,$B221:$C243,2,0)</f>
        <v>#N/A</v>
      </c>
      <c r="LS218" s="48" t="e">
        <f>VLOOKUP(LR$2,$D221:$E243,2,0)</f>
        <v>#N/A</v>
      </c>
      <c r="LT218" s="47" t="e">
        <f>VLOOKUP(LT$2,$B221:$C243,2,0)</f>
        <v>#N/A</v>
      </c>
      <c r="LU218" s="48" t="e">
        <f>VLOOKUP(LT$2,$D221:$E243,2,0)</f>
        <v>#N/A</v>
      </c>
      <c r="LV218" s="47" t="e">
        <f>VLOOKUP(LV$2,$B221:$C243,2,0)</f>
        <v>#N/A</v>
      </c>
      <c r="LW218" s="48" t="e">
        <f>VLOOKUP(LV$2,$D221:$E243,2,0)</f>
        <v>#N/A</v>
      </c>
      <c r="LX218" s="47" t="e">
        <f>VLOOKUP(LX$2,$B221:$C243,2,0)</f>
        <v>#N/A</v>
      </c>
      <c r="LY218" s="48" t="e">
        <f>VLOOKUP(LX$2,$D221:$E243,2,0)</f>
        <v>#N/A</v>
      </c>
      <c r="LZ218" s="47" t="e">
        <f>VLOOKUP(LZ$2,$B221:$C243,2,0)</f>
        <v>#N/A</v>
      </c>
      <c r="MA218" s="48" t="e">
        <f>VLOOKUP(LZ$2,$D221:$E243,2,0)</f>
        <v>#N/A</v>
      </c>
      <c r="MB218" s="47" t="e">
        <f>VLOOKUP(MB$2,$B221:$C243,2,0)</f>
        <v>#N/A</v>
      </c>
      <c r="MC218" s="48" t="e">
        <f>VLOOKUP(MB$2,$D221:$E243,2,0)</f>
        <v>#N/A</v>
      </c>
      <c r="MD218" s="47" t="e">
        <f>VLOOKUP(MD$2,$B221:$C243,2,0)</f>
        <v>#N/A</v>
      </c>
      <c r="ME218" s="48" t="e">
        <f>VLOOKUP(MD$2,$D221:$E243,2,0)</f>
        <v>#N/A</v>
      </c>
      <c r="MF218" s="47" t="e">
        <f>VLOOKUP(MF$2,$B221:$C243,2,0)</f>
        <v>#N/A</v>
      </c>
      <c r="MG218" s="48" t="e">
        <f>VLOOKUP(MF$2,$D221:$E243,2,0)</f>
        <v>#N/A</v>
      </c>
      <c r="MH218" s="47" t="e">
        <f>VLOOKUP(MH$2,$B221:$C243,2,0)</f>
        <v>#N/A</v>
      </c>
      <c r="MI218" s="48" t="e">
        <f>VLOOKUP(MH$2,$D221:$E243,2,0)</f>
        <v>#N/A</v>
      </c>
      <c r="MJ218" s="47" t="e">
        <f>VLOOKUP(MJ$2,$B221:$C243,2,0)</f>
        <v>#N/A</v>
      </c>
      <c r="MK218" s="48" t="e">
        <f>VLOOKUP(MJ$2,$D221:$E243,2,0)</f>
        <v>#N/A</v>
      </c>
      <c r="ML218" s="47" t="e">
        <f>VLOOKUP(ML$2,$B221:$C243,2,0)</f>
        <v>#N/A</v>
      </c>
      <c r="MM218" s="48" t="e">
        <f>VLOOKUP(ML$2,$D221:$E243,2,0)</f>
        <v>#N/A</v>
      </c>
      <c r="MN218" s="47" t="e">
        <f>VLOOKUP(MN$2,$B221:$C243,2,0)</f>
        <v>#N/A</v>
      </c>
      <c r="MO218" s="48" t="e">
        <f>VLOOKUP(MN$2,$D221:$E243,2,0)</f>
        <v>#N/A</v>
      </c>
      <c r="MP218" s="47" t="e">
        <f>VLOOKUP(MP$2,$B221:$C243,2,0)</f>
        <v>#N/A</v>
      </c>
      <c r="MQ218" s="48" t="e">
        <f>VLOOKUP(MP$2,$D221:$E243,2,0)</f>
        <v>#N/A</v>
      </c>
      <c r="MR218" s="47" t="e">
        <f>VLOOKUP(MR$2,$B221:$C243,2,0)</f>
        <v>#N/A</v>
      </c>
      <c r="MS218" s="48" t="e">
        <f>VLOOKUP(MR$2,$D221:$E243,2,0)</f>
        <v>#N/A</v>
      </c>
      <c r="MT218" s="47" t="e">
        <f>VLOOKUP(MT$2,$B221:$C243,2,0)</f>
        <v>#N/A</v>
      </c>
      <c r="MU218" s="48" t="e">
        <f>VLOOKUP(MT$2,$D221:$E243,2,0)</f>
        <v>#N/A</v>
      </c>
      <c r="MV218" s="47" t="e">
        <f>VLOOKUP(MV$2,$B221:$C243,2,0)</f>
        <v>#N/A</v>
      </c>
      <c r="MW218" s="48" t="e">
        <f>VLOOKUP(MV$2,$D221:$E243,2,0)</f>
        <v>#N/A</v>
      </c>
      <c r="MX218" s="47" t="e">
        <f>VLOOKUP(MX$2,$B221:$C243,2,0)</f>
        <v>#N/A</v>
      </c>
      <c r="MY218" s="48" t="e">
        <f>VLOOKUP(MX$2,$D221:$E243,2,0)</f>
        <v>#N/A</v>
      </c>
      <c r="MZ218" s="47" t="e">
        <f>VLOOKUP(MZ$2,$B221:$C243,2,0)</f>
        <v>#N/A</v>
      </c>
      <c r="NA218" s="48" t="e">
        <f>VLOOKUP(MZ$2,$D221:$E243,2,0)</f>
        <v>#N/A</v>
      </c>
      <c r="NB218" s="47" t="e">
        <f>VLOOKUP(NB$2,$B221:$C243,2,0)</f>
        <v>#N/A</v>
      </c>
      <c r="NC218" s="48" t="e">
        <f>VLOOKUP(NB$2,$D221:$E243,2,0)</f>
        <v>#N/A</v>
      </c>
      <c r="ND218" s="47" t="e">
        <f>VLOOKUP(ND$2,$B221:$C243,2,0)</f>
        <v>#N/A</v>
      </c>
      <c r="NE218" s="48" t="e">
        <f>VLOOKUP(ND$2,$D221:$E243,2,0)</f>
        <v>#N/A</v>
      </c>
      <c r="NF218" s="47" t="e">
        <f>VLOOKUP(NF$2,$B221:$C243,2,0)</f>
        <v>#N/A</v>
      </c>
      <c r="NG218" s="48" t="e">
        <f>VLOOKUP(NF$2,$D221:$E243,2,0)</f>
        <v>#N/A</v>
      </c>
      <c r="NH218" s="47" t="e">
        <f>VLOOKUP(NH$2,$B221:$C243,2,0)</f>
        <v>#N/A</v>
      </c>
      <c r="NI218" s="48" t="e">
        <f>VLOOKUP(NH$2,$D221:$E243,2,0)</f>
        <v>#N/A</v>
      </c>
      <c r="NJ218" s="47" t="e">
        <f>VLOOKUP(NJ$2,$B221:$C243,2,0)</f>
        <v>#N/A</v>
      </c>
      <c r="NK218" s="48" t="e">
        <f>VLOOKUP(NJ$2,$D221:$E243,2,0)</f>
        <v>#N/A</v>
      </c>
      <c r="NL218" s="47" t="e">
        <f>VLOOKUP(NL$2,$B221:$C243,2,0)</f>
        <v>#N/A</v>
      </c>
      <c r="NM218" s="48" t="e">
        <f>VLOOKUP(NL$2,$D221:$E243,2,0)</f>
        <v>#N/A</v>
      </c>
      <c r="NN218" s="47" t="e">
        <f>VLOOKUP(NN$2,$B221:$C243,2,0)</f>
        <v>#N/A</v>
      </c>
      <c r="NO218" s="48" t="e">
        <f>VLOOKUP(NN$2,$D221:$E243,2,0)</f>
        <v>#N/A</v>
      </c>
      <c r="NP218" s="47" t="e">
        <f>VLOOKUP(NP$2,$B221:$C243,2,0)</f>
        <v>#N/A</v>
      </c>
      <c r="NQ218" s="48" t="e">
        <f>VLOOKUP(NP$2,$D221:$E243,2,0)</f>
        <v>#N/A</v>
      </c>
      <c r="NR218" s="47" t="e">
        <f>VLOOKUP(NR$2,$B221:$C243,2,0)</f>
        <v>#N/A</v>
      </c>
      <c r="NS218" s="48" t="e">
        <f>VLOOKUP(NR$2,$D221:$E243,2,0)</f>
        <v>#N/A</v>
      </c>
      <c r="NT218" s="47" t="e">
        <f>VLOOKUP(NT$2,$B221:$C243,2,0)</f>
        <v>#N/A</v>
      </c>
      <c r="NU218" s="48" t="e">
        <f>VLOOKUP(NT$2,$D221:$E243,2,0)</f>
        <v>#N/A</v>
      </c>
      <c r="NV218" s="47" t="e">
        <f>VLOOKUP(NV$2,$B221:$C243,2,0)</f>
        <v>#N/A</v>
      </c>
      <c r="NW218" s="48" t="e">
        <f>VLOOKUP(NV$2,$D221:$E243,2,0)</f>
        <v>#N/A</v>
      </c>
      <c r="NX218" s="47" t="e">
        <f>VLOOKUP(NX$2,$B221:$C243,2,0)</f>
        <v>#N/A</v>
      </c>
      <c r="NY218" s="48" t="e">
        <f>VLOOKUP(NX$2,$D221:$E243,2,0)</f>
        <v>#N/A</v>
      </c>
      <c r="NZ218" s="47" t="e">
        <f>VLOOKUP(NZ$2,$B221:$C243,2,0)</f>
        <v>#N/A</v>
      </c>
      <c r="OA218" s="48" t="e">
        <f>VLOOKUP(NZ$2,$D221:$E243,2,0)</f>
        <v>#N/A</v>
      </c>
      <c r="OB218" s="47" t="e">
        <f>VLOOKUP(OB$2,$B221:$C243,2,0)</f>
        <v>#N/A</v>
      </c>
      <c r="OC218" s="48" t="e">
        <f>VLOOKUP(OB$2,$D221:$E243,2,0)</f>
        <v>#N/A</v>
      </c>
      <c r="OD218" s="47" t="e">
        <f>VLOOKUP(OD$2,$B221:$C243,2,0)</f>
        <v>#N/A</v>
      </c>
      <c r="OE218" s="48" t="e">
        <f>VLOOKUP(OD$2,$D221:$E243,2,0)</f>
        <v>#N/A</v>
      </c>
      <c r="OF218" s="47" t="e">
        <f>VLOOKUP(OF$2,$B221:$C243,2,0)</f>
        <v>#N/A</v>
      </c>
      <c r="OG218" s="48" t="e">
        <f>VLOOKUP(OF$2,$D221:$E243,2,0)</f>
        <v>#N/A</v>
      </c>
      <c r="OH218" s="47" t="e">
        <f>VLOOKUP(OH$2,$B221:$C243,2,0)</f>
        <v>#N/A</v>
      </c>
      <c r="OI218" s="48" t="e">
        <f>VLOOKUP(OH$2,$D221:$E243,2,0)</f>
        <v>#N/A</v>
      </c>
      <c r="OJ218" s="47" t="e">
        <f>VLOOKUP(OJ$2,$B221:$C243,2,0)</f>
        <v>#N/A</v>
      </c>
      <c r="OK218" s="48" t="e">
        <f>VLOOKUP(OJ$2,$D221:$E243,2,0)</f>
        <v>#N/A</v>
      </c>
      <c r="OL218" s="47" t="e">
        <f>VLOOKUP(OL$2,$B221:$C243,2,0)</f>
        <v>#N/A</v>
      </c>
      <c r="OM218" s="48" t="e">
        <f>VLOOKUP(OL$2,$D221:$E243,2,0)</f>
        <v>#N/A</v>
      </c>
      <c r="ON218" s="47" t="e">
        <f>VLOOKUP(ON$2,$B221:$C243,2,0)</f>
        <v>#N/A</v>
      </c>
      <c r="OO218" s="48" t="e">
        <f>VLOOKUP(ON$2,$D221:$E243,2,0)</f>
        <v>#N/A</v>
      </c>
      <c r="OP218" s="47" t="e">
        <f>VLOOKUP(OP$2,$B221:$C243,2,0)</f>
        <v>#N/A</v>
      </c>
      <c r="OQ218" s="48" t="e">
        <f>VLOOKUP(OP$2,$D221:$E243,2,0)</f>
        <v>#N/A</v>
      </c>
      <c r="OR218" s="47" t="e">
        <f>VLOOKUP(OR$2,$B221:$C243,2,0)</f>
        <v>#N/A</v>
      </c>
      <c r="OS218" s="48" t="e">
        <f>VLOOKUP(OR$2,$D221:$E243,2,0)</f>
        <v>#N/A</v>
      </c>
      <c r="OT218" s="47" t="e">
        <f>VLOOKUP(OT$2,$B221:$C243,2,0)</f>
        <v>#N/A</v>
      </c>
      <c r="OU218" s="48" t="e">
        <f>VLOOKUP(OT$2,$D221:$E243,2,0)</f>
        <v>#N/A</v>
      </c>
      <c r="OV218" s="47" t="e">
        <f>VLOOKUP(OV$2,$B221:$C243,2,0)</f>
        <v>#N/A</v>
      </c>
      <c r="OW218" s="48" t="e">
        <f>VLOOKUP(OV$2,$D221:$E243,2,0)</f>
        <v>#N/A</v>
      </c>
      <c r="OX218" s="47" t="e">
        <f>VLOOKUP(OX$2,$B221:$C243,2,0)</f>
        <v>#N/A</v>
      </c>
      <c r="OY218" s="48" t="e">
        <f>VLOOKUP(OX$2,$D221:$E243,2,0)</f>
        <v>#N/A</v>
      </c>
      <c r="OZ218" s="47" t="e">
        <f>VLOOKUP(OZ$2,$B221:$C243,2,0)</f>
        <v>#N/A</v>
      </c>
      <c r="PA218" s="48" t="e">
        <f>VLOOKUP(OZ$2,$D221:$E243,2,0)</f>
        <v>#N/A</v>
      </c>
      <c r="PB218" s="47" t="e">
        <f>VLOOKUP(PB$2,$B221:$C243,2,0)</f>
        <v>#N/A</v>
      </c>
      <c r="PC218" s="48" t="e">
        <f>VLOOKUP(PB$2,$D221:$E243,2,0)</f>
        <v>#N/A</v>
      </c>
      <c r="PD218" s="47" t="e">
        <f>VLOOKUP(PD$2,$B221:$C243,2,0)</f>
        <v>#N/A</v>
      </c>
      <c r="PE218" s="48" t="e">
        <f>VLOOKUP(PD$2,$D221:$E243,2,0)</f>
        <v>#N/A</v>
      </c>
      <c r="PF218" s="47" t="e">
        <f>VLOOKUP(PF$2,$B221:$C243,2,0)</f>
        <v>#N/A</v>
      </c>
      <c r="PG218" s="48" t="e">
        <f>VLOOKUP(PF$2,$D221:$E243,2,0)</f>
        <v>#N/A</v>
      </c>
      <c r="PH218" s="47" t="e">
        <f>VLOOKUP(PH$2,$B221:$C243,2,0)</f>
        <v>#N/A</v>
      </c>
      <c r="PI218" s="48" t="e">
        <f>VLOOKUP(PH$2,$D221:$E243,2,0)</f>
        <v>#N/A</v>
      </c>
      <c r="PJ218" s="47" t="e">
        <f>VLOOKUP(PJ$2,$B221:$C243,2,0)</f>
        <v>#N/A</v>
      </c>
      <c r="PK218" s="48" t="e">
        <f>VLOOKUP(PJ$2,$D221:$E243,2,0)</f>
        <v>#N/A</v>
      </c>
      <c r="PL218" s="47" t="e">
        <f>VLOOKUP(PL$2,$B221:$C243,2,0)</f>
        <v>#N/A</v>
      </c>
      <c r="PM218" s="48" t="e">
        <f>VLOOKUP(PL$2,$D221:$E243,2,0)</f>
        <v>#N/A</v>
      </c>
      <c r="PN218" s="47" t="e">
        <f>VLOOKUP(PN$2,$B221:$C243,2,0)</f>
        <v>#N/A</v>
      </c>
      <c r="PO218" s="48" t="e">
        <f>VLOOKUP(PN$2,$D221:$E243,2,0)</f>
        <v>#N/A</v>
      </c>
      <c r="PP218" s="47" t="e">
        <f>VLOOKUP(PP$2,$B221:$C243,2,0)</f>
        <v>#N/A</v>
      </c>
      <c r="PQ218" s="48" t="e">
        <f>VLOOKUP(PP$2,$D221:$E243,2,0)</f>
        <v>#N/A</v>
      </c>
      <c r="PR218" s="47" t="e">
        <f>VLOOKUP(PR$2,$B221:$C243,2,0)</f>
        <v>#N/A</v>
      </c>
      <c r="PS218" s="48" t="e">
        <f>VLOOKUP(PR$2,$D221:$E243,2,0)</f>
        <v>#N/A</v>
      </c>
      <c r="PT218" s="47" t="e">
        <f>VLOOKUP(PT$2,$B221:$C243,2,0)</f>
        <v>#N/A</v>
      </c>
      <c r="PU218" s="48" t="e">
        <f>VLOOKUP(PT$2,$D221:$E243,2,0)</f>
        <v>#N/A</v>
      </c>
      <c r="PV218" s="47" t="e">
        <f>VLOOKUP(PV$2,$B221:$C243,2,0)</f>
        <v>#N/A</v>
      </c>
      <c r="PW218" s="48" t="e">
        <f>VLOOKUP(PV$2,$D221:$E243,2,0)</f>
        <v>#N/A</v>
      </c>
      <c r="PX218" s="47" t="e">
        <f>VLOOKUP(PX$2,$B221:$C243,2,0)</f>
        <v>#N/A</v>
      </c>
      <c r="PY218" s="48" t="e">
        <f>VLOOKUP(PX$2,$D221:$E243,2,0)</f>
        <v>#N/A</v>
      </c>
      <c r="PZ218" s="47" t="e">
        <f>VLOOKUP(PZ$2,$B221:$C243,2,0)</f>
        <v>#N/A</v>
      </c>
      <c r="QA218" s="48" t="e">
        <f>VLOOKUP(PZ$2,$D221:$E243,2,0)</f>
        <v>#N/A</v>
      </c>
      <c r="QB218" s="47" t="e">
        <f>VLOOKUP(QB$2,$B221:$C243,2,0)</f>
        <v>#N/A</v>
      </c>
      <c r="QC218" s="48" t="e">
        <f>VLOOKUP(QB$2,$D221:$E243,2,0)</f>
        <v>#N/A</v>
      </c>
      <c r="QD218" s="47" t="e">
        <f>VLOOKUP(QD$2,$B221:$C243,2,0)</f>
        <v>#N/A</v>
      </c>
      <c r="QE218" s="48" t="e">
        <f>VLOOKUP(QD$2,$D221:$E243,2,0)</f>
        <v>#N/A</v>
      </c>
      <c r="QF218" s="47" t="e">
        <f>VLOOKUP(QF$2,$B221:$C243,2,0)</f>
        <v>#N/A</v>
      </c>
      <c r="QG218" s="48" t="e">
        <f>VLOOKUP(QF$2,$D221:$E243,2,0)</f>
        <v>#N/A</v>
      </c>
      <c r="QH218" s="47" t="e">
        <f>VLOOKUP(QH$2,$B221:$C243,2,0)</f>
        <v>#N/A</v>
      </c>
      <c r="QI218" s="48" t="e">
        <f>VLOOKUP(QH$2,$D221:$E243,2,0)</f>
        <v>#N/A</v>
      </c>
      <c r="QJ218" s="47" t="e">
        <f>VLOOKUP(QJ$2,$B221:$C243,2,0)</f>
        <v>#N/A</v>
      </c>
      <c r="QK218" s="48" t="e">
        <f>VLOOKUP(QJ$2,$D221:$E243,2,0)</f>
        <v>#N/A</v>
      </c>
      <c r="QL218" s="47" t="e">
        <f>VLOOKUP(QL$2,$B221:$C243,2,0)</f>
        <v>#N/A</v>
      </c>
      <c r="QM218" s="48" t="e">
        <f>VLOOKUP(QL$2,$D221:$E243,2,0)</f>
        <v>#N/A</v>
      </c>
      <c r="QN218" s="47" t="e">
        <f>VLOOKUP(QN$2,$B221:$C243,2,0)</f>
        <v>#N/A</v>
      </c>
      <c r="QO218" s="48" t="e">
        <f>VLOOKUP(QN$2,$D221:$E243,2,0)</f>
        <v>#N/A</v>
      </c>
    </row>
    <row r="219" spans="1:457" ht="15.95" hidden="1" customHeight="1" outlineLevel="1">
      <c r="A219" s="50"/>
      <c r="B219" s="805" t="s">
        <v>9</v>
      </c>
      <c r="C219" s="805"/>
      <c r="D219" s="805" t="s">
        <v>10</v>
      </c>
      <c r="E219" s="806"/>
    </row>
    <row r="220" spans="1:457" ht="15.95" hidden="1" customHeight="1" outlineLevel="1">
      <c r="A220" s="51"/>
      <c r="B220" s="79" t="s">
        <v>59</v>
      </c>
      <c r="C220" s="59" t="s">
        <v>36</v>
      </c>
      <c r="D220" s="79" t="s">
        <v>60</v>
      </c>
      <c r="E220" s="80" t="s">
        <v>36</v>
      </c>
    </row>
    <row r="221" spans="1:457" ht="15.95" hidden="1" customHeight="1" outlineLevel="1">
      <c r="A221" s="52">
        <v>1</v>
      </c>
      <c r="B221" s="63"/>
      <c r="C221" s="286"/>
      <c r="D221" s="64"/>
      <c r="E221" s="287"/>
    </row>
    <row r="222" spans="1:457" ht="15.95" hidden="1" customHeight="1" outlineLevel="1">
      <c r="A222" s="53">
        <v>2</v>
      </c>
      <c r="B222" s="110"/>
      <c r="C222" s="286"/>
      <c r="D222" s="64"/>
      <c r="E222" s="287"/>
    </row>
    <row r="223" spans="1:457" ht="15.95" hidden="1" customHeight="1" outlineLevel="1">
      <c r="A223" s="53">
        <v>3</v>
      </c>
      <c r="B223" s="64"/>
      <c r="C223" s="286"/>
      <c r="D223" s="64"/>
      <c r="E223" s="287"/>
    </row>
    <row r="224" spans="1:457" ht="15.95" hidden="1" customHeight="1" outlineLevel="1">
      <c r="A224" s="53">
        <v>4</v>
      </c>
      <c r="B224" s="64"/>
      <c r="C224" s="286"/>
      <c r="D224" s="64"/>
      <c r="E224" s="287"/>
    </row>
    <row r="225" spans="1:5" ht="15.95" hidden="1" customHeight="1" outlineLevel="1">
      <c r="A225" s="53">
        <v>5</v>
      </c>
      <c r="B225" s="64"/>
      <c r="C225" s="286"/>
      <c r="D225" s="64"/>
      <c r="E225" s="287"/>
    </row>
    <row r="226" spans="1:5" ht="15.95" hidden="1" customHeight="1" outlineLevel="1">
      <c r="A226" s="53">
        <v>6</v>
      </c>
      <c r="B226" s="64"/>
      <c r="C226" s="286"/>
      <c r="D226" s="64"/>
      <c r="E226" s="287"/>
    </row>
    <row r="227" spans="1:5" ht="15.95" hidden="1" customHeight="1" outlineLevel="1">
      <c r="A227" s="53">
        <v>7</v>
      </c>
      <c r="B227" s="64"/>
      <c r="C227" s="286"/>
      <c r="D227" s="64"/>
      <c r="E227" s="287"/>
    </row>
    <row r="228" spans="1:5" ht="15.95" hidden="1" customHeight="1" outlineLevel="1">
      <c r="A228" s="53">
        <v>8</v>
      </c>
      <c r="B228" s="64"/>
      <c r="C228" s="286"/>
      <c r="D228" s="64"/>
      <c r="E228" s="287"/>
    </row>
    <row r="229" spans="1:5" ht="15.95" hidden="1" customHeight="1" outlineLevel="1">
      <c r="A229" s="53">
        <v>9</v>
      </c>
      <c r="B229" s="64"/>
      <c r="C229" s="286"/>
      <c r="D229" s="64"/>
      <c r="E229" s="287"/>
    </row>
    <row r="230" spans="1:5" ht="15.95" hidden="1" customHeight="1" outlineLevel="1">
      <c r="A230" s="53">
        <v>10</v>
      </c>
      <c r="B230" s="64"/>
      <c r="C230" s="286"/>
      <c r="D230" s="64"/>
      <c r="E230" s="287"/>
    </row>
    <row r="231" spans="1:5" ht="15.95" hidden="1" customHeight="1" outlineLevel="1">
      <c r="A231" s="53">
        <v>11</v>
      </c>
      <c r="B231" s="64"/>
      <c r="C231" s="286"/>
      <c r="D231" s="64"/>
      <c r="E231" s="287"/>
    </row>
    <row r="232" spans="1:5" ht="15.95" hidden="1" customHeight="1" outlineLevel="1">
      <c r="A232" s="53">
        <v>12</v>
      </c>
      <c r="B232" s="64"/>
      <c r="C232" s="286"/>
      <c r="D232" s="64"/>
      <c r="E232" s="287"/>
    </row>
    <row r="233" spans="1:5" ht="15.95" hidden="1" customHeight="1" outlineLevel="1">
      <c r="A233" s="53">
        <v>13</v>
      </c>
      <c r="B233" s="64"/>
      <c r="C233" s="286"/>
      <c r="D233" s="64"/>
      <c r="E233" s="287"/>
    </row>
    <row r="234" spans="1:5" ht="15.95" hidden="1" customHeight="1" outlineLevel="1">
      <c r="A234" s="53">
        <v>14</v>
      </c>
      <c r="B234" s="64"/>
      <c r="C234" s="286"/>
      <c r="D234" s="64"/>
      <c r="E234" s="112"/>
    </row>
    <row r="235" spans="1:5" ht="15.95" hidden="1" customHeight="1" outlineLevel="1">
      <c r="A235" s="53">
        <v>15</v>
      </c>
      <c r="B235" s="64"/>
      <c r="C235" s="286"/>
      <c r="D235" s="64"/>
      <c r="E235" s="112"/>
    </row>
    <row r="236" spans="1:5" ht="15.95" hidden="1" customHeight="1" outlineLevel="1">
      <c r="A236" s="53">
        <v>16</v>
      </c>
      <c r="B236" s="64"/>
      <c r="C236" s="286"/>
      <c r="D236" s="64"/>
      <c r="E236" s="112"/>
    </row>
    <row r="237" spans="1:5" ht="15.95" hidden="1" customHeight="1" outlineLevel="1">
      <c r="A237" s="53">
        <v>17</v>
      </c>
      <c r="B237" s="64"/>
      <c r="C237" s="111"/>
      <c r="D237" s="64"/>
      <c r="E237" s="112"/>
    </row>
    <row r="238" spans="1:5" ht="15.95" hidden="1" customHeight="1" outlineLevel="1">
      <c r="A238" s="53">
        <v>18</v>
      </c>
      <c r="B238" s="64"/>
      <c r="C238" s="111"/>
      <c r="D238" s="64"/>
      <c r="E238" s="112"/>
    </row>
    <row r="239" spans="1:5" ht="15.95" hidden="1" customHeight="1" outlineLevel="1">
      <c r="A239" s="53">
        <v>19</v>
      </c>
      <c r="B239" s="64"/>
      <c r="C239" s="111"/>
      <c r="D239" s="64"/>
      <c r="E239" s="112"/>
    </row>
    <row r="240" spans="1:5" ht="15.95" hidden="1" customHeight="1" outlineLevel="1">
      <c r="A240" s="53">
        <v>20</v>
      </c>
      <c r="B240" s="64"/>
      <c r="C240" s="111"/>
      <c r="D240" s="64"/>
      <c r="E240" s="112"/>
    </row>
    <row r="241" spans="1:457" ht="15.95" hidden="1" customHeight="1" outlineLevel="1">
      <c r="A241" s="53">
        <v>21</v>
      </c>
      <c r="B241" s="64"/>
      <c r="C241" s="111"/>
      <c r="D241" s="64"/>
      <c r="E241" s="112"/>
    </row>
    <row r="242" spans="1:457" ht="15.95" hidden="1" customHeight="1" outlineLevel="1">
      <c r="A242" s="53">
        <v>22</v>
      </c>
      <c r="B242" s="127"/>
      <c r="C242" s="229"/>
      <c r="D242" s="64"/>
      <c r="E242" s="230"/>
    </row>
    <row r="243" spans="1:457" ht="15.95" hidden="1" customHeight="1" outlineLevel="1">
      <c r="A243" s="53">
        <v>23</v>
      </c>
      <c r="B243" s="97"/>
      <c r="C243" s="98"/>
      <c r="D243" s="64"/>
      <c r="E243" s="99"/>
    </row>
    <row r="244" spans="1:457" ht="16.5" customHeight="1" collapsed="1">
      <c r="A244" s="46">
        <v>11</v>
      </c>
      <c r="B244" s="804"/>
      <c r="C244" s="804"/>
      <c r="D244" s="804"/>
      <c r="E244" s="804"/>
      <c r="F244" s="47" t="e">
        <f>VLOOKUP(F$2,$B247:$C274,2,0)</f>
        <v>#N/A</v>
      </c>
      <c r="G244" s="48" t="e">
        <f>VLOOKUP(F$2,$D247:$E274,2,0)</f>
        <v>#N/A</v>
      </c>
      <c r="H244" s="47" t="e">
        <f>VLOOKUP(H$2,$B247:$C274,2,0)</f>
        <v>#N/A</v>
      </c>
      <c r="I244" s="48" t="e">
        <f>VLOOKUP(H$2,$D247:$E274,2,0)</f>
        <v>#N/A</v>
      </c>
      <c r="J244" s="47" t="e">
        <f>VLOOKUP(J$2,$B247:$C274,2,0)</f>
        <v>#N/A</v>
      </c>
      <c r="K244" s="48" t="e">
        <f>VLOOKUP(J$2,$D247:$E274,2,0)</f>
        <v>#N/A</v>
      </c>
      <c r="L244" s="47" t="e">
        <f>VLOOKUP(L$2,$B247:$C274,2,0)</f>
        <v>#N/A</v>
      </c>
      <c r="M244" s="48" t="e">
        <f>VLOOKUP(L$2,$D247:$E274,2,0)</f>
        <v>#N/A</v>
      </c>
      <c r="N244" s="47" t="e">
        <f>VLOOKUP(N$2,$B247:$C274,2,0)</f>
        <v>#N/A</v>
      </c>
      <c r="O244" s="48" t="e">
        <f>VLOOKUP(N$2,$D247:$E274,2,0)</f>
        <v>#N/A</v>
      </c>
      <c r="P244" s="47" t="e">
        <f>VLOOKUP(P$2,$B247:$C274,2,0)</f>
        <v>#N/A</v>
      </c>
      <c r="Q244" s="48" t="e">
        <f>VLOOKUP(P$2,$D247:$E274,2,0)</f>
        <v>#N/A</v>
      </c>
      <c r="R244" s="47" t="e">
        <f>VLOOKUP(R$2,$B247:$C274,2,0)</f>
        <v>#N/A</v>
      </c>
      <c r="S244" s="48" t="e">
        <f>VLOOKUP(R$2,$D247:$E274,2,0)</f>
        <v>#N/A</v>
      </c>
      <c r="T244" s="47" t="e">
        <f>VLOOKUP(T$2,$B247:$C274,2,0)</f>
        <v>#N/A</v>
      </c>
      <c r="U244" s="48" t="e">
        <f>VLOOKUP(T$2,$D247:$E274,2,0)</f>
        <v>#N/A</v>
      </c>
      <c r="V244" s="47" t="e">
        <f>VLOOKUP(V$2,$B247:$C274,2,0)</f>
        <v>#N/A</v>
      </c>
      <c r="W244" s="48" t="e">
        <f>VLOOKUP(V$2,$D247:$E274,2,0)</f>
        <v>#N/A</v>
      </c>
      <c r="X244" s="47" t="e">
        <f>VLOOKUP(X$2,$B247:$C274,2,0)</f>
        <v>#N/A</v>
      </c>
      <c r="Y244" s="48" t="e">
        <f>VLOOKUP(X$2,$D247:$E274,2,0)</f>
        <v>#N/A</v>
      </c>
      <c r="Z244" s="47" t="e">
        <f>VLOOKUP(Z$2,$B247:$C274,2,0)</f>
        <v>#N/A</v>
      </c>
      <c r="AA244" s="48" t="e">
        <f>VLOOKUP(Z$2,$D247:$E274,2,0)</f>
        <v>#N/A</v>
      </c>
      <c r="AB244" s="47" t="e">
        <f>VLOOKUP(AB$2,$B247:$C274,2,0)</f>
        <v>#N/A</v>
      </c>
      <c r="AC244" s="48" t="e">
        <f>VLOOKUP(AB$2,$D247:$E274,2,0)</f>
        <v>#N/A</v>
      </c>
      <c r="AD244" s="47" t="e">
        <f>VLOOKUP(AD$2,$B247:$C274,2,0)</f>
        <v>#N/A</v>
      </c>
      <c r="AE244" s="48" t="e">
        <f>VLOOKUP(AD$2,$D247:$E274,2,0)</f>
        <v>#N/A</v>
      </c>
      <c r="AF244" s="47" t="e">
        <f>VLOOKUP(AF$2,$B247:$C274,2,0)</f>
        <v>#N/A</v>
      </c>
      <c r="AG244" s="48" t="e">
        <f>VLOOKUP(AF$2,$D247:$E274,2,0)</f>
        <v>#N/A</v>
      </c>
      <c r="AH244" s="47" t="e">
        <f>VLOOKUP(AH$2,$B247:$C274,2,0)</f>
        <v>#N/A</v>
      </c>
      <c r="AI244" s="48" t="e">
        <f>VLOOKUP(AH$2,$D247:$E274,2,0)</f>
        <v>#N/A</v>
      </c>
      <c r="AJ244" s="47" t="e">
        <f>VLOOKUP(AJ$2,$B247:$C274,2,0)</f>
        <v>#N/A</v>
      </c>
      <c r="AK244" s="48" t="e">
        <f>VLOOKUP(AJ$2,$D247:$E274,2,0)</f>
        <v>#N/A</v>
      </c>
      <c r="AL244" s="47" t="e">
        <f>VLOOKUP(AL$2,$B247:$C274,2,0)</f>
        <v>#N/A</v>
      </c>
      <c r="AM244" s="48" t="e">
        <f>VLOOKUP(AL$2,$D247:$E274,2,0)</f>
        <v>#N/A</v>
      </c>
      <c r="AN244" s="47" t="e">
        <f>VLOOKUP(AN$2,$B247:$C274,2,0)</f>
        <v>#N/A</v>
      </c>
      <c r="AO244" s="48" t="e">
        <f>VLOOKUP(AN$2,$D247:$E274,2,0)</f>
        <v>#N/A</v>
      </c>
      <c r="AP244" s="47" t="e">
        <f>VLOOKUP(AP$2,$B247:$C274,2,0)</f>
        <v>#N/A</v>
      </c>
      <c r="AQ244" s="48" t="e">
        <f>VLOOKUP(AP$2,$D247:$E274,2,0)</f>
        <v>#N/A</v>
      </c>
      <c r="AR244" s="47" t="e">
        <f>VLOOKUP(AR$2,$B247:$C274,2,0)</f>
        <v>#N/A</v>
      </c>
      <c r="AS244" s="48" t="e">
        <f>VLOOKUP(AR$2,$D247:$E274,2,0)</f>
        <v>#N/A</v>
      </c>
      <c r="AT244" s="47" t="e">
        <f>VLOOKUP(AT$2,$B247:$C274,2,0)</f>
        <v>#N/A</v>
      </c>
      <c r="AU244" s="48" t="e">
        <f>VLOOKUP(AT$2,$D247:$E274,2,0)</f>
        <v>#N/A</v>
      </c>
      <c r="AV244" s="47" t="e">
        <f>VLOOKUP(AV$2,$B247:$C274,2,0)</f>
        <v>#N/A</v>
      </c>
      <c r="AW244" s="48" t="e">
        <f>VLOOKUP(AV$2,$D247:$E274,2,0)</f>
        <v>#N/A</v>
      </c>
      <c r="AX244" s="47" t="e">
        <f>VLOOKUP(AX$2,$B247:$C274,2,0)</f>
        <v>#N/A</v>
      </c>
      <c r="AY244" s="48" t="e">
        <f>VLOOKUP(AX$2,$D247:$E274,2,0)</f>
        <v>#N/A</v>
      </c>
      <c r="AZ244" s="47" t="e">
        <f>VLOOKUP(AZ$2,$B247:$C274,2,0)</f>
        <v>#N/A</v>
      </c>
      <c r="BA244" s="48" t="e">
        <f>VLOOKUP(AZ$2,$D247:$E274,2,0)</f>
        <v>#N/A</v>
      </c>
      <c r="BB244" s="47" t="e">
        <f>VLOOKUP(BB$2,$B247:$C274,2,0)</f>
        <v>#N/A</v>
      </c>
      <c r="BC244" s="48" t="e">
        <f>VLOOKUP(BB$2,$D247:$E274,2,0)</f>
        <v>#N/A</v>
      </c>
      <c r="BD244" s="47" t="e">
        <f>VLOOKUP(BD$2,$B247:$C274,2,0)</f>
        <v>#N/A</v>
      </c>
      <c r="BE244" s="48" t="e">
        <f>VLOOKUP(BD$2,$D247:$E274,2,0)</f>
        <v>#N/A</v>
      </c>
      <c r="BF244" s="47" t="e">
        <f>VLOOKUP(BF$2,$B247:$C274,2,0)</f>
        <v>#N/A</v>
      </c>
      <c r="BG244" s="48" t="e">
        <f>VLOOKUP(BF$2,$D247:$E274,2,0)</f>
        <v>#N/A</v>
      </c>
      <c r="BH244" s="47" t="e">
        <f>VLOOKUP(BH$2,$B247:$C274,2,0)</f>
        <v>#N/A</v>
      </c>
      <c r="BI244" s="48" t="e">
        <f>VLOOKUP(BH$2,$D247:$E274,2,0)</f>
        <v>#N/A</v>
      </c>
      <c r="BJ244" s="47" t="e">
        <f>VLOOKUP(BJ$2,$B247:$C274,2,0)</f>
        <v>#N/A</v>
      </c>
      <c r="BK244" s="48" t="e">
        <f>VLOOKUP(BJ$2,$D247:$E274,2,0)</f>
        <v>#N/A</v>
      </c>
      <c r="BL244" s="47" t="e">
        <f>VLOOKUP(BL$2,$B247:$C274,2,0)</f>
        <v>#N/A</v>
      </c>
      <c r="BM244" s="48" t="e">
        <f>VLOOKUP(BL$2,$D247:$E274,2,0)</f>
        <v>#N/A</v>
      </c>
      <c r="BN244" s="47" t="e">
        <f>VLOOKUP(BN$2,$B247:$C274,2,0)</f>
        <v>#N/A</v>
      </c>
      <c r="BO244" s="48" t="e">
        <f>VLOOKUP(BN$2,$D247:$E274,2,0)</f>
        <v>#N/A</v>
      </c>
      <c r="BP244" s="47" t="e">
        <f>VLOOKUP(BP$2,$B247:$C274,2,0)</f>
        <v>#N/A</v>
      </c>
      <c r="BQ244" s="48" t="e">
        <f>VLOOKUP(BP$2,$D247:$E274,2,0)</f>
        <v>#N/A</v>
      </c>
      <c r="BR244" s="47" t="e">
        <f>VLOOKUP(BR$2,$B247:$C274,2,0)</f>
        <v>#N/A</v>
      </c>
      <c r="BS244" s="48" t="e">
        <f>VLOOKUP(BR$2,$D247:$E274,2,0)</f>
        <v>#N/A</v>
      </c>
      <c r="BT244" s="47" t="e">
        <f>VLOOKUP(BT$2,$B247:$C274,2,0)</f>
        <v>#N/A</v>
      </c>
      <c r="BU244" s="48" t="e">
        <f>VLOOKUP(BT$2,$D247:$E274,2,0)</f>
        <v>#N/A</v>
      </c>
      <c r="BV244" s="47" t="e">
        <f>VLOOKUP(BV$2,$B247:$C274,2,0)</f>
        <v>#N/A</v>
      </c>
      <c r="BW244" s="48" t="e">
        <f>VLOOKUP(BV$2,$D247:$E274,2,0)</f>
        <v>#N/A</v>
      </c>
      <c r="BX244" s="47" t="e">
        <f>VLOOKUP(BX$2,$B247:$C274,2,0)</f>
        <v>#N/A</v>
      </c>
      <c r="BY244" s="48" t="e">
        <f>VLOOKUP(BX$2,$D247:$E274,2,0)</f>
        <v>#N/A</v>
      </c>
      <c r="BZ244" s="47" t="e">
        <f>VLOOKUP(BZ$2,$B247:$C274,2,0)</f>
        <v>#N/A</v>
      </c>
      <c r="CA244" s="48" t="e">
        <f>VLOOKUP(BZ$2,$D247:$E274,2,0)</f>
        <v>#N/A</v>
      </c>
      <c r="CB244" s="47" t="e">
        <f>VLOOKUP(CB$2,$B247:$C274,2,0)</f>
        <v>#N/A</v>
      </c>
      <c r="CC244" s="48" t="e">
        <f>VLOOKUP(CB$2,$D247:$E274,2,0)</f>
        <v>#N/A</v>
      </c>
      <c r="CD244" s="47" t="e">
        <f>VLOOKUP(CD$2,$B247:$C274,2,0)</f>
        <v>#N/A</v>
      </c>
      <c r="CE244" s="48" t="e">
        <f>VLOOKUP(CD$2,$D247:$E274,2,0)</f>
        <v>#N/A</v>
      </c>
      <c r="CF244" s="47" t="e">
        <f>VLOOKUP(CF$2,$B247:$C274,2,0)</f>
        <v>#N/A</v>
      </c>
      <c r="CG244" s="48" t="e">
        <f>VLOOKUP(CF$2,$D247:$E274,2,0)</f>
        <v>#N/A</v>
      </c>
      <c r="CH244" s="47" t="e">
        <f>VLOOKUP(CH$2,$B247:$C274,2,0)</f>
        <v>#N/A</v>
      </c>
      <c r="CI244" s="48" t="e">
        <f>VLOOKUP(CH$2,$D247:$E274,2,0)</f>
        <v>#N/A</v>
      </c>
      <c r="CJ244" s="47" t="e">
        <f>VLOOKUP(CJ$2,$B247:$C274,2,0)</f>
        <v>#N/A</v>
      </c>
      <c r="CK244" s="48" t="e">
        <f>VLOOKUP(CJ$2,$D247:$E274,2,0)</f>
        <v>#N/A</v>
      </c>
      <c r="CL244" s="47" t="e">
        <f>VLOOKUP(CL$2,$B247:$C274,2,0)</f>
        <v>#N/A</v>
      </c>
      <c r="CM244" s="48" t="e">
        <f>VLOOKUP(CL$2,$D247:$E274,2,0)</f>
        <v>#N/A</v>
      </c>
      <c r="CN244" s="47" t="e">
        <f>VLOOKUP(CN$2,$B247:$C274,2,0)</f>
        <v>#N/A</v>
      </c>
      <c r="CO244" s="48" t="e">
        <f>VLOOKUP(CN$2,$D247:$E274,2,0)</f>
        <v>#N/A</v>
      </c>
      <c r="CP244" s="47" t="e">
        <f>VLOOKUP(CP$2,$B247:$C274,2,0)</f>
        <v>#N/A</v>
      </c>
      <c r="CQ244" s="48" t="e">
        <f>VLOOKUP(CP$2,$D247:$E274,2,0)</f>
        <v>#N/A</v>
      </c>
      <c r="CR244" s="47" t="e">
        <f>VLOOKUP(CR$2,$B247:$C274,2,0)</f>
        <v>#N/A</v>
      </c>
      <c r="CS244" s="48" t="e">
        <f>VLOOKUP(CR$2,$D247:$E274,2,0)</f>
        <v>#N/A</v>
      </c>
      <c r="CT244" s="47" t="e">
        <f>VLOOKUP(CT$2,$B247:$C274,2,0)</f>
        <v>#N/A</v>
      </c>
      <c r="CU244" s="48" t="e">
        <f>VLOOKUP(CT$2,$D247:$E274,2,0)</f>
        <v>#N/A</v>
      </c>
      <c r="CV244" s="47" t="e">
        <f>VLOOKUP(CV$2,$B247:$C274,2,0)</f>
        <v>#N/A</v>
      </c>
      <c r="CW244" s="48" t="e">
        <f>VLOOKUP(CV$2,$D247:$E274,2,0)</f>
        <v>#N/A</v>
      </c>
      <c r="CX244" s="47" t="e">
        <f>VLOOKUP(CX$2,$B247:$C274,2,0)</f>
        <v>#N/A</v>
      </c>
      <c r="CY244" s="48" t="e">
        <f>VLOOKUP(CX$2,$D247:$E274,2,0)</f>
        <v>#N/A</v>
      </c>
      <c r="CZ244" s="47" t="e">
        <f>VLOOKUP(CZ$2,$B247:$C274,2,0)</f>
        <v>#N/A</v>
      </c>
      <c r="DA244" s="48" t="e">
        <f>VLOOKUP(CZ$2,$D247:$E274,2,0)</f>
        <v>#N/A</v>
      </c>
      <c r="DB244" s="47" t="e">
        <f>VLOOKUP(DB$2,$B247:$C274,2,0)</f>
        <v>#N/A</v>
      </c>
      <c r="DC244" s="48" t="e">
        <f>VLOOKUP(DB$2,$D247:$E274,2,0)</f>
        <v>#N/A</v>
      </c>
      <c r="DD244" s="47" t="e">
        <f>VLOOKUP(DD$2,$B247:$C274,2,0)</f>
        <v>#N/A</v>
      </c>
      <c r="DE244" s="48" t="e">
        <f>VLOOKUP(DD$2,$D247:$E274,2,0)</f>
        <v>#N/A</v>
      </c>
      <c r="DF244" s="47" t="e">
        <f>VLOOKUP(DF$2,$B247:$C274,2,0)</f>
        <v>#N/A</v>
      </c>
      <c r="DG244" s="48" t="e">
        <f>VLOOKUP(DF$2,$D247:$E274,2,0)</f>
        <v>#N/A</v>
      </c>
      <c r="DH244" s="47" t="e">
        <f>VLOOKUP(DH$2,$B247:$C274,2,0)</f>
        <v>#N/A</v>
      </c>
      <c r="DI244" s="48" t="e">
        <f>VLOOKUP(DH$2,$D247:$E274,2,0)</f>
        <v>#N/A</v>
      </c>
      <c r="DJ244" s="47" t="e">
        <f>VLOOKUP(DJ$2,$B247:$C274,2,0)</f>
        <v>#N/A</v>
      </c>
      <c r="DK244" s="48" t="e">
        <f>VLOOKUP(DJ$2,$D247:$E274,2,0)</f>
        <v>#N/A</v>
      </c>
      <c r="DL244" s="47" t="e">
        <f>VLOOKUP(DL$2,$B247:$C274,2,0)</f>
        <v>#N/A</v>
      </c>
      <c r="DM244" s="48" t="e">
        <f>VLOOKUP(DL$2,$D247:$E274,2,0)</f>
        <v>#N/A</v>
      </c>
      <c r="DN244" s="47" t="e">
        <f>VLOOKUP(DN$2,$B247:$C274,2,0)</f>
        <v>#N/A</v>
      </c>
      <c r="DO244" s="48" t="e">
        <f>VLOOKUP(DN$2,$D247:$E274,2,0)</f>
        <v>#N/A</v>
      </c>
      <c r="DP244" s="47" t="e">
        <f>VLOOKUP(DP$2,$B247:$C274,2,0)</f>
        <v>#N/A</v>
      </c>
      <c r="DQ244" s="48" t="e">
        <f>VLOOKUP(DP$2,$D247:$E274,2,0)</f>
        <v>#N/A</v>
      </c>
      <c r="DR244" s="47" t="e">
        <f>VLOOKUP(DR$2,$B247:$C274,2,0)</f>
        <v>#N/A</v>
      </c>
      <c r="DS244" s="48" t="e">
        <f>VLOOKUP(DR$2,$D247:$E274,2,0)</f>
        <v>#N/A</v>
      </c>
      <c r="DT244" s="47" t="e">
        <f>VLOOKUP(DT$2,$B247:$C274,2,0)</f>
        <v>#N/A</v>
      </c>
      <c r="DU244" s="48" t="e">
        <f>VLOOKUP(DT$2,$D247:$E274,2,0)</f>
        <v>#N/A</v>
      </c>
      <c r="DV244" s="47" t="e">
        <f>VLOOKUP(DV$2,$B247:$C274,2,0)</f>
        <v>#N/A</v>
      </c>
      <c r="DW244" s="48" t="e">
        <f>VLOOKUP(DV$2,$D247:$E274,2,0)</f>
        <v>#N/A</v>
      </c>
      <c r="DX244" s="47" t="e">
        <f>VLOOKUP(DX$2,$B247:$C274,2,0)</f>
        <v>#N/A</v>
      </c>
      <c r="DY244" s="48" t="e">
        <f>VLOOKUP(DX$2,$D247:$E274,2,0)</f>
        <v>#N/A</v>
      </c>
      <c r="DZ244" s="47" t="e">
        <f>VLOOKUP(DZ$2,$B247:$C274,2,0)</f>
        <v>#N/A</v>
      </c>
      <c r="EA244" s="48" t="e">
        <f>VLOOKUP(DZ$2,$D247:$E274,2,0)</f>
        <v>#N/A</v>
      </c>
      <c r="EB244" s="47" t="e">
        <f>VLOOKUP(EB$2,$B247:$C274,2,0)</f>
        <v>#N/A</v>
      </c>
      <c r="EC244" s="48" t="e">
        <f>VLOOKUP(EB$2,$D247:$E274,2,0)</f>
        <v>#N/A</v>
      </c>
      <c r="ED244" s="47" t="e">
        <f>VLOOKUP(ED$2,$B247:$C274,2,0)</f>
        <v>#N/A</v>
      </c>
      <c r="EE244" s="48" t="e">
        <f>VLOOKUP(ED$2,$D247:$E274,2,0)</f>
        <v>#N/A</v>
      </c>
      <c r="EF244" s="47" t="e">
        <f>VLOOKUP(EF$2,$B247:$C274,2,0)</f>
        <v>#N/A</v>
      </c>
      <c r="EG244" s="48" t="e">
        <f>VLOOKUP(EF$2,$D247:$E274,2,0)</f>
        <v>#N/A</v>
      </c>
      <c r="EH244" s="47" t="e">
        <f>VLOOKUP(EH$2,$B247:$C274,2,0)</f>
        <v>#N/A</v>
      </c>
      <c r="EI244" s="48" t="e">
        <f>VLOOKUP(EH$2,$D247:$E274,2,0)</f>
        <v>#N/A</v>
      </c>
      <c r="EJ244" s="47" t="e">
        <f>VLOOKUP(EJ$2,$B247:$C274,2,0)</f>
        <v>#N/A</v>
      </c>
      <c r="EK244" s="48" t="e">
        <f>VLOOKUP(EJ$2,$D247:$E274,2,0)</f>
        <v>#N/A</v>
      </c>
      <c r="EL244" s="47" t="e">
        <f>VLOOKUP(EL$2,$B247:$C274,2,0)</f>
        <v>#N/A</v>
      </c>
      <c r="EM244" s="48" t="e">
        <f>VLOOKUP(EL$2,$D247:$E274,2,0)</f>
        <v>#N/A</v>
      </c>
      <c r="EN244" s="47" t="e">
        <f>VLOOKUP(EN$2,$B247:$C274,2,0)</f>
        <v>#N/A</v>
      </c>
      <c r="EO244" s="48" t="e">
        <f>VLOOKUP(EN$2,$D247:$E274,2,0)</f>
        <v>#N/A</v>
      </c>
      <c r="EP244" s="47" t="e">
        <f>VLOOKUP(EP$2,$B247:$C274,2,0)</f>
        <v>#N/A</v>
      </c>
      <c r="EQ244" s="48" t="e">
        <f>VLOOKUP(EP$2,$D247:$E274,2,0)</f>
        <v>#N/A</v>
      </c>
      <c r="ER244" s="47" t="e">
        <f>VLOOKUP(ER$2,$B247:$C274,2,0)</f>
        <v>#N/A</v>
      </c>
      <c r="ES244" s="48" t="e">
        <f>VLOOKUP(ER$2,$D247:$E274,2,0)</f>
        <v>#N/A</v>
      </c>
      <c r="ET244" s="47" t="e">
        <f>VLOOKUP(ET$2,$B247:$C274,2,0)</f>
        <v>#N/A</v>
      </c>
      <c r="EU244" s="48" t="e">
        <f>VLOOKUP(ET$2,$D247:$E274,2,0)</f>
        <v>#N/A</v>
      </c>
      <c r="EV244" s="47" t="e">
        <f>VLOOKUP(EV$2,$B247:$C274,2,0)</f>
        <v>#N/A</v>
      </c>
      <c r="EW244" s="48" t="e">
        <f>VLOOKUP(EV$2,$D247:$E274,2,0)</f>
        <v>#N/A</v>
      </c>
      <c r="EX244" s="47" t="e">
        <f>VLOOKUP(EX$2,$B247:$C274,2,0)</f>
        <v>#N/A</v>
      </c>
      <c r="EY244" s="48" t="e">
        <f>VLOOKUP(EX$2,$D247:$E274,2,0)</f>
        <v>#N/A</v>
      </c>
      <c r="EZ244" s="47" t="e">
        <f>VLOOKUP(EZ$2,$B247:$C274,2,0)</f>
        <v>#N/A</v>
      </c>
      <c r="FA244" s="48" t="e">
        <f>VLOOKUP(EZ$2,$D247:$E274,2,0)</f>
        <v>#N/A</v>
      </c>
      <c r="FB244" s="47" t="e">
        <f>VLOOKUP(FB$2,$B247:$C274,2,0)</f>
        <v>#N/A</v>
      </c>
      <c r="FC244" s="48" t="e">
        <f>VLOOKUP(FB$2,$D247:$E274,2,0)</f>
        <v>#N/A</v>
      </c>
      <c r="FD244" s="47" t="e">
        <f>VLOOKUP(FD$2,$B247:$C274,2,0)</f>
        <v>#N/A</v>
      </c>
      <c r="FE244" s="48" t="e">
        <f>VLOOKUP(FD$2,$D247:$E274,2,0)</f>
        <v>#N/A</v>
      </c>
      <c r="FF244" s="47" t="e">
        <f>VLOOKUP(FF$2,$B247:$C274,2,0)</f>
        <v>#N/A</v>
      </c>
      <c r="FG244" s="48" t="e">
        <f>VLOOKUP(FF$2,$D247:$E274,2,0)</f>
        <v>#N/A</v>
      </c>
      <c r="FH244" s="47" t="e">
        <f>VLOOKUP(FH$2,$B247:$C274,2,0)</f>
        <v>#N/A</v>
      </c>
      <c r="FI244" s="48" t="e">
        <f>VLOOKUP(FH$2,$D247:$E274,2,0)</f>
        <v>#N/A</v>
      </c>
      <c r="FJ244" s="47" t="e">
        <f>VLOOKUP(FJ$2,$B247:$C274,2,0)</f>
        <v>#N/A</v>
      </c>
      <c r="FK244" s="48" t="e">
        <f>VLOOKUP(FJ$2,$D247:$E274,2,0)</f>
        <v>#N/A</v>
      </c>
      <c r="FL244" s="47" t="e">
        <f>VLOOKUP(FL$2,$B247:$C274,2,0)</f>
        <v>#N/A</v>
      </c>
      <c r="FM244" s="48" t="e">
        <f>VLOOKUP(FL$2,$D247:$E274,2,0)</f>
        <v>#N/A</v>
      </c>
      <c r="FN244" s="47" t="e">
        <f>VLOOKUP(FN$2,$B247:$C274,2,0)</f>
        <v>#N/A</v>
      </c>
      <c r="FO244" s="48" t="e">
        <f>VLOOKUP(FN$2,$D247:$E274,2,0)</f>
        <v>#N/A</v>
      </c>
      <c r="FP244" s="47" t="e">
        <f>VLOOKUP(FP$2,$B247:$C274,2,0)</f>
        <v>#N/A</v>
      </c>
      <c r="FQ244" s="48" t="e">
        <f>VLOOKUP(FP$2,$D247:$E274,2,0)</f>
        <v>#N/A</v>
      </c>
      <c r="FR244" s="47" t="e">
        <f>VLOOKUP(FR$2,$B247:$C274,2,0)</f>
        <v>#N/A</v>
      </c>
      <c r="FS244" s="48" t="e">
        <f>VLOOKUP(FR$2,$D247:$E274,2,0)</f>
        <v>#N/A</v>
      </c>
      <c r="FT244" s="47" t="e">
        <f>VLOOKUP(FT$2,$B247:$C274,2,0)</f>
        <v>#N/A</v>
      </c>
      <c r="FU244" s="48" t="e">
        <f>VLOOKUP(FT$2,$D247:$E274,2,0)</f>
        <v>#N/A</v>
      </c>
      <c r="FV244" s="47" t="e">
        <f>VLOOKUP(FV$2,$B247:$C274,2,0)</f>
        <v>#N/A</v>
      </c>
      <c r="FW244" s="48" t="e">
        <f>VLOOKUP(FV$2,$D247:$E274,2,0)</f>
        <v>#N/A</v>
      </c>
      <c r="FX244" s="47" t="e">
        <f>VLOOKUP(FX$2,$B247:$C274,2,0)</f>
        <v>#N/A</v>
      </c>
      <c r="FY244" s="48" t="e">
        <f>VLOOKUP(FX$2,$D247:$E274,2,0)</f>
        <v>#N/A</v>
      </c>
      <c r="FZ244" s="47" t="e">
        <f>VLOOKUP(FZ$2,$B247:$C274,2,0)</f>
        <v>#N/A</v>
      </c>
      <c r="GA244" s="48" t="e">
        <f>VLOOKUP(FZ$2,$D247:$E274,2,0)</f>
        <v>#N/A</v>
      </c>
      <c r="GB244" s="47" t="e">
        <f>VLOOKUP(GB$2,$B247:$C274,2,0)</f>
        <v>#N/A</v>
      </c>
      <c r="GC244" s="48" t="e">
        <f>VLOOKUP(GB$2,$D247:$E274,2,0)</f>
        <v>#N/A</v>
      </c>
      <c r="GD244" s="47" t="e">
        <f>VLOOKUP(GD$2,$B247:$C274,2,0)</f>
        <v>#N/A</v>
      </c>
      <c r="GE244" s="48" t="e">
        <f>VLOOKUP(GD$2,$D247:$E274,2,0)</f>
        <v>#N/A</v>
      </c>
      <c r="GF244" s="47" t="e">
        <f>VLOOKUP(GF$2,$B247:$C274,2,0)</f>
        <v>#N/A</v>
      </c>
      <c r="GG244" s="48" t="e">
        <f>VLOOKUP(GF$2,$D247:$E274,2,0)</f>
        <v>#N/A</v>
      </c>
      <c r="GH244" s="47" t="e">
        <f>VLOOKUP(GH$2,$B247:$C274,2,0)</f>
        <v>#N/A</v>
      </c>
      <c r="GI244" s="48" t="e">
        <f>VLOOKUP(GH$2,$D247:$E274,2,0)</f>
        <v>#N/A</v>
      </c>
      <c r="GJ244" s="47" t="e">
        <f>VLOOKUP(GJ$2,$B247:$C274,2,0)</f>
        <v>#N/A</v>
      </c>
      <c r="GK244" s="48" t="e">
        <f>VLOOKUP(GJ$2,$D247:$E274,2,0)</f>
        <v>#N/A</v>
      </c>
      <c r="GL244" s="47" t="e">
        <f>VLOOKUP(GL$2,$B247:$C274,2,0)</f>
        <v>#N/A</v>
      </c>
      <c r="GM244" s="48" t="e">
        <f>VLOOKUP(GL$2,$D247:$E274,2,0)</f>
        <v>#N/A</v>
      </c>
      <c r="GN244" s="47" t="e">
        <f>VLOOKUP(GN$2,$B247:$C274,2,0)</f>
        <v>#N/A</v>
      </c>
      <c r="GO244" s="48" t="e">
        <f>VLOOKUP(GN$2,$D247:$E274,2,0)</f>
        <v>#N/A</v>
      </c>
      <c r="GP244" s="47" t="e">
        <f>VLOOKUP(GP$2,$B247:$C274,2,0)</f>
        <v>#N/A</v>
      </c>
      <c r="GQ244" s="48" t="e">
        <f>VLOOKUP(GP$2,$D247:$E274,2,0)</f>
        <v>#N/A</v>
      </c>
      <c r="GR244" s="47" t="e">
        <f>VLOOKUP(GR$2,$B247:$C274,2,0)</f>
        <v>#N/A</v>
      </c>
      <c r="GS244" s="48" t="e">
        <f>VLOOKUP(GR$2,$D247:$E274,2,0)</f>
        <v>#N/A</v>
      </c>
      <c r="GT244" s="47" t="e">
        <f>VLOOKUP(GT$2,$B247:$C274,2,0)</f>
        <v>#N/A</v>
      </c>
      <c r="GU244" s="48" t="e">
        <f>VLOOKUP(GT$2,$D247:$E274,2,0)</f>
        <v>#N/A</v>
      </c>
      <c r="GV244" s="47" t="e">
        <f>VLOOKUP(GV$2,$B247:$C274,2,0)</f>
        <v>#N/A</v>
      </c>
      <c r="GW244" s="48" t="e">
        <f>VLOOKUP(GV$2,$D247:$E274,2,0)</f>
        <v>#N/A</v>
      </c>
      <c r="GX244" s="47" t="e">
        <f>VLOOKUP(GX$2,$B247:$C274,2,0)</f>
        <v>#N/A</v>
      </c>
      <c r="GY244" s="48" t="e">
        <f>VLOOKUP(GX$2,$D247:$E274,2,0)</f>
        <v>#N/A</v>
      </c>
      <c r="GZ244" s="47" t="e">
        <f>VLOOKUP(GZ$2,$B247:$C274,2,0)</f>
        <v>#N/A</v>
      </c>
      <c r="HA244" s="48" t="e">
        <f>VLOOKUP(GZ$2,$D247:$E274,2,0)</f>
        <v>#N/A</v>
      </c>
      <c r="HB244" s="47" t="e">
        <f>VLOOKUP(HB$2,$B247:$C274,2,0)</f>
        <v>#N/A</v>
      </c>
      <c r="HC244" s="48" t="e">
        <f>VLOOKUP(HB$2,$D247:$E274,2,0)</f>
        <v>#N/A</v>
      </c>
      <c r="HD244" s="47" t="e">
        <f>VLOOKUP(HD$2,$B247:$C274,2,0)</f>
        <v>#N/A</v>
      </c>
      <c r="HE244" s="48" t="e">
        <f>VLOOKUP(HD$2,$D247:$E274,2,0)</f>
        <v>#N/A</v>
      </c>
      <c r="HF244" s="47" t="e">
        <f>VLOOKUP(HF$2,$B247:$C274,2,0)</f>
        <v>#N/A</v>
      </c>
      <c r="HG244" s="48" t="e">
        <f>VLOOKUP(HF$2,$D247:$E274,2,0)</f>
        <v>#N/A</v>
      </c>
      <c r="HH244" s="47" t="e">
        <f>VLOOKUP(HH$2,$B247:$C274,2,0)</f>
        <v>#N/A</v>
      </c>
      <c r="HI244" s="48" t="e">
        <f>VLOOKUP(HH$2,$D247:$E274,2,0)</f>
        <v>#N/A</v>
      </c>
      <c r="HJ244" s="47" t="e">
        <f>VLOOKUP(HJ$2,$B247:$C274,2,0)</f>
        <v>#N/A</v>
      </c>
      <c r="HK244" s="48" t="e">
        <f>VLOOKUP(HJ$2,$D247:$E274,2,0)</f>
        <v>#N/A</v>
      </c>
      <c r="HL244" s="47" t="e">
        <f>VLOOKUP(HL$2,$B247:$C274,2,0)</f>
        <v>#N/A</v>
      </c>
      <c r="HM244" s="48" t="e">
        <f>VLOOKUP(HL$2,$D247:$E274,2,0)</f>
        <v>#N/A</v>
      </c>
      <c r="HN244" s="47" t="e">
        <f>VLOOKUP(HN$2,$B247:$C274,2,0)</f>
        <v>#N/A</v>
      </c>
      <c r="HO244" s="48" t="e">
        <f>VLOOKUP(HN$2,$D247:$E274,2,0)</f>
        <v>#N/A</v>
      </c>
      <c r="HP244" s="47" t="e">
        <f>VLOOKUP(HP$2,$B247:$C274,2,0)</f>
        <v>#N/A</v>
      </c>
      <c r="HQ244" s="48" t="e">
        <f>VLOOKUP(HP$2,$D247:$E274,2,0)</f>
        <v>#N/A</v>
      </c>
      <c r="HR244" s="47" t="e">
        <f>VLOOKUP(HR$2,$B247:$C274,2,0)</f>
        <v>#N/A</v>
      </c>
      <c r="HS244" s="48" t="e">
        <f>VLOOKUP(HR$2,$D247:$E274,2,0)</f>
        <v>#N/A</v>
      </c>
      <c r="HT244" s="47" t="e">
        <f>VLOOKUP(HT$2,$B247:$C274,2,0)</f>
        <v>#N/A</v>
      </c>
      <c r="HU244" s="48" t="e">
        <f>VLOOKUP(HT$2,$D247:$E274,2,0)</f>
        <v>#N/A</v>
      </c>
      <c r="HV244" s="47" t="e">
        <f>VLOOKUP(HV$2,$B247:$C274,2,0)</f>
        <v>#N/A</v>
      </c>
      <c r="HW244" s="48" t="e">
        <f>VLOOKUP(HV$2,$D247:$E274,2,0)</f>
        <v>#N/A</v>
      </c>
      <c r="HX244" s="47" t="e">
        <f>VLOOKUP(HX$2,$B247:$C274,2,0)</f>
        <v>#N/A</v>
      </c>
      <c r="HY244" s="48" t="e">
        <f>VLOOKUP(HX$2,$D247:$E274,2,0)</f>
        <v>#N/A</v>
      </c>
      <c r="HZ244" s="47" t="e">
        <f>VLOOKUP(HZ$2,$B247:$C274,2,0)</f>
        <v>#N/A</v>
      </c>
      <c r="IA244" s="48" t="e">
        <f>VLOOKUP(HZ$2,$D247:$E274,2,0)</f>
        <v>#N/A</v>
      </c>
      <c r="IB244" s="47" t="e">
        <f>VLOOKUP(IB$2,$B247:$C274,2,0)</f>
        <v>#N/A</v>
      </c>
      <c r="IC244" s="48" t="e">
        <f>VLOOKUP(IB$2,$D247:$E274,2,0)</f>
        <v>#N/A</v>
      </c>
      <c r="ID244" s="47" t="e">
        <f>VLOOKUP(ID$2,$B247:$C274,2,0)</f>
        <v>#N/A</v>
      </c>
      <c r="IE244" s="48" t="e">
        <f>VLOOKUP(ID$2,$D247:$E274,2,0)</f>
        <v>#N/A</v>
      </c>
      <c r="IF244" s="47" t="e">
        <f>VLOOKUP(IF$2,$B247:$C274,2,0)</f>
        <v>#N/A</v>
      </c>
      <c r="IG244" s="48" t="e">
        <f>VLOOKUP(IF$2,$D247:$E274,2,0)</f>
        <v>#N/A</v>
      </c>
      <c r="IH244" s="47" t="e">
        <f>VLOOKUP(IH$2,$B247:$C274,2,0)</f>
        <v>#N/A</v>
      </c>
      <c r="II244" s="48" t="e">
        <f>VLOOKUP(IH$2,$D247:$E274,2,0)</f>
        <v>#N/A</v>
      </c>
      <c r="IJ244" s="47" t="e">
        <f>VLOOKUP(IJ$2,$B247:$C274,2,0)</f>
        <v>#N/A</v>
      </c>
      <c r="IK244" s="48" t="e">
        <f>VLOOKUP(IJ$2,$D247:$E274,2,0)</f>
        <v>#N/A</v>
      </c>
      <c r="IL244" s="47" t="e">
        <f>VLOOKUP(IL$2,$B247:$C274,2,0)</f>
        <v>#N/A</v>
      </c>
      <c r="IM244" s="48" t="e">
        <f>VLOOKUP(IL$2,$D247:$E274,2,0)</f>
        <v>#N/A</v>
      </c>
      <c r="IN244" s="47" t="e">
        <f>VLOOKUP(IN$2,$B247:$C274,2,0)</f>
        <v>#N/A</v>
      </c>
      <c r="IO244" s="48" t="e">
        <f>VLOOKUP(IN$2,$D247:$E274,2,0)</f>
        <v>#N/A</v>
      </c>
      <c r="IP244" s="47" t="e">
        <f>VLOOKUP(IP$2,$B247:$C274,2,0)</f>
        <v>#N/A</v>
      </c>
      <c r="IQ244" s="48" t="e">
        <f>VLOOKUP(IP$2,$D247:$E274,2,0)</f>
        <v>#N/A</v>
      </c>
      <c r="IR244" s="47" t="e">
        <f>VLOOKUP(IR$2,$B247:$C274,2,0)</f>
        <v>#N/A</v>
      </c>
      <c r="IS244" s="48" t="e">
        <f>VLOOKUP(IR$2,$D247:$E274,2,0)</f>
        <v>#N/A</v>
      </c>
      <c r="IT244" s="47" t="e">
        <f>VLOOKUP(IT$2,$B247:$C274,2,0)</f>
        <v>#N/A</v>
      </c>
      <c r="IU244" s="48" t="e">
        <f>VLOOKUP(IT$2,$D247:$E274,2,0)</f>
        <v>#N/A</v>
      </c>
      <c r="IV244" s="47" t="e">
        <f>VLOOKUP(IV$2,$B247:$C274,2,0)</f>
        <v>#N/A</v>
      </c>
      <c r="IW244" s="48" t="e">
        <f>VLOOKUP(IV$2,$D247:$E274,2,0)</f>
        <v>#N/A</v>
      </c>
      <c r="IX244" s="47" t="e">
        <f>VLOOKUP(IX$2,$B247:$C274,2,0)</f>
        <v>#N/A</v>
      </c>
      <c r="IY244" s="48" t="e">
        <f>VLOOKUP(IX$2,$D247:$E274,2,0)</f>
        <v>#N/A</v>
      </c>
      <c r="IZ244" s="47" t="e">
        <f>VLOOKUP(IZ$2,$B247:$C274,2,0)</f>
        <v>#N/A</v>
      </c>
      <c r="JA244" s="48" t="e">
        <f>VLOOKUP(IZ$2,$D247:$E274,2,0)</f>
        <v>#N/A</v>
      </c>
      <c r="JB244" s="47" t="e">
        <f>VLOOKUP(JB$2,$B247:$C274,2,0)</f>
        <v>#N/A</v>
      </c>
      <c r="JC244" s="48" t="e">
        <f>VLOOKUP(JB$2,$D247:$E274,2,0)</f>
        <v>#N/A</v>
      </c>
      <c r="JD244" s="47" t="e">
        <f>VLOOKUP(JD$2,$B247:$C274,2,0)</f>
        <v>#N/A</v>
      </c>
      <c r="JE244" s="48" t="e">
        <f>VLOOKUP(JD$2,$D247:$E274,2,0)</f>
        <v>#N/A</v>
      </c>
      <c r="JF244" s="47" t="e">
        <f>VLOOKUP(JF$2,$B247:$C274,2,0)</f>
        <v>#N/A</v>
      </c>
      <c r="JG244" s="48" t="e">
        <f>VLOOKUP(JF$2,$D247:$E274,2,0)</f>
        <v>#N/A</v>
      </c>
      <c r="JH244" s="47" t="e">
        <f>VLOOKUP(JH$2,$B247:$C274,2,0)</f>
        <v>#N/A</v>
      </c>
      <c r="JI244" s="48" t="e">
        <f>VLOOKUP(JH$2,$D247:$E274,2,0)</f>
        <v>#N/A</v>
      </c>
      <c r="JJ244" s="47" t="e">
        <f>VLOOKUP(JJ$2,$B247:$C274,2,0)</f>
        <v>#N/A</v>
      </c>
      <c r="JK244" s="48" t="e">
        <f>VLOOKUP(JJ$2,$D247:$E274,2,0)</f>
        <v>#N/A</v>
      </c>
      <c r="JL244" s="47" t="e">
        <f>VLOOKUP(JL$2,$B247:$C274,2,0)</f>
        <v>#N/A</v>
      </c>
      <c r="JM244" s="48" t="e">
        <f>VLOOKUP(JL$2,$D247:$E274,2,0)</f>
        <v>#N/A</v>
      </c>
      <c r="JN244" s="47" t="e">
        <f>VLOOKUP(JN$2,$B247:$C274,2,0)</f>
        <v>#N/A</v>
      </c>
      <c r="JO244" s="48" t="e">
        <f>VLOOKUP(JN$2,$D247:$E274,2,0)</f>
        <v>#N/A</v>
      </c>
      <c r="JP244" s="47" t="e">
        <f>VLOOKUP(JP$2,$B247:$C274,2,0)</f>
        <v>#N/A</v>
      </c>
      <c r="JQ244" s="48" t="e">
        <f>VLOOKUP(JP$2,$D247:$E274,2,0)</f>
        <v>#N/A</v>
      </c>
      <c r="JR244" s="47" t="e">
        <f>VLOOKUP(JR$2,$B247:$C274,2,0)</f>
        <v>#N/A</v>
      </c>
      <c r="JS244" s="48" t="e">
        <f>VLOOKUP(JR$2,$D247:$E274,2,0)</f>
        <v>#N/A</v>
      </c>
      <c r="JT244" s="47" t="e">
        <f>VLOOKUP(JT$2,$B247:$C274,2,0)</f>
        <v>#N/A</v>
      </c>
      <c r="JU244" s="48" t="e">
        <f>VLOOKUP(JT$2,$D247:$E274,2,0)</f>
        <v>#N/A</v>
      </c>
      <c r="JV244" s="47" t="e">
        <f>VLOOKUP(JV$2,$B247:$C274,2,0)</f>
        <v>#N/A</v>
      </c>
      <c r="JW244" s="48" t="e">
        <f>VLOOKUP(JV$2,$D247:$E274,2,0)</f>
        <v>#N/A</v>
      </c>
      <c r="JX244" s="47" t="e">
        <f>VLOOKUP(JX$2,$B247:$C274,2,0)</f>
        <v>#N/A</v>
      </c>
      <c r="JY244" s="48" t="e">
        <f>VLOOKUP(JX$2,$D247:$E274,2,0)</f>
        <v>#N/A</v>
      </c>
      <c r="JZ244" s="47" t="e">
        <f>VLOOKUP(JZ$2,$B247:$C274,2,0)</f>
        <v>#N/A</v>
      </c>
      <c r="KA244" s="48" t="e">
        <f>VLOOKUP(JZ$2,$D247:$E274,2,0)</f>
        <v>#N/A</v>
      </c>
      <c r="KB244" s="47" t="e">
        <f>VLOOKUP(KB$2,$B247:$C274,2,0)</f>
        <v>#N/A</v>
      </c>
      <c r="KC244" s="48" t="e">
        <f>VLOOKUP(KB$2,$D247:$E274,2,0)</f>
        <v>#N/A</v>
      </c>
      <c r="KD244" s="47" t="e">
        <f>VLOOKUP(KD$2,$B247:$C274,2,0)</f>
        <v>#N/A</v>
      </c>
      <c r="KE244" s="48" t="e">
        <f>VLOOKUP(KD$2,$D247:$E274,2,0)</f>
        <v>#N/A</v>
      </c>
      <c r="KF244" s="47" t="e">
        <f>VLOOKUP(KF$2,$B247:$C274,2,0)</f>
        <v>#N/A</v>
      </c>
      <c r="KG244" s="48" t="e">
        <f>VLOOKUP(KF$2,$D247:$E274,2,0)</f>
        <v>#N/A</v>
      </c>
      <c r="KH244" s="47" t="e">
        <f>VLOOKUP(KH$2,$B247:$C274,2,0)</f>
        <v>#N/A</v>
      </c>
      <c r="KI244" s="48" t="e">
        <f>VLOOKUP(KH$2,$D247:$E274,2,0)</f>
        <v>#N/A</v>
      </c>
      <c r="KJ244" s="47" t="e">
        <f>VLOOKUP(KJ$2,$B247:$C274,2,0)</f>
        <v>#N/A</v>
      </c>
      <c r="KK244" s="48" t="e">
        <f>VLOOKUP(KJ$2,$D247:$E274,2,0)</f>
        <v>#N/A</v>
      </c>
      <c r="KL244" s="47" t="e">
        <f>VLOOKUP(KL$2,$B247:$C274,2,0)</f>
        <v>#N/A</v>
      </c>
      <c r="KM244" s="48" t="e">
        <f>VLOOKUP(KL$2,$D247:$E274,2,0)</f>
        <v>#N/A</v>
      </c>
      <c r="KN244" s="47" t="e">
        <f>VLOOKUP(KN$2,$B247:$C274,2,0)</f>
        <v>#N/A</v>
      </c>
      <c r="KO244" s="48" t="e">
        <f>VLOOKUP(KN$2,$D247:$E274,2,0)</f>
        <v>#N/A</v>
      </c>
      <c r="KP244" s="47" t="e">
        <f>VLOOKUP(KP$2,$B247:$C274,2,0)</f>
        <v>#N/A</v>
      </c>
      <c r="KQ244" s="48" t="e">
        <f>VLOOKUP(KP$2,$D247:$E274,2,0)</f>
        <v>#N/A</v>
      </c>
      <c r="KR244" s="47" t="e">
        <f>VLOOKUP(KR$2,$B247:$C274,2,0)</f>
        <v>#N/A</v>
      </c>
      <c r="KS244" s="48" t="e">
        <f>VLOOKUP(KR$2,$D247:$E274,2,0)</f>
        <v>#N/A</v>
      </c>
      <c r="KT244" s="47" t="e">
        <f>VLOOKUP(KT$2,$B247:$C274,2,0)</f>
        <v>#N/A</v>
      </c>
      <c r="KU244" s="48" t="e">
        <f>VLOOKUP(KT$2,$D247:$E274,2,0)</f>
        <v>#N/A</v>
      </c>
      <c r="KV244" s="47" t="e">
        <f>VLOOKUP(KV$2,$B247:$C274,2,0)</f>
        <v>#N/A</v>
      </c>
      <c r="KW244" s="48" t="e">
        <f>VLOOKUP(KV$2,$D247:$E274,2,0)</f>
        <v>#N/A</v>
      </c>
      <c r="KX244" s="47" t="e">
        <f>VLOOKUP(KX$2,$B247:$C274,2,0)</f>
        <v>#N/A</v>
      </c>
      <c r="KY244" s="48" t="e">
        <f>VLOOKUP(KX$2,$D247:$E274,2,0)</f>
        <v>#N/A</v>
      </c>
      <c r="KZ244" s="47" t="e">
        <f>VLOOKUP(KZ$2,$B247:$C274,2,0)</f>
        <v>#N/A</v>
      </c>
      <c r="LA244" s="48" t="e">
        <f>VLOOKUP(KZ$2,$D247:$E274,2,0)</f>
        <v>#N/A</v>
      </c>
      <c r="LB244" s="47" t="e">
        <f>VLOOKUP(LB$2,$B247:$C274,2,0)</f>
        <v>#N/A</v>
      </c>
      <c r="LC244" s="48" t="e">
        <f>VLOOKUP(LB$2,$D247:$E274,2,0)</f>
        <v>#N/A</v>
      </c>
      <c r="LD244" s="47" t="e">
        <f>VLOOKUP(LD$2,$B247:$C274,2,0)</f>
        <v>#N/A</v>
      </c>
      <c r="LE244" s="48" t="e">
        <f>VLOOKUP(LD$2,$D247:$E274,2,0)</f>
        <v>#N/A</v>
      </c>
      <c r="LF244" s="47" t="e">
        <f>VLOOKUP(LF$2,$B247:$C274,2,0)</f>
        <v>#N/A</v>
      </c>
      <c r="LG244" s="48" t="e">
        <f>VLOOKUP(LF$2,$D247:$E274,2,0)</f>
        <v>#N/A</v>
      </c>
      <c r="LH244" s="47" t="e">
        <f>VLOOKUP(LH$2,$B247:$C274,2,0)</f>
        <v>#N/A</v>
      </c>
      <c r="LI244" s="48" t="e">
        <f>VLOOKUP(LH$2,$D247:$E274,2,0)</f>
        <v>#N/A</v>
      </c>
      <c r="LJ244" s="47" t="e">
        <f>VLOOKUP(LJ$2,$B247:$C274,2,0)</f>
        <v>#N/A</v>
      </c>
      <c r="LK244" s="48" t="e">
        <f>VLOOKUP(LJ$2,$D247:$E274,2,0)</f>
        <v>#N/A</v>
      </c>
      <c r="LL244" s="47" t="e">
        <f>VLOOKUP(LL$2,$B247:$C274,2,0)</f>
        <v>#N/A</v>
      </c>
      <c r="LM244" s="48" t="e">
        <f>VLOOKUP(LL$2,$D247:$E274,2,0)</f>
        <v>#N/A</v>
      </c>
      <c r="LN244" s="47" t="e">
        <f>VLOOKUP(LN$2,$B247:$C274,2,0)</f>
        <v>#N/A</v>
      </c>
      <c r="LO244" s="48" t="e">
        <f>VLOOKUP(LN$2,$D247:$E274,2,0)</f>
        <v>#N/A</v>
      </c>
      <c r="LP244" s="47" t="e">
        <f>VLOOKUP(LP$2,$B247:$C274,2,0)</f>
        <v>#N/A</v>
      </c>
      <c r="LQ244" s="48" t="e">
        <f>VLOOKUP(LP$2,$D247:$E274,2,0)</f>
        <v>#N/A</v>
      </c>
      <c r="LR244" s="47" t="e">
        <f>VLOOKUP(LR$2,$B247:$C274,2,0)</f>
        <v>#N/A</v>
      </c>
      <c r="LS244" s="48" t="e">
        <f>VLOOKUP(LR$2,$D247:$E274,2,0)</f>
        <v>#N/A</v>
      </c>
      <c r="LT244" s="47" t="e">
        <f>VLOOKUP(LT$2,$B247:$C274,2,0)</f>
        <v>#N/A</v>
      </c>
      <c r="LU244" s="48" t="e">
        <f>VLOOKUP(LT$2,$D247:$E274,2,0)</f>
        <v>#N/A</v>
      </c>
      <c r="LV244" s="47" t="e">
        <f>VLOOKUP(LV$2,$B247:$C274,2,0)</f>
        <v>#N/A</v>
      </c>
      <c r="LW244" s="48" t="e">
        <f>VLOOKUP(LV$2,$D247:$E274,2,0)</f>
        <v>#N/A</v>
      </c>
      <c r="LX244" s="47" t="e">
        <f>VLOOKUP(LX$2,$B247:$C274,2,0)</f>
        <v>#N/A</v>
      </c>
      <c r="LY244" s="48" t="e">
        <f>VLOOKUP(LX$2,$D247:$E274,2,0)</f>
        <v>#N/A</v>
      </c>
      <c r="LZ244" s="47" t="e">
        <f>VLOOKUP(LZ$2,$B247:$C274,2,0)</f>
        <v>#N/A</v>
      </c>
      <c r="MA244" s="48" t="e">
        <f>VLOOKUP(LZ$2,$D247:$E274,2,0)</f>
        <v>#N/A</v>
      </c>
      <c r="MB244" s="47" t="e">
        <f>VLOOKUP(MB$2,$B247:$C274,2,0)</f>
        <v>#N/A</v>
      </c>
      <c r="MC244" s="48" t="e">
        <f>VLOOKUP(MB$2,$D247:$E274,2,0)</f>
        <v>#N/A</v>
      </c>
      <c r="MD244" s="47" t="e">
        <f>VLOOKUP(MD$2,$B247:$C274,2,0)</f>
        <v>#N/A</v>
      </c>
      <c r="ME244" s="48" t="e">
        <f>VLOOKUP(MD$2,$D247:$E274,2,0)</f>
        <v>#N/A</v>
      </c>
      <c r="MF244" s="47" t="e">
        <f>VLOOKUP(MF$2,$B247:$C274,2,0)</f>
        <v>#N/A</v>
      </c>
      <c r="MG244" s="48" t="e">
        <f>VLOOKUP(MF$2,$D247:$E274,2,0)</f>
        <v>#N/A</v>
      </c>
      <c r="MH244" s="47" t="e">
        <f>VLOOKUP(MH$2,$B247:$C274,2,0)</f>
        <v>#N/A</v>
      </c>
      <c r="MI244" s="48" t="e">
        <f>VLOOKUP(MH$2,$D247:$E274,2,0)</f>
        <v>#N/A</v>
      </c>
      <c r="MJ244" s="47" t="e">
        <f>VLOOKUP(MJ$2,$B247:$C274,2,0)</f>
        <v>#N/A</v>
      </c>
      <c r="MK244" s="48" t="e">
        <f>VLOOKUP(MJ$2,$D247:$E274,2,0)</f>
        <v>#N/A</v>
      </c>
      <c r="ML244" s="47" t="e">
        <f>VLOOKUP(ML$2,$B247:$C274,2,0)</f>
        <v>#N/A</v>
      </c>
      <c r="MM244" s="48" t="e">
        <f>VLOOKUP(ML$2,$D247:$E274,2,0)</f>
        <v>#N/A</v>
      </c>
      <c r="MN244" s="47" t="e">
        <f>VLOOKUP(MN$2,$B247:$C274,2,0)</f>
        <v>#N/A</v>
      </c>
      <c r="MO244" s="48" t="e">
        <f>VLOOKUP(MN$2,$D247:$E274,2,0)</f>
        <v>#N/A</v>
      </c>
      <c r="MP244" s="47" t="e">
        <f>VLOOKUP(MP$2,$B247:$C274,2,0)</f>
        <v>#N/A</v>
      </c>
      <c r="MQ244" s="48" t="e">
        <f>VLOOKUP(MP$2,$D247:$E274,2,0)</f>
        <v>#N/A</v>
      </c>
      <c r="MR244" s="47" t="e">
        <f>VLOOKUP(MR$2,$B247:$C274,2,0)</f>
        <v>#N/A</v>
      </c>
      <c r="MS244" s="48" t="e">
        <f>VLOOKUP(MR$2,$D247:$E274,2,0)</f>
        <v>#N/A</v>
      </c>
      <c r="MT244" s="47" t="e">
        <f>VLOOKUP(MT$2,$B247:$C274,2,0)</f>
        <v>#N/A</v>
      </c>
      <c r="MU244" s="48" t="e">
        <f>VLOOKUP(MT$2,$D247:$E274,2,0)</f>
        <v>#N/A</v>
      </c>
      <c r="MV244" s="47" t="e">
        <f>VLOOKUP(MV$2,$B247:$C274,2,0)</f>
        <v>#N/A</v>
      </c>
      <c r="MW244" s="48" t="e">
        <f>VLOOKUP(MV$2,$D247:$E274,2,0)</f>
        <v>#N/A</v>
      </c>
      <c r="MX244" s="47" t="e">
        <f>VLOOKUP(MX$2,$B247:$C274,2,0)</f>
        <v>#N/A</v>
      </c>
      <c r="MY244" s="48" t="e">
        <f>VLOOKUP(MX$2,$D247:$E274,2,0)</f>
        <v>#N/A</v>
      </c>
      <c r="MZ244" s="47" t="e">
        <f>VLOOKUP(MZ$2,$B247:$C274,2,0)</f>
        <v>#N/A</v>
      </c>
      <c r="NA244" s="48" t="e">
        <f>VLOOKUP(MZ$2,$D247:$E274,2,0)</f>
        <v>#N/A</v>
      </c>
      <c r="NB244" s="47" t="e">
        <f>VLOOKUP(NB$2,$B247:$C274,2,0)</f>
        <v>#N/A</v>
      </c>
      <c r="NC244" s="48" t="e">
        <f>VLOOKUP(NB$2,$D247:$E274,2,0)</f>
        <v>#N/A</v>
      </c>
      <c r="ND244" s="47" t="e">
        <f>VLOOKUP(ND$2,$B247:$C274,2,0)</f>
        <v>#N/A</v>
      </c>
      <c r="NE244" s="48" t="e">
        <f>VLOOKUP(ND$2,$D247:$E274,2,0)</f>
        <v>#N/A</v>
      </c>
      <c r="NF244" s="47" t="e">
        <f>VLOOKUP(NF$2,$B247:$C274,2,0)</f>
        <v>#N/A</v>
      </c>
      <c r="NG244" s="48" t="e">
        <f>VLOOKUP(NF$2,$D247:$E274,2,0)</f>
        <v>#N/A</v>
      </c>
      <c r="NH244" s="47" t="e">
        <f>VLOOKUP(NH$2,$B247:$C274,2,0)</f>
        <v>#N/A</v>
      </c>
      <c r="NI244" s="48" t="e">
        <f>VLOOKUP(NH$2,$D247:$E274,2,0)</f>
        <v>#N/A</v>
      </c>
      <c r="NJ244" s="47" t="e">
        <f>VLOOKUP(NJ$2,$B247:$C274,2,0)</f>
        <v>#N/A</v>
      </c>
      <c r="NK244" s="48" t="e">
        <f>VLOOKUP(NJ$2,$D247:$E274,2,0)</f>
        <v>#N/A</v>
      </c>
      <c r="NL244" s="47" t="e">
        <f>VLOOKUP(NL$2,$B247:$C274,2,0)</f>
        <v>#N/A</v>
      </c>
      <c r="NM244" s="48" t="e">
        <f>VLOOKUP(NL$2,$D247:$E274,2,0)</f>
        <v>#N/A</v>
      </c>
      <c r="NN244" s="47" t="e">
        <f>VLOOKUP(NN$2,$B247:$C274,2,0)</f>
        <v>#N/A</v>
      </c>
      <c r="NO244" s="48" t="e">
        <f>VLOOKUP(NN$2,$D247:$E274,2,0)</f>
        <v>#N/A</v>
      </c>
      <c r="NP244" s="47" t="e">
        <f>VLOOKUP(NP$2,$B247:$C274,2,0)</f>
        <v>#N/A</v>
      </c>
      <c r="NQ244" s="48" t="e">
        <f>VLOOKUP(NP$2,$D247:$E274,2,0)</f>
        <v>#N/A</v>
      </c>
      <c r="NR244" s="47" t="e">
        <f>VLOOKUP(NR$2,$B247:$C274,2,0)</f>
        <v>#N/A</v>
      </c>
      <c r="NS244" s="48" t="e">
        <f>VLOOKUP(NR$2,$D247:$E274,2,0)</f>
        <v>#N/A</v>
      </c>
      <c r="NT244" s="47" t="e">
        <f>VLOOKUP(NT$2,$B247:$C274,2,0)</f>
        <v>#N/A</v>
      </c>
      <c r="NU244" s="48" t="e">
        <f>VLOOKUP(NT$2,$D247:$E274,2,0)</f>
        <v>#N/A</v>
      </c>
      <c r="NV244" s="47" t="e">
        <f>VLOOKUP(NV$2,$B247:$C274,2,0)</f>
        <v>#N/A</v>
      </c>
      <c r="NW244" s="48" t="e">
        <f>VLOOKUP(NV$2,$D247:$E274,2,0)</f>
        <v>#N/A</v>
      </c>
      <c r="NX244" s="47" t="e">
        <f>VLOOKUP(NX$2,$B247:$C274,2,0)</f>
        <v>#N/A</v>
      </c>
      <c r="NY244" s="48" t="e">
        <f>VLOOKUP(NX$2,$D247:$E274,2,0)</f>
        <v>#N/A</v>
      </c>
      <c r="NZ244" s="47" t="e">
        <f>VLOOKUP(NZ$2,$B247:$C274,2,0)</f>
        <v>#N/A</v>
      </c>
      <c r="OA244" s="48" t="e">
        <f>VLOOKUP(NZ$2,$D247:$E274,2,0)</f>
        <v>#N/A</v>
      </c>
      <c r="OB244" s="47" t="e">
        <f>VLOOKUP(OB$2,$B247:$C274,2,0)</f>
        <v>#N/A</v>
      </c>
      <c r="OC244" s="48" t="e">
        <f>VLOOKUP(OB$2,$D247:$E274,2,0)</f>
        <v>#N/A</v>
      </c>
      <c r="OD244" s="47" t="e">
        <f>VLOOKUP(OD$2,$B247:$C274,2,0)</f>
        <v>#N/A</v>
      </c>
      <c r="OE244" s="48" t="e">
        <f>VLOOKUP(OD$2,$D247:$E274,2,0)</f>
        <v>#N/A</v>
      </c>
      <c r="OF244" s="47" t="e">
        <f>VLOOKUP(OF$2,$B247:$C274,2,0)</f>
        <v>#N/A</v>
      </c>
      <c r="OG244" s="48" t="e">
        <f>VLOOKUP(OF$2,$D247:$E274,2,0)</f>
        <v>#N/A</v>
      </c>
      <c r="OH244" s="47" t="e">
        <f>VLOOKUP(OH$2,$B247:$C274,2,0)</f>
        <v>#N/A</v>
      </c>
      <c r="OI244" s="48" t="e">
        <f>VLOOKUP(OH$2,$D247:$E274,2,0)</f>
        <v>#N/A</v>
      </c>
      <c r="OJ244" s="47" t="e">
        <f>VLOOKUP(OJ$2,$B247:$C274,2,0)</f>
        <v>#N/A</v>
      </c>
      <c r="OK244" s="48" t="e">
        <f>VLOOKUP(OJ$2,$D247:$E274,2,0)</f>
        <v>#N/A</v>
      </c>
      <c r="OL244" s="47" t="e">
        <f>VLOOKUP(OL$2,$B247:$C274,2,0)</f>
        <v>#N/A</v>
      </c>
      <c r="OM244" s="48" t="e">
        <f>VLOOKUP(OL$2,$D247:$E274,2,0)</f>
        <v>#N/A</v>
      </c>
      <c r="ON244" s="47" t="e">
        <f>VLOOKUP(ON$2,$B247:$C274,2,0)</f>
        <v>#N/A</v>
      </c>
      <c r="OO244" s="48" t="e">
        <f>VLOOKUP(ON$2,$D247:$E274,2,0)</f>
        <v>#N/A</v>
      </c>
      <c r="OP244" s="47" t="e">
        <f>VLOOKUP(OP$2,$B247:$C274,2,0)</f>
        <v>#N/A</v>
      </c>
      <c r="OQ244" s="48" t="e">
        <f>VLOOKUP(OP$2,$D247:$E274,2,0)</f>
        <v>#N/A</v>
      </c>
      <c r="OR244" s="47" t="e">
        <f>VLOOKUP(OR$2,$B247:$C274,2,0)</f>
        <v>#N/A</v>
      </c>
      <c r="OS244" s="48" t="e">
        <f>VLOOKUP(OR$2,$D247:$E274,2,0)</f>
        <v>#N/A</v>
      </c>
      <c r="OT244" s="47" t="e">
        <f>VLOOKUP(OT$2,$B247:$C274,2,0)</f>
        <v>#N/A</v>
      </c>
      <c r="OU244" s="48" t="e">
        <f>VLOOKUP(OT$2,$D247:$E274,2,0)</f>
        <v>#N/A</v>
      </c>
      <c r="OV244" s="47" t="e">
        <f>VLOOKUP(OV$2,$B247:$C274,2,0)</f>
        <v>#N/A</v>
      </c>
      <c r="OW244" s="48" t="e">
        <f>VLOOKUP(OV$2,$D247:$E274,2,0)</f>
        <v>#N/A</v>
      </c>
      <c r="OX244" s="47" t="e">
        <f>VLOOKUP(OX$2,$B247:$C274,2,0)</f>
        <v>#N/A</v>
      </c>
      <c r="OY244" s="48" t="e">
        <f>VLOOKUP(OX$2,$D247:$E274,2,0)</f>
        <v>#N/A</v>
      </c>
      <c r="OZ244" s="47" t="e">
        <f>VLOOKUP(OZ$2,$B247:$C274,2,0)</f>
        <v>#N/A</v>
      </c>
      <c r="PA244" s="48" t="e">
        <f>VLOOKUP(OZ$2,$D247:$E274,2,0)</f>
        <v>#N/A</v>
      </c>
      <c r="PB244" s="47" t="e">
        <f>VLOOKUP(PB$2,$B247:$C274,2,0)</f>
        <v>#N/A</v>
      </c>
      <c r="PC244" s="48" t="e">
        <f>VLOOKUP(PB$2,$D247:$E274,2,0)</f>
        <v>#N/A</v>
      </c>
      <c r="PD244" s="47" t="e">
        <f>VLOOKUP(PD$2,$B247:$C274,2,0)</f>
        <v>#N/A</v>
      </c>
      <c r="PE244" s="48" t="e">
        <f>VLOOKUP(PD$2,$D247:$E274,2,0)</f>
        <v>#N/A</v>
      </c>
      <c r="PF244" s="47" t="e">
        <f>VLOOKUP(PF$2,$B247:$C274,2,0)</f>
        <v>#N/A</v>
      </c>
      <c r="PG244" s="48" t="e">
        <f>VLOOKUP(PF$2,$D247:$E274,2,0)</f>
        <v>#N/A</v>
      </c>
      <c r="PH244" s="47" t="e">
        <f>VLOOKUP(PH$2,$B247:$C274,2,0)</f>
        <v>#N/A</v>
      </c>
      <c r="PI244" s="48" t="e">
        <f>VLOOKUP(PH$2,$D247:$E274,2,0)</f>
        <v>#N/A</v>
      </c>
      <c r="PJ244" s="47" t="e">
        <f>VLOOKUP(PJ$2,$B247:$C274,2,0)</f>
        <v>#N/A</v>
      </c>
      <c r="PK244" s="48" t="e">
        <f>VLOOKUP(PJ$2,$D247:$E274,2,0)</f>
        <v>#N/A</v>
      </c>
      <c r="PL244" s="47" t="e">
        <f>VLOOKUP(PL$2,$B247:$C274,2,0)</f>
        <v>#N/A</v>
      </c>
      <c r="PM244" s="48" t="e">
        <f>VLOOKUP(PL$2,$D247:$E274,2,0)</f>
        <v>#N/A</v>
      </c>
      <c r="PN244" s="47" t="e">
        <f>VLOOKUP(PN$2,$B247:$C274,2,0)</f>
        <v>#N/A</v>
      </c>
      <c r="PO244" s="48" t="e">
        <f>VLOOKUP(PN$2,$D247:$E274,2,0)</f>
        <v>#N/A</v>
      </c>
      <c r="PP244" s="47" t="e">
        <f>VLOOKUP(PP$2,$B247:$C274,2,0)</f>
        <v>#N/A</v>
      </c>
      <c r="PQ244" s="48" t="e">
        <f>VLOOKUP(PP$2,$D247:$E274,2,0)</f>
        <v>#N/A</v>
      </c>
      <c r="PR244" s="47" t="e">
        <f>VLOOKUP(PR$2,$B247:$C274,2,0)</f>
        <v>#N/A</v>
      </c>
      <c r="PS244" s="48" t="e">
        <f>VLOOKUP(PR$2,$D247:$E274,2,0)</f>
        <v>#N/A</v>
      </c>
      <c r="PT244" s="47" t="e">
        <f>VLOOKUP(PT$2,$B247:$C274,2,0)</f>
        <v>#N/A</v>
      </c>
      <c r="PU244" s="48" t="e">
        <f>VLOOKUP(PT$2,$D247:$E274,2,0)</f>
        <v>#N/A</v>
      </c>
      <c r="PV244" s="47" t="e">
        <f>VLOOKUP(PV$2,$B247:$C274,2,0)</f>
        <v>#N/A</v>
      </c>
      <c r="PW244" s="48" t="e">
        <f>VLOOKUP(PV$2,$D247:$E274,2,0)</f>
        <v>#N/A</v>
      </c>
      <c r="PX244" s="47" t="e">
        <f>VLOOKUP(PX$2,$B247:$C274,2,0)</f>
        <v>#N/A</v>
      </c>
      <c r="PY244" s="48" t="e">
        <f>VLOOKUP(PX$2,$D247:$E274,2,0)</f>
        <v>#N/A</v>
      </c>
      <c r="PZ244" s="47" t="e">
        <f>VLOOKUP(PZ$2,$B247:$C274,2,0)</f>
        <v>#N/A</v>
      </c>
      <c r="QA244" s="48" t="e">
        <f>VLOOKUP(PZ$2,$D247:$E274,2,0)</f>
        <v>#N/A</v>
      </c>
      <c r="QB244" s="47" t="e">
        <f>VLOOKUP(QB$2,$B247:$C274,2,0)</f>
        <v>#N/A</v>
      </c>
      <c r="QC244" s="48" t="e">
        <f>VLOOKUP(QB$2,$D247:$E274,2,0)</f>
        <v>#N/A</v>
      </c>
      <c r="QD244" s="47" t="e">
        <f>VLOOKUP(QD$2,$B247:$C274,2,0)</f>
        <v>#N/A</v>
      </c>
      <c r="QE244" s="48" t="e">
        <f>VLOOKUP(QD$2,$D247:$E274,2,0)</f>
        <v>#N/A</v>
      </c>
      <c r="QF244" s="47" t="e">
        <f>VLOOKUP(QF$2,$B247:$C274,2,0)</f>
        <v>#N/A</v>
      </c>
      <c r="QG244" s="48" t="e">
        <f>VLOOKUP(QF$2,$D247:$E274,2,0)</f>
        <v>#N/A</v>
      </c>
      <c r="QH244" s="47" t="e">
        <f>VLOOKUP(QH$2,$B247:$C274,2,0)</f>
        <v>#N/A</v>
      </c>
      <c r="QI244" s="48" t="e">
        <f>VLOOKUP(QH$2,$D247:$E274,2,0)</f>
        <v>#N/A</v>
      </c>
      <c r="QJ244" s="47" t="e">
        <f>VLOOKUP(QJ$2,$B247:$C274,2,0)</f>
        <v>#N/A</v>
      </c>
      <c r="QK244" s="48" t="e">
        <f>VLOOKUP(QJ$2,$D247:$E274,2,0)</f>
        <v>#N/A</v>
      </c>
      <c r="QL244" s="47" t="e">
        <f>VLOOKUP(QL$2,$B247:$C274,2,0)</f>
        <v>#N/A</v>
      </c>
      <c r="QM244" s="48" t="e">
        <f>VLOOKUP(QL$2,$D247:$E274,2,0)</f>
        <v>#N/A</v>
      </c>
      <c r="QN244" s="47" t="e">
        <f>VLOOKUP(QN$2,$B247:$C274,2,0)</f>
        <v>#N/A</v>
      </c>
      <c r="QO244" s="48" t="e">
        <f>VLOOKUP(QN$2,$D247:$E274,2,0)</f>
        <v>#N/A</v>
      </c>
    </row>
    <row r="245" spans="1:457" ht="15.95" hidden="1" customHeight="1" outlineLevel="1">
      <c r="A245" s="50"/>
      <c r="B245" s="805" t="s">
        <v>9</v>
      </c>
      <c r="C245" s="805"/>
      <c r="D245" s="805" t="s">
        <v>10</v>
      </c>
      <c r="E245" s="806"/>
    </row>
    <row r="246" spans="1:457" ht="15.95" hidden="1" customHeight="1" outlineLevel="1">
      <c r="A246" s="51"/>
      <c r="B246" s="79" t="s">
        <v>59</v>
      </c>
      <c r="C246" s="59" t="s">
        <v>36</v>
      </c>
      <c r="D246" s="79" t="s">
        <v>60</v>
      </c>
      <c r="E246" s="80" t="s">
        <v>36</v>
      </c>
    </row>
    <row r="247" spans="1:457" ht="15.95" hidden="1" customHeight="1" outlineLevel="1">
      <c r="A247" s="53">
        <v>1</v>
      </c>
      <c r="B247" s="63"/>
      <c r="C247" s="286"/>
      <c r="D247" s="64"/>
      <c r="E247" s="287"/>
    </row>
    <row r="248" spans="1:457" ht="15.95" hidden="1" customHeight="1" outlineLevel="1">
      <c r="A248" s="53">
        <v>2</v>
      </c>
      <c r="B248" s="110"/>
      <c r="C248" s="286"/>
      <c r="D248" s="64"/>
      <c r="E248" s="287"/>
    </row>
    <row r="249" spans="1:457" ht="15.95" hidden="1" customHeight="1" outlineLevel="1">
      <c r="A249" s="53">
        <v>3</v>
      </c>
      <c r="B249" s="64"/>
      <c r="C249" s="286"/>
      <c r="D249" s="64"/>
      <c r="E249" s="287"/>
    </row>
    <row r="250" spans="1:457" ht="15.95" hidden="1" customHeight="1" outlineLevel="1">
      <c r="A250" s="53">
        <v>4</v>
      </c>
      <c r="B250" s="64"/>
      <c r="C250" s="286"/>
      <c r="D250" s="64"/>
      <c r="E250" s="287"/>
    </row>
    <row r="251" spans="1:457" ht="15.95" hidden="1" customHeight="1" outlineLevel="1">
      <c r="A251" s="53">
        <v>5</v>
      </c>
      <c r="B251" s="64"/>
      <c r="C251" s="286"/>
      <c r="D251" s="64"/>
      <c r="E251" s="287"/>
    </row>
    <row r="252" spans="1:457" ht="15.95" hidden="1" customHeight="1" outlineLevel="1">
      <c r="A252" s="53">
        <v>6</v>
      </c>
      <c r="B252" s="64"/>
      <c r="C252" s="286"/>
      <c r="D252" s="64"/>
      <c r="E252" s="287"/>
    </row>
    <row r="253" spans="1:457" ht="15.95" hidden="1" customHeight="1" outlineLevel="1">
      <c r="A253" s="53">
        <v>7</v>
      </c>
      <c r="B253" s="64"/>
      <c r="C253" s="286"/>
      <c r="D253" s="64"/>
      <c r="E253" s="287"/>
    </row>
    <row r="254" spans="1:457" ht="15.95" hidden="1" customHeight="1" outlineLevel="1">
      <c r="A254" s="53">
        <v>8</v>
      </c>
      <c r="B254" s="64"/>
      <c r="C254" s="286"/>
      <c r="D254" s="64"/>
      <c r="E254" s="287"/>
    </row>
    <row r="255" spans="1:457" ht="15.95" hidden="1" customHeight="1" outlineLevel="1">
      <c r="A255" s="53">
        <v>9</v>
      </c>
      <c r="B255" s="64"/>
      <c r="C255" s="286"/>
      <c r="D255" s="64"/>
      <c r="E255" s="287"/>
    </row>
    <row r="256" spans="1:457" ht="15.95" hidden="1" customHeight="1" outlineLevel="1">
      <c r="A256" s="53">
        <v>10</v>
      </c>
      <c r="B256" s="64"/>
      <c r="C256" s="286"/>
      <c r="D256" s="64"/>
      <c r="E256" s="287"/>
    </row>
    <row r="257" spans="1:5" ht="15.95" hidden="1" customHeight="1" outlineLevel="1">
      <c r="A257" s="53">
        <v>11</v>
      </c>
      <c r="B257" s="64"/>
      <c r="C257" s="286"/>
      <c r="D257" s="64"/>
      <c r="E257" s="287"/>
    </row>
    <row r="258" spans="1:5" ht="15.95" hidden="1" customHeight="1" outlineLevel="1">
      <c r="A258" s="53">
        <v>12</v>
      </c>
      <c r="B258" s="64"/>
      <c r="C258" s="286"/>
      <c r="D258" s="64"/>
      <c r="E258" s="287"/>
    </row>
    <row r="259" spans="1:5" ht="15.95" hidden="1" customHeight="1" outlineLevel="1">
      <c r="A259" s="53">
        <v>13</v>
      </c>
      <c r="B259" s="64"/>
      <c r="C259" s="286"/>
      <c r="D259" s="64"/>
      <c r="E259" s="287"/>
    </row>
    <row r="260" spans="1:5" ht="15.95" hidden="1" customHeight="1" outlineLevel="1">
      <c r="A260" s="53">
        <v>14</v>
      </c>
      <c r="B260" s="64"/>
      <c r="C260" s="286"/>
      <c r="D260" s="64"/>
      <c r="E260" s="112"/>
    </row>
    <row r="261" spans="1:5" ht="15.95" hidden="1" customHeight="1" outlineLevel="1">
      <c r="A261" s="53">
        <v>15</v>
      </c>
      <c r="B261" s="64"/>
      <c r="C261" s="286"/>
      <c r="D261" s="64"/>
      <c r="E261" s="112"/>
    </row>
    <row r="262" spans="1:5" ht="15.95" hidden="1" customHeight="1" outlineLevel="1">
      <c r="A262" s="53">
        <v>16</v>
      </c>
      <c r="B262" s="64"/>
      <c r="C262" s="286"/>
      <c r="D262" s="64"/>
      <c r="E262" s="112"/>
    </row>
    <row r="263" spans="1:5" ht="15.95" hidden="1" customHeight="1" outlineLevel="1">
      <c r="A263" s="53">
        <v>17</v>
      </c>
      <c r="B263" s="64"/>
      <c r="C263" s="111"/>
      <c r="D263" s="64"/>
      <c r="E263" s="112"/>
    </row>
    <row r="264" spans="1:5" ht="15.95" hidden="1" customHeight="1" outlineLevel="1">
      <c r="A264" s="53">
        <v>18</v>
      </c>
      <c r="B264" s="64"/>
      <c r="C264" s="111"/>
      <c r="D264" s="64"/>
      <c r="E264" s="112"/>
    </row>
    <row r="265" spans="1:5" ht="15.95" hidden="1" customHeight="1" outlineLevel="1">
      <c r="A265" s="53">
        <v>19</v>
      </c>
      <c r="B265" s="64"/>
      <c r="C265" s="111"/>
      <c r="D265" s="64"/>
      <c r="E265" s="112"/>
    </row>
    <row r="266" spans="1:5" ht="15.95" hidden="1" customHeight="1" outlineLevel="1">
      <c r="A266" s="53">
        <v>20</v>
      </c>
      <c r="B266" s="64"/>
      <c r="C266" s="111"/>
      <c r="D266" s="64"/>
      <c r="E266" s="112"/>
    </row>
    <row r="267" spans="1:5" ht="15.95" hidden="1" customHeight="1" outlineLevel="1">
      <c r="A267" s="53">
        <v>21</v>
      </c>
      <c r="B267" s="64"/>
      <c r="C267" s="111"/>
      <c r="D267" s="64"/>
      <c r="E267" s="112"/>
    </row>
    <row r="268" spans="1:5" ht="15.95" hidden="1" customHeight="1" outlineLevel="1">
      <c r="A268" s="53">
        <v>22</v>
      </c>
      <c r="B268" s="64"/>
      <c r="C268" s="111"/>
      <c r="D268" s="64"/>
      <c r="E268" s="112"/>
    </row>
    <row r="269" spans="1:5" ht="15.95" hidden="1" customHeight="1" outlineLevel="1">
      <c r="A269" s="53">
        <v>23</v>
      </c>
      <c r="B269" s="64"/>
      <c r="C269" s="111"/>
      <c r="D269" s="64"/>
      <c r="E269" s="112"/>
    </row>
    <row r="270" spans="1:5" ht="15.95" hidden="1" customHeight="1" outlineLevel="1">
      <c r="A270" s="53">
        <v>24</v>
      </c>
      <c r="B270" s="110"/>
      <c r="C270" s="286"/>
      <c r="D270" s="64"/>
      <c r="E270" s="287"/>
    </row>
    <row r="271" spans="1:5" ht="15.95" hidden="1" customHeight="1" outlineLevel="1">
      <c r="A271" s="53">
        <v>25</v>
      </c>
      <c r="B271" s="64"/>
      <c r="C271" s="286"/>
      <c r="D271" s="64"/>
      <c r="E271" s="287"/>
    </row>
    <row r="272" spans="1:5" ht="15.95" hidden="1" customHeight="1" outlineLevel="1">
      <c r="A272" s="53">
        <v>26</v>
      </c>
      <c r="B272" s="64"/>
      <c r="C272" s="286"/>
      <c r="D272" s="64"/>
      <c r="E272" s="287"/>
    </row>
    <row r="273" spans="1:457" ht="15.95" hidden="1" customHeight="1" outlineLevel="1">
      <c r="A273" s="53">
        <v>27</v>
      </c>
      <c r="B273" s="64"/>
      <c r="C273" s="286"/>
      <c r="D273" s="64"/>
      <c r="E273" s="287"/>
    </row>
    <row r="274" spans="1:457" ht="15.95" hidden="1" customHeight="1" outlineLevel="1">
      <c r="A274" s="53">
        <v>28</v>
      </c>
      <c r="B274" s="64"/>
      <c r="C274" s="286"/>
      <c r="D274" s="64"/>
      <c r="E274" s="287"/>
    </row>
    <row r="275" spans="1:457" ht="16.5" customHeight="1" collapsed="1">
      <c r="A275" s="54">
        <v>12</v>
      </c>
      <c r="B275" s="807"/>
      <c r="C275" s="807"/>
      <c r="D275" s="807"/>
      <c r="E275" s="807"/>
      <c r="F275" s="47" t="e">
        <f>VLOOKUP(F$2,$B278:$C300,2,0)</f>
        <v>#N/A</v>
      </c>
      <c r="G275" s="48" t="e">
        <f>VLOOKUP(F$2,$D278:$E300,2,0)</f>
        <v>#N/A</v>
      </c>
      <c r="H275" s="47" t="e">
        <f>VLOOKUP(H$2,$B278:$C300,2,0)</f>
        <v>#N/A</v>
      </c>
      <c r="I275" s="48" t="e">
        <f>VLOOKUP(H$2,$D278:$E300,2,0)</f>
        <v>#N/A</v>
      </c>
      <c r="J275" s="47" t="e">
        <f>VLOOKUP(J$2,$B278:$C300,2,0)</f>
        <v>#N/A</v>
      </c>
      <c r="K275" s="48" t="e">
        <f>VLOOKUP(J$2,$D278:$E300,2,0)</f>
        <v>#N/A</v>
      </c>
      <c r="L275" s="47" t="e">
        <f>VLOOKUP(L$2,$B278:$C300,2,0)</f>
        <v>#N/A</v>
      </c>
      <c r="M275" s="48" t="e">
        <f>VLOOKUP(L$2,$D278:$E300,2,0)</f>
        <v>#N/A</v>
      </c>
      <c r="N275" s="47" t="e">
        <f>VLOOKUP(N$2,$B278:$C300,2,0)</f>
        <v>#N/A</v>
      </c>
      <c r="O275" s="48" t="e">
        <f>VLOOKUP(N$2,$D278:$E300,2,0)</f>
        <v>#N/A</v>
      </c>
      <c r="P275" s="47" t="e">
        <f>VLOOKUP(P$2,$B278:$C300,2,0)</f>
        <v>#N/A</v>
      </c>
      <c r="Q275" s="48" t="e">
        <f>VLOOKUP(P$2,$D278:$E300,2,0)</f>
        <v>#N/A</v>
      </c>
      <c r="R275" s="47" t="e">
        <f>VLOOKUP(R$2,$B278:$C300,2,0)</f>
        <v>#N/A</v>
      </c>
      <c r="S275" s="48" t="e">
        <f>VLOOKUP(R$2,$D278:$E300,2,0)</f>
        <v>#N/A</v>
      </c>
      <c r="T275" s="47" t="e">
        <f>VLOOKUP(T$2,$B278:$C300,2,0)</f>
        <v>#N/A</v>
      </c>
      <c r="U275" s="48" t="e">
        <f>VLOOKUP(T$2,$D278:$E300,2,0)</f>
        <v>#N/A</v>
      </c>
      <c r="V275" s="47" t="e">
        <f>VLOOKUP(V$2,$B278:$C300,2,0)</f>
        <v>#N/A</v>
      </c>
      <c r="W275" s="48" t="e">
        <f>VLOOKUP(V$2,$D278:$E300,2,0)</f>
        <v>#N/A</v>
      </c>
      <c r="X275" s="47" t="e">
        <f>VLOOKUP(X$2,$B278:$C300,2,0)</f>
        <v>#N/A</v>
      </c>
      <c r="Y275" s="48" t="e">
        <f>VLOOKUP(X$2,$D278:$E300,2,0)</f>
        <v>#N/A</v>
      </c>
      <c r="Z275" s="47" t="e">
        <f>VLOOKUP(Z$2,$B278:$C300,2,0)</f>
        <v>#N/A</v>
      </c>
      <c r="AA275" s="48" t="e">
        <f>VLOOKUP(Z$2,$D278:$E300,2,0)</f>
        <v>#N/A</v>
      </c>
      <c r="AB275" s="47" t="e">
        <f>VLOOKUP(AB$2,$B278:$C300,2,0)</f>
        <v>#N/A</v>
      </c>
      <c r="AC275" s="48" t="e">
        <f>VLOOKUP(AB$2,$D278:$E300,2,0)</f>
        <v>#N/A</v>
      </c>
      <c r="AD275" s="47" t="e">
        <f>VLOOKUP(AD$2,$B278:$C300,2,0)</f>
        <v>#N/A</v>
      </c>
      <c r="AE275" s="48" t="e">
        <f>VLOOKUP(AD$2,$D278:$E300,2,0)</f>
        <v>#N/A</v>
      </c>
      <c r="AF275" s="47" t="e">
        <f>VLOOKUP(AF$2,$B278:$C300,2,0)</f>
        <v>#N/A</v>
      </c>
      <c r="AG275" s="48" t="e">
        <f>VLOOKUP(AF$2,$D278:$E300,2,0)</f>
        <v>#N/A</v>
      </c>
      <c r="AH275" s="47" t="e">
        <f>VLOOKUP(AH$2,$B278:$C300,2,0)</f>
        <v>#N/A</v>
      </c>
      <c r="AI275" s="48" t="e">
        <f>VLOOKUP(AH$2,$D278:$E300,2,0)</f>
        <v>#N/A</v>
      </c>
      <c r="AJ275" s="47" t="e">
        <f>VLOOKUP(AJ$2,$B278:$C300,2,0)</f>
        <v>#N/A</v>
      </c>
      <c r="AK275" s="48" t="e">
        <f>VLOOKUP(AJ$2,$D278:$E300,2,0)</f>
        <v>#N/A</v>
      </c>
      <c r="AL275" s="47" t="e">
        <f>VLOOKUP(AL$2,$B278:$C300,2,0)</f>
        <v>#N/A</v>
      </c>
      <c r="AM275" s="48" t="e">
        <f>VLOOKUP(AL$2,$D278:$E300,2,0)</f>
        <v>#N/A</v>
      </c>
      <c r="AN275" s="47" t="e">
        <f>VLOOKUP(AN$2,$B278:$C300,2,0)</f>
        <v>#N/A</v>
      </c>
      <c r="AO275" s="48" t="e">
        <f>VLOOKUP(AN$2,$D278:$E300,2,0)</f>
        <v>#N/A</v>
      </c>
      <c r="AP275" s="47" t="e">
        <f>VLOOKUP(AP$2,$B278:$C300,2,0)</f>
        <v>#N/A</v>
      </c>
      <c r="AQ275" s="48" t="e">
        <f>VLOOKUP(AP$2,$D278:$E300,2,0)</f>
        <v>#N/A</v>
      </c>
      <c r="AR275" s="47" t="e">
        <f>VLOOKUP(AR$2,$B278:$C300,2,0)</f>
        <v>#N/A</v>
      </c>
      <c r="AS275" s="48" t="e">
        <f>VLOOKUP(AR$2,$D278:$E300,2,0)</f>
        <v>#N/A</v>
      </c>
      <c r="AT275" s="47" t="e">
        <f>VLOOKUP(AT$2,$B278:$C300,2,0)</f>
        <v>#N/A</v>
      </c>
      <c r="AU275" s="48" t="e">
        <f>VLOOKUP(AT$2,$D278:$E300,2,0)</f>
        <v>#N/A</v>
      </c>
      <c r="AV275" s="47" t="e">
        <f>VLOOKUP(AV$2,$B278:$C300,2,0)</f>
        <v>#N/A</v>
      </c>
      <c r="AW275" s="48" t="e">
        <f>VLOOKUP(AV$2,$D278:$E300,2,0)</f>
        <v>#N/A</v>
      </c>
      <c r="AX275" s="47" t="e">
        <f>VLOOKUP(AX$2,$B278:$C300,2,0)</f>
        <v>#N/A</v>
      </c>
      <c r="AY275" s="48" t="e">
        <f>VLOOKUP(AX$2,$D278:$E300,2,0)</f>
        <v>#N/A</v>
      </c>
      <c r="AZ275" s="47" t="e">
        <f>VLOOKUP(AZ$2,$B278:$C300,2,0)</f>
        <v>#N/A</v>
      </c>
      <c r="BA275" s="48" t="e">
        <f>VLOOKUP(AZ$2,$D278:$E300,2,0)</f>
        <v>#N/A</v>
      </c>
      <c r="BB275" s="47" t="e">
        <f>VLOOKUP(BB$2,$B278:$C300,2,0)</f>
        <v>#N/A</v>
      </c>
      <c r="BC275" s="48" t="e">
        <f>VLOOKUP(BB$2,$D278:$E300,2,0)</f>
        <v>#N/A</v>
      </c>
      <c r="BD275" s="47" t="e">
        <f>VLOOKUP(BD$2,$B278:$C300,2,0)</f>
        <v>#N/A</v>
      </c>
      <c r="BE275" s="48" t="e">
        <f>VLOOKUP(BD$2,$D278:$E300,2,0)</f>
        <v>#N/A</v>
      </c>
      <c r="BF275" s="47" t="e">
        <f>VLOOKUP(BF$2,$B278:$C300,2,0)</f>
        <v>#N/A</v>
      </c>
      <c r="BG275" s="48" t="e">
        <f>VLOOKUP(BF$2,$D278:$E300,2,0)</f>
        <v>#N/A</v>
      </c>
      <c r="BH275" s="47" t="e">
        <f>VLOOKUP(BH$2,$B278:$C300,2,0)</f>
        <v>#N/A</v>
      </c>
      <c r="BI275" s="48" t="e">
        <f>VLOOKUP(BH$2,$D278:$E300,2,0)</f>
        <v>#N/A</v>
      </c>
      <c r="BJ275" s="47" t="e">
        <f>VLOOKUP(BJ$2,$B278:$C300,2,0)</f>
        <v>#N/A</v>
      </c>
      <c r="BK275" s="48" t="e">
        <f>VLOOKUP(BJ$2,$D278:$E300,2,0)</f>
        <v>#N/A</v>
      </c>
      <c r="BL275" s="47" t="e">
        <f>VLOOKUP(BL$2,$B278:$C300,2,0)</f>
        <v>#N/A</v>
      </c>
      <c r="BM275" s="48" t="e">
        <f>VLOOKUP(BL$2,$D278:$E300,2,0)</f>
        <v>#N/A</v>
      </c>
      <c r="BN275" s="47" t="e">
        <f>VLOOKUP(BN$2,$B278:$C300,2,0)</f>
        <v>#N/A</v>
      </c>
      <c r="BO275" s="48" t="e">
        <f>VLOOKUP(BN$2,$D278:$E300,2,0)</f>
        <v>#N/A</v>
      </c>
      <c r="BP275" s="47" t="e">
        <f>VLOOKUP(BP$2,$B278:$C300,2,0)</f>
        <v>#N/A</v>
      </c>
      <c r="BQ275" s="48" t="e">
        <f>VLOOKUP(BP$2,$D278:$E300,2,0)</f>
        <v>#N/A</v>
      </c>
      <c r="BR275" s="47" t="e">
        <f>VLOOKUP(BR$2,$B278:$C300,2,0)</f>
        <v>#N/A</v>
      </c>
      <c r="BS275" s="48" t="e">
        <f>VLOOKUP(BR$2,$D278:$E300,2,0)</f>
        <v>#N/A</v>
      </c>
      <c r="BT275" s="47" t="e">
        <f>VLOOKUP(BT$2,$B278:$C300,2,0)</f>
        <v>#N/A</v>
      </c>
      <c r="BU275" s="48" t="e">
        <f>VLOOKUP(BT$2,$D278:$E300,2,0)</f>
        <v>#N/A</v>
      </c>
      <c r="BV275" s="47" t="e">
        <f>VLOOKUP(BV$2,$B278:$C300,2,0)</f>
        <v>#N/A</v>
      </c>
      <c r="BW275" s="48" t="e">
        <f>VLOOKUP(BV$2,$D278:$E300,2,0)</f>
        <v>#N/A</v>
      </c>
      <c r="BX275" s="47" t="e">
        <f>VLOOKUP(BX$2,$B278:$C300,2,0)</f>
        <v>#N/A</v>
      </c>
      <c r="BY275" s="48" t="e">
        <f>VLOOKUP(BX$2,$D278:$E300,2,0)</f>
        <v>#N/A</v>
      </c>
      <c r="BZ275" s="47" t="e">
        <f>VLOOKUP(BZ$2,$B278:$C300,2,0)</f>
        <v>#N/A</v>
      </c>
      <c r="CA275" s="48" t="e">
        <f>VLOOKUP(BZ$2,$D278:$E300,2,0)</f>
        <v>#N/A</v>
      </c>
      <c r="CB275" s="47" t="e">
        <f>VLOOKUP(CB$2,$B278:$C300,2,0)</f>
        <v>#N/A</v>
      </c>
      <c r="CC275" s="48" t="e">
        <f>VLOOKUP(CB$2,$D278:$E300,2,0)</f>
        <v>#N/A</v>
      </c>
      <c r="CD275" s="47" t="e">
        <f>VLOOKUP(CD$2,$B278:$C300,2,0)</f>
        <v>#N/A</v>
      </c>
      <c r="CE275" s="48" t="e">
        <f>VLOOKUP(CD$2,$D278:$E300,2,0)</f>
        <v>#N/A</v>
      </c>
      <c r="CF275" s="47" t="e">
        <f>VLOOKUP(CF$2,$B278:$C300,2,0)</f>
        <v>#N/A</v>
      </c>
      <c r="CG275" s="48" t="e">
        <f>VLOOKUP(CF$2,$D278:$E300,2,0)</f>
        <v>#N/A</v>
      </c>
      <c r="CH275" s="47" t="e">
        <f>VLOOKUP(CH$2,$B278:$C300,2,0)</f>
        <v>#N/A</v>
      </c>
      <c r="CI275" s="48" t="e">
        <f>VLOOKUP(CH$2,$D278:$E300,2,0)</f>
        <v>#N/A</v>
      </c>
      <c r="CJ275" s="47" t="e">
        <f>VLOOKUP(CJ$2,$B278:$C300,2,0)</f>
        <v>#N/A</v>
      </c>
      <c r="CK275" s="48" t="e">
        <f>VLOOKUP(CJ$2,$D278:$E300,2,0)</f>
        <v>#N/A</v>
      </c>
      <c r="CL275" s="47" t="e">
        <f>VLOOKUP(CL$2,$B278:$C300,2,0)</f>
        <v>#N/A</v>
      </c>
      <c r="CM275" s="48" t="e">
        <f>VLOOKUP(CL$2,$D278:$E300,2,0)</f>
        <v>#N/A</v>
      </c>
      <c r="CN275" s="47" t="e">
        <f>VLOOKUP(CN$2,$B278:$C300,2,0)</f>
        <v>#N/A</v>
      </c>
      <c r="CO275" s="48" t="e">
        <f>VLOOKUP(CN$2,$D278:$E300,2,0)</f>
        <v>#N/A</v>
      </c>
      <c r="CP275" s="47" t="e">
        <f>VLOOKUP(CP$2,$B278:$C300,2,0)</f>
        <v>#N/A</v>
      </c>
      <c r="CQ275" s="48" t="e">
        <f>VLOOKUP(CP$2,$D278:$E300,2,0)</f>
        <v>#N/A</v>
      </c>
      <c r="CR275" s="47" t="e">
        <f>VLOOKUP(CR$2,$B278:$C300,2,0)</f>
        <v>#N/A</v>
      </c>
      <c r="CS275" s="48" t="e">
        <f>VLOOKUP(CR$2,$D278:$E300,2,0)</f>
        <v>#N/A</v>
      </c>
      <c r="CT275" s="47" t="e">
        <f>VLOOKUP(CT$2,$B278:$C300,2,0)</f>
        <v>#N/A</v>
      </c>
      <c r="CU275" s="48" t="e">
        <f>VLOOKUP(CT$2,$D278:$E300,2,0)</f>
        <v>#N/A</v>
      </c>
      <c r="CV275" s="47" t="e">
        <f>VLOOKUP(CV$2,$B278:$C300,2,0)</f>
        <v>#N/A</v>
      </c>
      <c r="CW275" s="48" t="e">
        <f>VLOOKUP(CV$2,$D278:$E300,2,0)</f>
        <v>#N/A</v>
      </c>
      <c r="CX275" s="47" t="e">
        <f>VLOOKUP(CX$2,$B278:$C300,2,0)</f>
        <v>#N/A</v>
      </c>
      <c r="CY275" s="48" t="e">
        <f>VLOOKUP(CX$2,$D278:$E300,2,0)</f>
        <v>#N/A</v>
      </c>
      <c r="CZ275" s="47" t="e">
        <f>VLOOKUP(CZ$2,$B278:$C300,2,0)</f>
        <v>#N/A</v>
      </c>
      <c r="DA275" s="48" t="e">
        <f>VLOOKUP(CZ$2,$D278:$E300,2,0)</f>
        <v>#N/A</v>
      </c>
      <c r="DB275" s="47" t="e">
        <f>VLOOKUP(DB$2,$B278:$C300,2,0)</f>
        <v>#N/A</v>
      </c>
      <c r="DC275" s="48" t="e">
        <f>VLOOKUP(DB$2,$D278:$E300,2,0)</f>
        <v>#N/A</v>
      </c>
      <c r="DD275" s="47" t="e">
        <f>VLOOKUP(DD$2,$B278:$C300,2,0)</f>
        <v>#N/A</v>
      </c>
      <c r="DE275" s="48" t="e">
        <f>VLOOKUP(DD$2,$D278:$E300,2,0)</f>
        <v>#N/A</v>
      </c>
      <c r="DF275" s="47" t="e">
        <f>VLOOKUP(DF$2,$B278:$C300,2,0)</f>
        <v>#N/A</v>
      </c>
      <c r="DG275" s="48" t="e">
        <f>VLOOKUP(DF$2,$D278:$E300,2,0)</f>
        <v>#N/A</v>
      </c>
      <c r="DH275" s="47" t="e">
        <f>VLOOKUP(DH$2,$B278:$C300,2,0)</f>
        <v>#N/A</v>
      </c>
      <c r="DI275" s="48" t="e">
        <f>VLOOKUP(DH$2,$D278:$E300,2,0)</f>
        <v>#N/A</v>
      </c>
      <c r="DJ275" s="47" t="e">
        <f>VLOOKUP(DJ$2,$B278:$C300,2,0)</f>
        <v>#N/A</v>
      </c>
      <c r="DK275" s="48" t="e">
        <f>VLOOKUP(DJ$2,$D278:$E300,2,0)</f>
        <v>#N/A</v>
      </c>
      <c r="DL275" s="47" t="e">
        <f>VLOOKUP(DL$2,$B278:$C300,2,0)</f>
        <v>#N/A</v>
      </c>
      <c r="DM275" s="48" t="e">
        <f>VLOOKUP(DL$2,$D278:$E300,2,0)</f>
        <v>#N/A</v>
      </c>
      <c r="DN275" s="47" t="e">
        <f>VLOOKUP(DN$2,$B278:$C300,2,0)</f>
        <v>#N/A</v>
      </c>
      <c r="DO275" s="48" t="e">
        <f>VLOOKUP(DN$2,$D278:$E300,2,0)</f>
        <v>#N/A</v>
      </c>
      <c r="DP275" s="47" t="e">
        <f>VLOOKUP(DP$2,$B278:$C300,2,0)</f>
        <v>#N/A</v>
      </c>
      <c r="DQ275" s="48" t="e">
        <f>VLOOKUP(DP$2,$D278:$E300,2,0)</f>
        <v>#N/A</v>
      </c>
      <c r="DR275" s="47" t="e">
        <f>VLOOKUP(DR$2,$B278:$C300,2,0)</f>
        <v>#N/A</v>
      </c>
      <c r="DS275" s="48" t="e">
        <f>VLOOKUP(DR$2,$D278:$E300,2,0)</f>
        <v>#N/A</v>
      </c>
      <c r="DT275" s="47" t="e">
        <f>VLOOKUP(DT$2,$B278:$C300,2,0)</f>
        <v>#N/A</v>
      </c>
      <c r="DU275" s="48" t="e">
        <f>VLOOKUP(DT$2,$D278:$E300,2,0)</f>
        <v>#N/A</v>
      </c>
      <c r="DV275" s="47" t="e">
        <f>VLOOKUP(DV$2,$B278:$C300,2,0)</f>
        <v>#N/A</v>
      </c>
      <c r="DW275" s="48" t="e">
        <f>VLOOKUP(DV$2,$D278:$E300,2,0)</f>
        <v>#N/A</v>
      </c>
      <c r="DX275" s="47" t="e">
        <f>VLOOKUP(DX$2,$B278:$C300,2,0)</f>
        <v>#N/A</v>
      </c>
      <c r="DY275" s="48" t="e">
        <f>VLOOKUP(DX$2,$D278:$E300,2,0)</f>
        <v>#N/A</v>
      </c>
      <c r="DZ275" s="47" t="e">
        <f>VLOOKUP(DZ$2,$B278:$C300,2,0)</f>
        <v>#N/A</v>
      </c>
      <c r="EA275" s="48" t="e">
        <f>VLOOKUP(DZ$2,$D278:$E300,2,0)</f>
        <v>#N/A</v>
      </c>
      <c r="EB275" s="47" t="e">
        <f>VLOOKUP(EB$2,$B278:$C300,2,0)</f>
        <v>#N/A</v>
      </c>
      <c r="EC275" s="48" t="e">
        <f>VLOOKUP(EB$2,$D278:$E300,2,0)</f>
        <v>#N/A</v>
      </c>
      <c r="ED275" s="47" t="e">
        <f>VLOOKUP(ED$2,$B278:$C300,2,0)</f>
        <v>#N/A</v>
      </c>
      <c r="EE275" s="48" t="e">
        <f>VLOOKUP(ED$2,$D278:$E300,2,0)</f>
        <v>#N/A</v>
      </c>
      <c r="EF275" s="47" t="e">
        <f>VLOOKUP(EF$2,$B278:$C300,2,0)</f>
        <v>#N/A</v>
      </c>
      <c r="EG275" s="48" t="e">
        <f>VLOOKUP(EF$2,$D278:$E300,2,0)</f>
        <v>#N/A</v>
      </c>
      <c r="EH275" s="47" t="e">
        <f>VLOOKUP(EH$2,$B278:$C300,2,0)</f>
        <v>#N/A</v>
      </c>
      <c r="EI275" s="48" t="e">
        <f>VLOOKUP(EH$2,$D278:$E300,2,0)</f>
        <v>#N/A</v>
      </c>
      <c r="EJ275" s="47" t="e">
        <f>VLOOKUP(EJ$2,$B278:$C300,2,0)</f>
        <v>#N/A</v>
      </c>
      <c r="EK275" s="48" t="e">
        <f>VLOOKUP(EJ$2,$D278:$E300,2,0)</f>
        <v>#N/A</v>
      </c>
      <c r="EL275" s="47" t="e">
        <f>VLOOKUP(EL$2,$B278:$C300,2,0)</f>
        <v>#N/A</v>
      </c>
      <c r="EM275" s="48" t="e">
        <f>VLOOKUP(EL$2,$D278:$E300,2,0)</f>
        <v>#N/A</v>
      </c>
      <c r="EN275" s="47" t="e">
        <f>VLOOKUP(EN$2,$B278:$C300,2,0)</f>
        <v>#N/A</v>
      </c>
      <c r="EO275" s="48" t="e">
        <f>VLOOKUP(EN$2,$D278:$E300,2,0)</f>
        <v>#N/A</v>
      </c>
      <c r="EP275" s="47" t="e">
        <f>VLOOKUP(EP$2,$B278:$C300,2,0)</f>
        <v>#N/A</v>
      </c>
      <c r="EQ275" s="48" t="e">
        <f>VLOOKUP(EP$2,$D278:$E300,2,0)</f>
        <v>#N/A</v>
      </c>
      <c r="ER275" s="47" t="e">
        <f>VLOOKUP(ER$2,$B278:$C300,2,0)</f>
        <v>#N/A</v>
      </c>
      <c r="ES275" s="48" t="e">
        <f>VLOOKUP(ER$2,$D278:$E300,2,0)</f>
        <v>#N/A</v>
      </c>
      <c r="ET275" s="47" t="e">
        <f>VLOOKUP(ET$2,$B278:$C300,2,0)</f>
        <v>#N/A</v>
      </c>
      <c r="EU275" s="48" t="e">
        <f>VLOOKUP(ET$2,$D278:$E300,2,0)</f>
        <v>#N/A</v>
      </c>
      <c r="EV275" s="47" t="e">
        <f>VLOOKUP(EV$2,$B278:$C300,2,0)</f>
        <v>#N/A</v>
      </c>
      <c r="EW275" s="48" t="e">
        <f>VLOOKUP(EV$2,$D278:$E300,2,0)</f>
        <v>#N/A</v>
      </c>
      <c r="EX275" s="47" t="e">
        <f>VLOOKUP(EX$2,$B278:$C300,2,0)</f>
        <v>#N/A</v>
      </c>
      <c r="EY275" s="48" t="e">
        <f>VLOOKUP(EX$2,$D278:$E300,2,0)</f>
        <v>#N/A</v>
      </c>
      <c r="EZ275" s="47" t="e">
        <f>VLOOKUP(EZ$2,$B278:$C300,2,0)</f>
        <v>#N/A</v>
      </c>
      <c r="FA275" s="48" t="e">
        <f>VLOOKUP(EZ$2,$D278:$E300,2,0)</f>
        <v>#N/A</v>
      </c>
      <c r="FB275" s="47" t="e">
        <f>VLOOKUP(FB$2,$B278:$C300,2,0)</f>
        <v>#N/A</v>
      </c>
      <c r="FC275" s="48" t="e">
        <f>VLOOKUP(FB$2,$D278:$E300,2,0)</f>
        <v>#N/A</v>
      </c>
      <c r="FD275" s="47" t="e">
        <f>VLOOKUP(FD$2,$B278:$C300,2,0)</f>
        <v>#N/A</v>
      </c>
      <c r="FE275" s="48" t="e">
        <f>VLOOKUP(FD$2,$D278:$E300,2,0)</f>
        <v>#N/A</v>
      </c>
      <c r="FF275" s="47" t="e">
        <f>VLOOKUP(FF$2,$B278:$C300,2,0)</f>
        <v>#N/A</v>
      </c>
      <c r="FG275" s="48" t="e">
        <f>VLOOKUP(FF$2,$D278:$E300,2,0)</f>
        <v>#N/A</v>
      </c>
      <c r="FH275" s="47" t="e">
        <f>VLOOKUP(FH$2,$B278:$C300,2,0)</f>
        <v>#N/A</v>
      </c>
      <c r="FI275" s="48" t="e">
        <f>VLOOKUP(FH$2,$D278:$E300,2,0)</f>
        <v>#N/A</v>
      </c>
      <c r="FJ275" s="47" t="e">
        <f>VLOOKUP(FJ$2,$B278:$C300,2,0)</f>
        <v>#N/A</v>
      </c>
      <c r="FK275" s="48" t="e">
        <f>VLOOKUP(FJ$2,$D278:$E300,2,0)</f>
        <v>#N/A</v>
      </c>
      <c r="FL275" s="47" t="e">
        <f>VLOOKUP(FL$2,$B278:$C300,2,0)</f>
        <v>#N/A</v>
      </c>
      <c r="FM275" s="48" t="e">
        <f>VLOOKUP(FL$2,$D278:$E300,2,0)</f>
        <v>#N/A</v>
      </c>
      <c r="FN275" s="47" t="e">
        <f>VLOOKUP(FN$2,$B278:$C300,2,0)</f>
        <v>#N/A</v>
      </c>
      <c r="FO275" s="48" t="e">
        <f>VLOOKUP(FN$2,$D278:$E300,2,0)</f>
        <v>#N/A</v>
      </c>
      <c r="FP275" s="47" t="e">
        <f>VLOOKUP(FP$2,$B278:$C300,2,0)</f>
        <v>#N/A</v>
      </c>
      <c r="FQ275" s="48" t="e">
        <f>VLOOKUP(FP$2,$D278:$E300,2,0)</f>
        <v>#N/A</v>
      </c>
      <c r="FR275" s="47" t="e">
        <f>VLOOKUP(FR$2,$B278:$C300,2,0)</f>
        <v>#N/A</v>
      </c>
      <c r="FS275" s="48" t="e">
        <f>VLOOKUP(FR$2,$D278:$E300,2,0)</f>
        <v>#N/A</v>
      </c>
      <c r="FT275" s="47" t="e">
        <f>VLOOKUP(FT$2,$B278:$C300,2,0)</f>
        <v>#N/A</v>
      </c>
      <c r="FU275" s="48" t="e">
        <f>VLOOKUP(FT$2,$D278:$E300,2,0)</f>
        <v>#N/A</v>
      </c>
      <c r="FV275" s="47" t="e">
        <f>VLOOKUP(FV$2,$B278:$C300,2,0)</f>
        <v>#N/A</v>
      </c>
      <c r="FW275" s="48" t="e">
        <f>VLOOKUP(FV$2,$D278:$E300,2,0)</f>
        <v>#N/A</v>
      </c>
      <c r="FX275" s="47" t="e">
        <f>VLOOKUP(FX$2,$B278:$C300,2,0)</f>
        <v>#N/A</v>
      </c>
      <c r="FY275" s="48" t="e">
        <f>VLOOKUP(FX$2,$D278:$E300,2,0)</f>
        <v>#N/A</v>
      </c>
      <c r="FZ275" s="47" t="e">
        <f>VLOOKUP(FZ$2,$B278:$C300,2,0)</f>
        <v>#N/A</v>
      </c>
      <c r="GA275" s="48" t="e">
        <f>VLOOKUP(FZ$2,$D278:$E300,2,0)</f>
        <v>#N/A</v>
      </c>
      <c r="GB275" s="47" t="e">
        <f>VLOOKUP(GB$2,$B278:$C300,2,0)</f>
        <v>#N/A</v>
      </c>
      <c r="GC275" s="48" t="e">
        <f>VLOOKUP(GB$2,$D278:$E300,2,0)</f>
        <v>#N/A</v>
      </c>
      <c r="GD275" s="47" t="e">
        <f>VLOOKUP(GD$2,$B278:$C300,2,0)</f>
        <v>#N/A</v>
      </c>
      <c r="GE275" s="48" t="e">
        <f>VLOOKUP(GD$2,$D278:$E300,2,0)</f>
        <v>#N/A</v>
      </c>
      <c r="GF275" s="47" t="e">
        <f>VLOOKUP(GF$2,$B278:$C300,2,0)</f>
        <v>#N/A</v>
      </c>
      <c r="GG275" s="48" t="e">
        <f>VLOOKUP(GF$2,$D278:$E300,2,0)</f>
        <v>#N/A</v>
      </c>
      <c r="GH275" s="47" t="e">
        <f>VLOOKUP(GH$2,$B278:$C300,2,0)</f>
        <v>#N/A</v>
      </c>
      <c r="GI275" s="48" t="e">
        <f>VLOOKUP(GH$2,$D278:$E300,2,0)</f>
        <v>#N/A</v>
      </c>
      <c r="GJ275" s="47" t="e">
        <f>VLOOKUP(GJ$2,$B278:$C300,2,0)</f>
        <v>#N/A</v>
      </c>
      <c r="GK275" s="48" t="e">
        <f>VLOOKUP(GJ$2,$D278:$E300,2,0)</f>
        <v>#N/A</v>
      </c>
      <c r="GL275" s="47" t="e">
        <f>VLOOKUP(GL$2,$B278:$C300,2,0)</f>
        <v>#N/A</v>
      </c>
      <c r="GM275" s="48" t="e">
        <f>VLOOKUP(GL$2,$D278:$E300,2,0)</f>
        <v>#N/A</v>
      </c>
      <c r="GN275" s="47" t="e">
        <f>VLOOKUP(GN$2,$B278:$C300,2,0)</f>
        <v>#N/A</v>
      </c>
      <c r="GO275" s="48" t="e">
        <f>VLOOKUP(GN$2,$D278:$E300,2,0)</f>
        <v>#N/A</v>
      </c>
      <c r="GP275" s="47" t="e">
        <f>VLOOKUP(GP$2,$B278:$C300,2,0)</f>
        <v>#N/A</v>
      </c>
      <c r="GQ275" s="48" t="e">
        <f>VLOOKUP(GP$2,$D278:$E300,2,0)</f>
        <v>#N/A</v>
      </c>
      <c r="GR275" s="47" t="e">
        <f>VLOOKUP(GR$2,$B278:$C300,2,0)</f>
        <v>#N/A</v>
      </c>
      <c r="GS275" s="48" t="e">
        <f>VLOOKUP(GR$2,$D278:$E300,2,0)</f>
        <v>#N/A</v>
      </c>
      <c r="GT275" s="47" t="e">
        <f>VLOOKUP(GT$2,$B278:$C300,2,0)</f>
        <v>#N/A</v>
      </c>
      <c r="GU275" s="48" t="e">
        <f>VLOOKUP(GT$2,$D278:$E300,2,0)</f>
        <v>#N/A</v>
      </c>
      <c r="GV275" s="47" t="e">
        <f>VLOOKUP(GV$2,$B278:$C300,2,0)</f>
        <v>#N/A</v>
      </c>
      <c r="GW275" s="48" t="e">
        <f>VLOOKUP(GV$2,$D278:$E300,2,0)</f>
        <v>#N/A</v>
      </c>
      <c r="GX275" s="47" t="e">
        <f>VLOOKUP(GX$2,$B278:$C300,2,0)</f>
        <v>#N/A</v>
      </c>
      <c r="GY275" s="48" t="e">
        <f>VLOOKUP(GX$2,$D278:$E300,2,0)</f>
        <v>#N/A</v>
      </c>
      <c r="GZ275" s="47" t="e">
        <f>VLOOKUP(GZ$2,$B278:$C300,2,0)</f>
        <v>#N/A</v>
      </c>
      <c r="HA275" s="48" t="e">
        <f>VLOOKUP(GZ$2,$D278:$E300,2,0)</f>
        <v>#N/A</v>
      </c>
      <c r="HB275" s="47" t="e">
        <f>VLOOKUP(HB$2,$B278:$C300,2,0)</f>
        <v>#N/A</v>
      </c>
      <c r="HC275" s="48" t="e">
        <f>VLOOKUP(HB$2,$D278:$E300,2,0)</f>
        <v>#N/A</v>
      </c>
      <c r="HD275" s="47" t="e">
        <f>VLOOKUP(HD$2,$B278:$C300,2,0)</f>
        <v>#N/A</v>
      </c>
      <c r="HE275" s="48" t="e">
        <f>VLOOKUP(HD$2,$D278:$E300,2,0)</f>
        <v>#N/A</v>
      </c>
      <c r="HF275" s="47" t="e">
        <f>VLOOKUP(HF$2,$B278:$C300,2,0)</f>
        <v>#N/A</v>
      </c>
      <c r="HG275" s="48" t="e">
        <f>VLOOKUP(HF$2,$D278:$E300,2,0)</f>
        <v>#N/A</v>
      </c>
      <c r="HH275" s="47" t="e">
        <f>VLOOKUP(HH$2,$B278:$C300,2,0)</f>
        <v>#N/A</v>
      </c>
      <c r="HI275" s="48" t="e">
        <f>VLOOKUP(HH$2,$D278:$E300,2,0)</f>
        <v>#N/A</v>
      </c>
      <c r="HJ275" s="47" t="e">
        <f>VLOOKUP(HJ$2,$B278:$C300,2,0)</f>
        <v>#N/A</v>
      </c>
      <c r="HK275" s="48" t="e">
        <f>VLOOKUP(HJ$2,$D278:$E300,2,0)</f>
        <v>#N/A</v>
      </c>
      <c r="HL275" s="47" t="e">
        <f>VLOOKUP(HL$2,$B278:$C300,2,0)</f>
        <v>#N/A</v>
      </c>
      <c r="HM275" s="48" t="e">
        <f>VLOOKUP(HL$2,$D278:$E300,2,0)</f>
        <v>#N/A</v>
      </c>
      <c r="HN275" s="47" t="e">
        <f>VLOOKUP(HN$2,$B278:$C300,2,0)</f>
        <v>#N/A</v>
      </c>
      <c r="HO275" s="48" t="e">
        <f>VLOOKUP(HN$2,$D278:$E300,2,0)</f>
        <v>#N/A</v>
      </c>
      <c r="HP275" s="47" t="e">
        <f>VLOOKUP(HP$2,$B278:$C300,2,0)</f>
        <v>#N/A</v>
      </c>
      <c r="HQ275" s="48" t="e">
        <f>VLOOKUP(HP$2,$D278:$E300,2,0)</f>
        <v>#N/A</v>
      </c>
      <c r="HR275" s="47" t="e">
        <f>VLOOKUP(HR$2,$B278:$C300,2,0)</f>
        <v>#N/A</v>
      </c>
      <c r="HS275" s="48" t="e">
        <f>VLOOKUP(HR$2,$D278:$E300,2,0)</f>
        <v>#N/A</v>
      </c>
      <c r="HT275" s="47" t="e">
        <f>VLOOKUP(HT$2,$B278:$C300,2,0)</f>
        <v>#N/A</v>
      </c>
      <c r="HU275" s="48" t="e">
        <f>VLOOKUP(HT$2,$D278:$E300,2,0)</f>
        <v>#N/A</v>
      </c>
      <c r="HV275" s="47" t="e">
        <f>VLOOKUP(HV$2,$B278:$C300,2,0)</f>
        <v>#N/A</v>
      </c>
      <c r="HW275" s="48" t="e">
        <f>VLOOKUP(HV$2,$D278:$E300,2,0)</f>
        <v>#N/A</v>
      </c>
      <c r="HX275" s="47" t="e">
        <f>VLOOKUP(HX$2,$B278:$C300,2,0)</f>
        <v>#N/A</v>
      </c>
      <c r="HY275" s="48" t="e">
        <f>VLOOKUP(HX$2,$D278:$E300,2,0)</f>
        <v>#N/A</v>
      </c>
      <c r="HZ275" s="47" t="e">
        <f>VLOOKUP(HZ$2,$B278:$C300,2,0)</f>
        <v>#N/A</v>
      </c>
      <c r="IA275" s="48" t="e">
        <f>VLOOKUP(HZ$2,$D278:$E300,2,0)</f>
        <v>#N/A</v>
      </c>
      <c r="IB275" s="47" t="e">
        <f>VLOOKUP(IB$2,$B278:$C300,2,0)</f>
        <v>#N/A</v>
      </c>
      <c r="IC275" s="48" t="e">
        <f>VLOOKUP(IB$2,$D278:$E300,2,0)</f>
        <v>#N/A</v>
      </c>
      <c r="ID275" s="47" t="e">
        <f>VLOOKUP(ID$2,$B278:$C300,2,0)</f>
        <v>#N/A</v>
      </c>
      <c r="IE275" s="48" t="e">
        <f>VLOOKUP(ID$2,$D278:$E300,2,0)</f>
        <v>#N/A</v>
      </c>
      <c r="IF275" s="47" t="e">
        <f>VLOOKUP(IF$2,$B278:$C300,2,0)</f>
        <v>#N/A</v>
      </c>
      <c r="IG275" s="48" t="e">
        <f>VLOOKUP(IF$2,$D278:$E300,2,0)</f>
        <v>#N/A</v>
      </c>
      <c r="IH275" s="47" t="e">
        <f>VLOOKUP(IH$2,$B278:$C300,2,0)</f>
        <v>#N/A</v>
      </c>
      <c r="II275" s="48" t="e">
        <f>VLOOKUP(IH$2,$D278:$E300,2,0)</f>
        <v>#N/A</v>
      </c>
      <c r="IJ275" s="47" t="e">
        <f>VLOOKUP(IJ$2,$B278:$C300,2,0)</f>
        <v>#N/A</v>
      </c>
      <c r="IK275" s="48" t="e">
        <f>VLOOKUP(IJ$2,$D278:$E300,2,0)</f>
        <v>#N/A</v>
      </c>
      <c r="IL275" s="47" t="e">
        <f>VLOOKUP(IL$2,$B278:$C300,2,0)</f>
        <v>#N/A</v>
      </c>
      <c r="IM275" s="48" t="e">
        <f>VLOOKUP(IL$2,$D278:$E300,2,0)</f>
        <v>#N/A</v>
      </c>
      <c r="IN275" s="47" t="e">
        <f>VLOOKUP(IN$2,$B278:$C300,2,0)</f>
        <v>#N/A</v>
      </c>
      <c r="IO275" s="48" t="e">
        <f>VLOOKUP(IN$2,$D278:$E300,2,0)</f>
        <v>#N/A</v>
      </c>
      <c r="IP275" s="47" t="e">
        <f>VLOOKUP(IP$2,$B278:$C300,2,0)</f>
        <v>#N/A</v>
      </c>
      <c r="IQ275" s="48" t="e">
        <f>VLOOKUP(IP$2,$D278:$E300,2,0)</f>
        <v>#N/A</v>
      </c>
      <c r="IR275" s="47" t="e">
        <f>VLOOKUP(IR$2,$B278:$C300,2,0)</f>
        <v>#N/A</v>
      </c>
      <c r="IS275" s="48" t="e">
        <f>VLOOKUP(IR$2,$D278:$E300,2,0)</f>
        <v>#N/A</v>
      </c>
      <c r="IT275" s="47" t="e">
        <f>VLOOKUP(IT$2,$B278:$C300,2,0)</f>
        <v>#N/A</v>
      </c>
      <c r="IU275" s="48" t="e">
        <f>VLOOKUP(IT$2,$D278:$E300,2,0)</f>
        <v>#N/A</v>
      </c>
      <c r="IV275" s="47" t="e">
        <f>VLOOKUP(IV$2,$B278:$C300,2,0)</f>
        <v>#N/A</v>
      </c>
      <c r="IW275" s="48" t="e">
        <f>VLOOKUP(IV$2,$D278:$E300,2,0)</f>
        <v>#N/A</v>
      </c>
      <c r="IX275" s="47" t="e">
        <f>VLOOKUP(IX$2,$B278:$C300,2,0)</f>
        <v>#N/A</v>
      </c>
      <c r="IY275" s="48" t="e">
        <f>VLOOKUP(IX$2,$D278:$E300,2,0)</f>
        <v>#N/A</v>
      </c>
      <c r="IZ275" s="47" t="e">
        <f>VLOOKUP(IZ$2,$B278:$C300,2,0)</f>
        <v>#N/A</v>
      </c>
      <c r="JA275" s="48" t="e">
        <f>VLOOKUP(IZ$2,$D278:$E300,2,0)</f>
        <v>#N/A</v>
      </c>
      <c r="JB275" s="47" t="e">
        <f>VLOOKUP(JB$2,$B278:$C300,2,0)</f>
        <v>#N/A</v>
      </c>
      <c r="JC275" s="48" t="e">
        <f>VLOOKUP(JB$2,$D278:$E300,2,0)</f>
        <v>#N/A</v>
      </c>
      <c r="JD275" s="47" t="e">
        <f>VLOOKUP(JD$2,$B278:$C300,2,0)</f>
        <v>#N/A</v>
      </c>
      <c r="JE275" s="48" t="e">
        <f>VLOOKUP(JD$2,$D278:$E300,2,0)</f>
        <v>#N/A</v>
      </c>
      <c r="JF275" s="47" t="e">
        <f>VLOOKUP(JF$2,$B278:$C300,2,0)</f>
        <v>#N/A</v>
      </c>
      <c r="JG275" s="48" t="e">
        <f>VLOOKUP(JF$2,$D278:$E300,2,0)</f>
        <v>#N/A</v>
      </c>
      <c r="JH275" s="47" t="e">
        <f>VLOOKUP(JH$2,$B278:$C300,2,0)</f>
        <v>#N/A</v>
      </c>
      <c r="JI275" s="48" t="e">
        <f>VLOOKUP(JH$2,$D278:$E300,2,0)</f>
        <v>#N/A</v>
      </c>
      <c r="JJ275" s="47" t="e">
        <f>VLOOKUP(JJ$2,$B278:$C300,2,0)</f>
        <v>#N/A</v>
      </c>
      <c r="JK275" s="48" t="e">
        <f>VLOOKUP(JJ$2,$D278:$E300,2,0)</f>
        <v>#N/A</v>
      </c>
      <c r="JL275" s="47" t="e">
        <f>VLOOKUP(JL$2,$B278:$C300,2,0)</f>
        <v>#N/A</v>
      </c>
      <c r="JM275" s="48" t="e">
        <f>VLOOKUP(JL$2,$D278:$E300,2,0)</f>
        <v>#N/A</v>
      </c>
      <c r="JN275" s="47" t="e">
        <f>VLOOKUP(JN$2,$B278:$C300,2,0)</f>
        <v>#N/A</v>
      </c>
      <c r="JO275" s="48" t="e">
        <f>VLOOKUP(JN$2,$D278:$E300,2,0)</f>
        <v>#N/A</v>
      </c>
      <c r="JP275" s="47" t="e">
        <f>VLOOKUP(JP$2,$B278:$C300,2,0)</f>
        <v>#N/A</v>
      </c>
      <c r="JQ275" s="48" t="e">
        <f>VLOOKUP(JP$2,$D278:$E300,2,0)</f>
        <v>#N/A</v>
      </c>
      <c r="JR275" s="47" t="e">
        <f>VLOOKUP(JR$2,$B278:$C300,2,0)</f>
        <v>#N/A</v>
      </c>
      <c r="JS275" s="48" t="e">
        <f>VLOOKUP(JR$2,$D278:$E300,2,0)</f>
        <v>#N/A</v>
      </c>
      <c r="JT275" s="47" t="e">
        <f>VLOOKUP(JT$2,$B278:$C300,2,0)</f>
        <v>#N/A</v>
      </c>
      <c r="JU275" s="48" t="e">
        <f>VLOOKUP(JT$2,$D278:$E300,2,0)</f>
        <v>#N/A</v>
      </c>
      <c r="JV275" s="47" t="e">
        <f>VLOOKUP(JV$2,$B278:$C300,2,0)</f>
        <v>#N/A</v>
      </c>
      <c r="JW275" s="48" t="e">
        <f>VLOOKUP(JV$2,$D278:$E300,2,0)</f>
        <v>#N/A</v>
      </c>
      <c r="JX275" s="47" t="e">
        <f>VLOOKUP(JX$2,$B278:$C300,2,0)</f>
        <v>#N/A</v>
      </c>
      <c r="JY275" s="48" t="e">
        <f>VLOOKUP(JX$2,$D278:$E300,2,0)</f>
        <v>#N/A</v>
      </c>
      <c r="JZ275" s="47" t="e">
        <f>VLOOKUP(JZ$2,$B278:$C300,2,0)</f>
        <v>#N/A</v>
      </c>
      <c r="KA275" s="48" t="e">
        <f>VLOOKUP(JZ$2,$D278:$E300,2,0)</f>
        <v>#N/A</v>
      </c>
      <c r="KB275" s="47" t="e">
        <f>VLOOKUP(KB$2,$B278:$C300,2,0)</f>
        <v>#N/A</v>
      </c>
      <c r="KC275" s="48" t="e">
        <f>VLOOKUP(KB$2,$D278:$E300,2,0)</f>
        <v>#N/A</v>
      </c>
      <c r="KD275" s="47" t="e">
        <f>VLOOKUP(KD$2,$B278:$C300,2,0)</f>
        <v>#N/A</v>
      </c>
      <c r="KE275" s="48" t="e">
        <f>VLOOKUP(KD$2,$D278:$E300,2,0)</f>
        <v>#N/A</v>
      </c>
      <c r="KF275" s="47" t="e">
        <f>VLOOKUP(KF$2,$B278:$C300,2,0)</f>
        <v>#N/A</v>
      </c>
      <c r="KG275" s="48" t="e">
        <f>VLOOKUP(KF$2,$D278:$E300,2,0)</f>
        <v>#N/A</v>
      </c>
      <c r="KH275" s="47" t="e">
        <f>VLOOKUP(KH$2,$B278:$C300,2,0)</f>
        <v>#N/A</v>
      </c>
      <c r="KI275" s="48" t="e">
        <f>VLOOKUP(KH$2,$D278:$E300,2,0)</f>
        <v>#N/A</v>
      </c>
      <c r="KJ275" s="47" t="e">
        <f>VLOOKUP(KJ$2,$B278:$C300,2,0)</f>
        <v>#N/A</v>
      </c>
      <c r="KK275" s="48" t="e">
        <f>VLOOKUP(KJ$2,$D278:$E300,2,0)</f>
        <v>#N/A</v>
      </c>
      <c r="KL275" s="47" t="e">
        <f>VLOOKUP(KL$2,$B278:$C300,2,0)</f>
        <v>#N/A</v>
      </c>
      <c r="KM275" s="48" t="e">
        <f>VLOOKUP(KL$2,$D278:$E300,2,0)</f>
        <v>#N/A</v>
      </c>
      <c r="KN275" s="47" t="e">
        <f>VLOOKUP(KN$2,$B278:$C300,2,0)</f>
        <v>#N/A</v>
      </c>
      <c r="KO275" s="48" t="e">
        <f>VLOOKUP(KN$2,$D278:$E300,2,0)</f>
        <v>#N/A</v>
      </c>
      <c r="KP275" s="47" t="e">
        <f>VLOOKUP(KP$2,$B278:$C300,2,0)</f>
        <v>#N/A</v>
      </c>
      <c r="KQ275" s="48" t="e">
        <f>VLOOKUP(KP$2,$D278:$E300,2,0)</f>
        <v>#N/A</v>
      </c>
      <c r="KR275" s="47" t="e">
        <f>VLOOKUP(KR$2,$B278:$C300,2,0)</f>
        <v>#N/A</v>
      </c>
      <c r="KS275" s="48" t="e">
        <f>VLOOKUP(KR$2,$D278:$E300,2,0)</f>
        <v>#N/A</v>
      </c>
      <c r="KT275" s="47" t="e">
        <f>VLOOKUP(KT$2,$B278:$C300,2,0)</f>
        <v>#N/A</v>
      </c>
      <c r="KU275" s="48" t="e">
        <f>VLOOKUP(KT$2,$D278:$E300,2,0)</f>
        <v>#N/A</v>
      </c>
      <c r="KV275" s="47" t="e">
        <f>VLOOKUP(KV$2,$B278:$C300,2,0)</f>
        <v>#N/A</v>
      </c>
      <c r="KW275" s="48" t="e">
        <f>VLOOKUP(KV$2,$D278:$E300,2,0)</f>
        <v>#N/A</v>
      </c>
      <c r="KX275" s="47" t="e">
        <f>VLOOKUP(KX$2,$B278:$C300,2,0)</f>
        <v>#N/A</v>
      </c>
      <c r="KY275" s="48" t="e">
        <f>VLOOKUP(KX$2,$D278:$E300,2,0)</f>
        <v>#N/A</v>
      </c>
      <c r="KZ275" s="47" t="e">
        <f>VLOOKUP(KZ$2,$B278:$C300,2,0)</f>
        <v>#N/A</v>
      </c>
      <c r="LA275" s="48" t="e">
        <f>VLOOKUP(KZ$2,$D278:$E300,2,0)</f>
        <v>#N/A</v>
      </c>
      <c r="LB275" s="47" t="e">
        <f>VLOOKUP(LB$2,$B278:$C300,2,0)</f>
        <v>#N/A</v>
      </c>
      <c r="LC275" s="48" t="e">
        <f>VLOOKUP(LB$2,$D278:$E300,2,0)</f>
        <v>#N/A</v>
      </c>
      <c r="LD275" s="47" t="e">
        <f>VLOOKUP(LD$2,$B278:$C300,2,0)</f>
        <v>#N/A</v>
      </c>
      <c r="LE275" s="48" t="e">
        <f>VLOOKUP(LD$2,$D278:$E300,2,0)</f>
        <v>#N/A</v>
      </c>
      <c r="LF275" s="47" t="e">
        <f>VLOOKUP(LF$2,$B278:$C300,2,0)</f>
        <v>#N/A</v>
      </c>
      <c r="LG275" s="48" t="e">
        <f>VLOOKUP(LF$2,$D278:$E300,2,0)</f>
        <v>#N/A</v>
      </c>
      <c r="LH275" s="47" t="e">
        <f>VLOOKUP(LH$2,$B278:$C300,2,0)</f>
        <v>#N/A</v>
      </c>
      <c r="LI275" s="48" t="e">
        <f>VLOOKUP(LH$2,$D278:$E300,2,0)</f>
        <v>#N/A</v>
      </c>
      <c r="LJ275" s="47" t="e">
        <f>VLOOKUP(LJ$2,$B278:$C300,2,0)</f>
        <v>#N/A</v>
      </c>
      <c r="LK275" s="48" t="e">
        <f>VLOOKUP(LJ$2,$D278:$E300,2,0)</f>
        <v>#N/A</v>
      </c>
      <c r="LL275" s="47" t="e">
        <f>VLOOKUP(LL$2,$B278:$C300,2,0)</f>
        <v>#N/A</v>
      </c>
      <c r="LM275" s="48" t="e">
        <f>VLOOKUP(LL$2,$D278:$E300,2,0)</f>
        <v>#N/A</v>
      </c>
      <c r="LN275" s="47" t="e">
        <f>VLOOKUP(LN$2,$B278:$C300,2,0)</f>
        <v>#N/A</v>
      </c>
      <c r="LO275" s="48" t="e">
        <f>VLOOKUP(LN$2,$D278:$E300,2,0)</f>
        <v>#N/A</v>
      </c>
      <c r="LP275" s="47" t="e">
        <f>VLOOKUP(LP$2,$B278:$C300,2,0)</f>
        <v>#N/A</v>
      </c>
      <c r="LQ275" s="48" t="e">
        <f>VLOOKUP(LP$2,$D278:$E300,2,0)</f>
        <v>#N/A</v>
      </c>
      <c r="LR275" s="47" t="e">
        <f>VLOOKUP(LR$2,$B278:$C300,2,0)</f>
        <v>#N/A</v>
      </c>
      <c r="LS275" s="48" t="e">
        <f>VLOOKUP(LR$2,$D278:$E300,2,0)</f>
        <v>#N/A</v>
      </c>
      <c r="LT275" s="47" t="e">
        <f>VLOOKUP(LT$2,$B278:$C300,2,0)</f>
        <v>#N/A</v>
      </c>
      <c r="LU275" s="48" t="e">
        <f>VLOOKUP(LT$2,$D278:$E300,2,0)</f>
        <v>#N/A</v>
      </c>
      <c r="LV275" s="47" t="e">
        <f>VLOOKUP(LV$2,$B278:$C300,2,0)</f>
        <v>#N/A</v>
      </c>
      <c r="LW275" s="48" t="e">
        <f>VLOOKUP(LV$2,$D278:$E300,2,0)</f>
        <v>#N/A</v>
      </c>
      <c r="LX275" s="47" t="e">
        <f>VLOOKUP(LX$2,$B278:$C300,2,0)</f>
        <v>#N/A</v>
      </c>
      <c r="LY275" s="48" t="e">
        <f>VLOOKUP(LX$2,$D278:$E300,2,0)</f>
        <v>#N/A</v>
      </c>
      <c r="LZ275" s="47" t="e">
        <f>VLOOKUP(LZ$2,$B278:$C300,2,0)</f>
        <v>#N/A</v>
      </c>
      <c r="MA275" s="48" t="e">
        <f>VLOOKUP(LZ$2,$D278:$E300,2,0)</f>
        <v>#N/A</v>
      </c>
      <c r="MB275" s="47" t="e">
        <f>VLOOKUP(MB$2,$B278:$C300,2,0)</f>
        <v>#N/A</v>
      </c>
      <c r="MC275" s="48" t="e">
        <f>VLOOKUP(MB$2,$D278:$E300,2,0)</f>
        <v>#N/A</v>
      </c>
      <c r="MD275" s="47" t="e">
        <f>VLOOKUP(MD$2,$B278:$C300,2,0)</f>
        <v>#N/A</v>
      </c>
      <c r="ME275" s="48" t="e">
        <f>VLOOKUP(MD$2,$D278:$E300,2,0)</f>
        <v>#N/A</v>
      </c>
      <c r="MF275" s="47" t="e">
        <f>VLOOKUP(MF$2,$B278:$C300,2,0)</f>
        <v>#N/A</v>
      </c>
      <c r="MG275" s="48" t="e">
        <f>VLOOKUP(MF$2,$D278:$E300,2,0)</f>
        <v>#N/A</v>
      </c>
      <c r="MH275" s="47" t="e">
        <f>VLOOKUP(MH$2,$B278:$C300,2,0)</f>
        <v>#N/A</v>
      </c>
      <c r="MI275" s="48" t="e">
        <f>VLOOKUP(MH$2,$D278:$E300,2,0)</f>
        <v>#N/A</v>
      </c>
      <c r="MJ275" s="47" t="e">
        <f>VLOOKUP(MJ$2,$B278:$C300,2,0)</f>
        <v>#N/A</v>
      </c>
      <c r="MK275" s="48" t="e">
        <f>VLOOKUP(MJ$2,$D278:$E300,2,0)</f>
        <v>#N/A</v>
      </c>
      <c r="ML275" s="47" t="e">
        <f>VLOOKUP(ML$2,$B278:$C300,2,0)</f>
        <v>#N/A</v>
      </c>
      <c r="MM275" s="48" t="e">
        <f>VLOOKUP(ML$2,$D278:$E300,2,0)</f>
        <v>#N/A</v>
      </c>
      <c r="MN275" s="47" t="e">
        <f>VLOOKUP(MN$2,$B278:$C300,2,0)</f>
        <v>#N/A</v>
      </c>
      <c r="MO275" s="48" t="e">
        <f>VLOOKUP(MN$2,$D278:$E300,2,0)</f>
        <v>#N/A</v>
      </c>
      <c r="MP275" s="47" t="e">
        <f>VLOOKUP(MP$2,$B278:$C300,2,0)</f>
        <v>#N/A</v>
      </c>
      <c r="MQ275" s="48" t="e">
        <f>VLOOKUP(MP$2,$D278:$E300,2,0)</f>
        <v>#N/A</v>
      </c>
      <c r="MR275" s="47" t="e">
        <f>VLOOKUP(MR$2,$B278:$C300,2,0)</f>
        <v>#N/A</v>
      </c>
      <c r="MS275" s="48" t="e">
        <f>VLOOKUP(MR$2,$D278:$E300,2,0)</f>
        <v>#N/A</v>
      </c>
      <c r="MT275" s="47" t="e">
        <f>VLOOKUP(MT$2,$B278:$C300,2,0)</f>
        <v>#N/A</v>
      </c>
      <c r="MU275" s="48" t="e">
        <f>VLOOKUP(MT$2,$D278:$E300,2,0)</f>
        <v>#N/A</v>
      </c>
      <c r="MV275" s="47" t="e">
        <f>VLOOKUP(MV$2,$B278:$C300,2,0)</f>
        <v>#N/A</v>
      </c>
      <c r="MW275" s="48" t="e">
        <f>VLOOKUP(MV$2,$D278:$E300,2,0)</f>
        <v>#N/A</v>
      </c>
      <c r="MX275" s="47" t="e">
        <f>VLOOKUP(MX$2,$B278:$C300,2,0)</f>
        <v>#N/A</v>
      </c>
      <c r="MY275" s="48" t="e">
        <f>VLOOKUP(MX$2,$D278:$E300,2,0)</f>
        <v>#N/A</v>
      </c>
      <c r="MZ275" s="47" t="e">
        <f>VLOOKUP(MZ$2,$B278:$C300,2,0)</f>
        <v>#N/A</v>
      </c>
      <c r="NA275" s="48" t="e">
        <f>VLOOKUP(MZ$2,$D278:$E300,2,0)</f>
        <v>#N/A</v>
      </c>
      <c r="NB275" s="47" t="e">
        <f>VLOOKUP(NB$2,$B278:$C300,2,0)</f>
        <v>#N/A</v>
      </c>
      <c r="NC275" s="48" t="e">
        <f>VLOOKUP(NB$2,$D278:$E300,2,0)</f>
        <v>#N/A</v>
      </c>
      <c r="ND275" s="47" t="e">
        <f>VLOOKUP(ND$2,$B278:$C300,2,0)</f>
        <v>#N/A</v>
      </c>
      <c r="NE275" s="48" t="e">
        <f>VLOOKUP(ND$2,$D278:$E300,2,0)</f>
        <v>#N/A</v>
      </c>
      <c r="NF275" s="47" t="e">
        <f>VLOOKUP(NF$2,$B278:$C300,2,0)</f>
        <v>#N/A</v>
      </c>
      <c r="NG275" s="48" t="e">
        <f>VLOOKUP(NF$2,$D278:$E300,2,0)</f>
        <v>#N/A</v>
      </c>
      <c r="NH275" s="47" t="e">
        <f>VLOOKUP(NH$2,$B278:$C300,2,0)</f>
        <v>#N/A</v>
      </c>
      <c r="NI275" s="48" t="e">
        <f>VLOOKUP(NH$2,$D278:$E300,2,0)</f>
        <v>#N/A</v>
      </c>
      <c r="NJ275" s="47" t="e">
        <f>VLOOKUP(NJ$2,$B278:$C300,2,0)</f>
        <v>#N/A</v>
      </c>
      <c r="NK275" s="48" t="e">
        <f>VLOOKUP(NJ$2,$D278:$E300,2,0)</f>
        <v>#N/A</v>
      </c>
      <c r="NL275" s="47" t="e">
        <f>VLOOKUP(NL$2,$B278:$C300,2,0)</f>
        <v>#N/A</v>
      </c>
      <c r="NM275" s="48" t="e">
        <f>VLOOKUP(NL$2,$D278:$E300,2,0)</f>
        <v>#N/A</v>
      </c>
      <c r="NN275" s="47" t="e">
        <f>VLOOKUP(NN$2,$B278:$C300,2,0)</f>
        <v>#N/A</v>
      </c>
      <c r="NO275" s="48" t="e">
        <f>VLOOKUP(NN$2,$D278:$E300,2,0)</f>
        <v>#N/A</v>
      </c>
      <c r="NP275" s="47" t="e">
        <f>VLOOKUP(NP$2,$B278:$C300,2,0)</f>
        <v>#N/A</v>
      </c>
      <c r="NQ275" s="48" t="e">
        <f>VLOOKUP(NP$2,$D278:$E300,2,0)</f>
        <v>#N/A</v>
      </c>
      <c r="NR275" s="47" t="e">
        <f>VLOOKUP(NR$2,$B278:$C300,2,0)</f>
        <v>#N/A</v>
      </c>
      <c r="NS275" s="48" t="e">
        <f>VLOOKUP(NR$2,$D278:$E300,2,0)</f>
        <v>#N/A</v>
      </c>
      <c r="NT275" s="47" t="e">
        <f>VLOOKUP(NT$2,$B278:$C300,2,0)</f>
        <v>#N/A</v>
      </c>
      <c r="NU275" s="48" t="e">
        <f>VLOOKUP(NT$2,$D278:$E300,2,0)</f>
        <v>#N/A</v>
      </c>
      <c r="NV275" s="47" t="e">
        <f>VLOOKUP(NV$2,$B278:$C300,2,0)</f>
        <v>#N/A</v>
      </c>
      <c r="NW275" s="48" t="e">
        <f>VLOOKUP(NV$2,$D278:$E300,2,0)</f>
        <v>#N/A</v>
      </c>
      <c r="NX275" s="47" t="e">
        <f>VLOOKUP(NX$2,$B278:$C300,2,0)</f>
        <v>#N/A</v>
      </c>
      <c r="NY275" s="48" t="e">
        <f>VLOOKUP(NX$2,$D278:$E300,2,0)</f>
        <v>#N/A</v>
      </c>
      <c r="NZ275" s="47" t="e">
        <f>VLOOKUP(NZ$2,$B278:$C300,2,0)</f>
        <v>#N/A</v>
      </c>
      <c r="OA275" s="48" t="e">
        <f>VLOOKUP(NZ$2,$D278:$E300,2,0)</f>
        <v>#N/A</v>
      </c>
      <c r="OB275" s="47" t="e">
        <f>VLOOKUP(OB$2,$B278:$C300,2,0)</f>
        <v>#N/A</v>
      </c>
      <c r="OC275" s="48" t="e">
        <f>VLOOKUP(OB$2,$D278:$E300,2,0)</f>
        <v>#N/A</v>
      </c>
      <c r="OD275" s="47" t="e">
        <f>VLOOKUP(OD$2,$B278:$C300,2,0)</f>
        <v>#N/A</v>
      </c>
      <c r="OE275" s="48" t="e">
        <f>VLOOKUP(OD$2,$D278:$E300,2,0)</f>
        <v>#N/A</v>
      </c>
      <c r="OF275" s="47" t="e">
        <f>VLOOKUP(OF$2,$B278:$C300,2,0)</f>
        <v>#N/A</v>
      </c>
      <c r="OG275" s="48" t="e">
        <f>VLOOKUP(OF$2,$D278:$E300,2,0)</f>
        <v>#N/A</v>
      </c>
      <c r="OH275" s="47" t="e">
        <f>VLOOKUP(OH$2,$B278:$C300,2,0)</f>
        <v>#N/A</v>
      </c>
      <c r="OI275" s="48" t="e">
        <f>VLOOKUP(OH$2,$D278:$E300,2,0)</f>
        <v>#N/A</v>
      </c>
      <c r="OJ275" s="47" t="e">
        <f>VLOOKUP(OJ$2,$B278:$C300,2,0)</f>
        <v>#N/A</v>
      </c>
      <c r="OK275" s="48" t="e">
        <f>VLOOKUP(OJ$2,$D278:$E300,2,0)</f>
        <v>#N/A</v>
      </c>
      <c r="OL275" s="47" t="e">
        <f>VLOOKUP(OL$2,$B278:$C300,2,0)</f>
        <v>#N/A</v>
      </c>
      <c r="OM275" s="48" t="e">
        <f>VLOOKUP(OL$2,$D278:$E300,2,0)</f>
        <v>#N/A</v>
      </c>
      <c r="ON275" s="47" t="e">
        <f>VLOOKUP(ON$2,$B278:$C300,2,0)</f>
        <v>#N/A</v>
      </c>
      <c r="OO275" s="48" t="e">
        <f>VLOOKUP(ON$2,$D278:$E300,2,0)</f>
        <v>#N/A</v>
      </c>
      <c r="OP275" s="47" t="e">
        <f>VLOOKUP(OP$2,$B278:$C300,2,0)</f>
        <v>#N/A</v>
      </c>
      <c r="OQ275" s="48" t="e">
        <f>VLOOKUP(OP$2,$D278:$E300,2,0)</f>
        <v>#N/A</v>
      </c>
      <c r="OR275" s="47" t="e">
        <f>VLOOKUP(OR$2,$B278:$C300,2,0)</f>
        <v>#N/A</v>
      </c>
      <c r="OS275" s="48" t="e">
        <f>VLOOKUP(OR$2,$D278:$E300,2,0)</f>
        <v>#N/A</v>
      </c>
      <c r="OT275" s="47" t="e">
        <f>VLOOKUP(OT$2,$B278:$C300,2,0)</f>
        <v>#N/A</v>
      </c>
      <c r="OU275" s="48" t="e">
        <f>VLOOKUP(OT$2,$D278:$E300,2,0)</f>
        <v>#N/A</v>
      </c>
      <c r="OV275" s="47" t="e">
        <f>VLOOKUP(OV$2,$B278:$C300,2,0)</f>
        <v>#N/A</v>
      </c>
      <c r="OW275" s="48" t="e">
        <f>VLOOKUP(OV$2,$D278:$E300,2,0)</f>
        <v>#N/A</v>
      </c>
      <c r="OX275" s="47" t="e">
        <f>VLOOKUP(OX$2,$B278:$C300,2,0)</f>
        <v>#N/A</v>
      </c>
      <c r="OY275" s="48" t="e">
        <f>VLOOKUP(OX$2,$D278:$E300,2,0)</f>
        <v>#N/A</v>
      </c>
      <c r="OZ275" s="47" t="e">
        <f>VLOOKUP(OZ$2,$B278:$C300,2,0)</f>
        <v>#N/A</v>
      </c>
      <c r="PA275" s="48" t="e">
        <f>VLOOKUP(OZ$2,$D278:$E300,2,0)</f>
        <v>#N/A</v>
      </c>
      <c r="PB275" s="47" t="e">
        <f>VLOOKUP(PB$2,$B278:$C300,2,0)</f>
        <v>#N/A</v>
      </c>
      <c r="PC275" s="48" t="e">
        <f>VLOOKUP(PB$2,$D278:$E300,2,0)</f>
        <v>#N/A</v>
      </c>
      <c r="PD275" s="47" t="e">
        <f>VLOOKUP(PD$2,$B278:$C300,2,0)</f>
        <v>#N/A</v>
      </c>
      <c r="PE275" s="48" t="e">
        <f>VLOOKUP(PD$2,$D278:$E300,2,0)</f>
        <v>#N/A</v>
      </c>
      <c r="PF275" s="47" t="e">
        <f>VLOOKUP(PF$2,$B278:$C300,2,0)</f>
        <v>#N/A</v>
      </c>
      <c r="PG275" s="48" t="e">
        <f>VLOOKUP(PF$2,$D278:$E300,2,0)</f>
        <v>#N/A</v>
      </c>
      <c r="PH275" s="47" t="e">
        <f>VLOOKUP(PH$2,$B278:$C300,2,0)</f>
        <v>#N/A</v>
      </c>
      <c r="PI275" s="48" t="e">
        <f>VLOOKUP(PH$2,$D278:$E300,2,0)</f>
        <v>#N/A</v>
      </c>
      <c r="PJ275" s="47" t="e">
        <f>VLOOKUP(PJ$2,$B278:$C300,2,0)</f>
        <v>#N/A</v>
      </c>
      <c r="PK275" s="48" t="e">
        <f>VLOOKUP(PJ$2,$D278:$E300,2,0)</f>
        <v>#N/A</v>
      </c>
      <c r="PL275" s="47" t="e">
        <f>VLOOKUP(PL$2,$B278:$C300,2,0)</f>
        <v>#N/A</v>
      </c>
      <c r="PM275" s="48" t="e">
        <f>VLOOKUP(PL$2,$D278:$E300,2,0)</f>
        <v>#N/A</v>
      </c>
      <c r="PN275" s="47" t="e">
        <f>VLOOKUP(PN$2,$B278:$C300,2,0)</f>
        <v>#N/A</v>
      </c>
      <c r="PO275" s="48" t="e">
        <f>VLOOKUP(PN$2,$D278:$E300,2,0)</f>
        <v>#N/A</v>
      </c>
      <c r="PP275" s="47" t="e">
        <f>VLOOKUP(PP$2,$B278:$C300,2,0)</f>
        <v>#N/A</v>
      </c>
      <c r="PQ275" s="48" t="e">
        <f>VLOOKUP(PP$2,$D278:$E300,2,0)</f>
        <v>#N/A</v>
      </c>
      <c r="PR275" s="47" t="e">
        <f>VLOOKUP(PR$2,$B278:$C300,2,0)</f>
        <v>#N/A</v>
      </c>
      <c r="PS275" s="48" t="e">
        <f>VLOOKUP(PR$2,$D278:$E300,2,0)</f>
        <v>#N/A</v>
      </c>
      <c r="PT275" s="47" t="e">
        <f>VLOOKUP(PT$2,$B278:$C300,2,0)</f>
        <v>#N/A</v>
      </c>
      <c r="PU275" s="48" t="e">
        <f>VLOOKUP(PT$2,$D278:$E300,2,0)</f>
        <v>#N/A</v>
      </c>
      <c r="PV275" s="47" t="e">
        <f>VLOOKUP(PV$2,$B278:$C300,2,0)</f>
        <v>#N/A</v>
      </c>
      <c r="PW275" s="48" t="e">
        <f>VLOOKUP(PV$2,$D278:$E300,2,0)</f>
        <v>#N/A</v>
      </c>
      <c r="PX275" s="47" t="e">
        <f>VLOOKUP(PX$2,$B278:$C300,2,0)</f>
        <v>#N/A</v>
      </c>
      <c r="PY275" s="48" t="e">
        <f>VLOOKUP(PX$2,$D278:$E300,2,0)</f>
        <v>#N/A</v>
      </c>
      <c r="PZ275" s="47" t="e">
        <f>VLOOKUP(PZ$2,$B278:$C300,2,0)</f>
        <v>#N/A</v>
      </c>
      <c r="QA275" s="48" t="e">
        <f>VLOOKUP(PZ$2,$D278:$E300,2,0)</f>
        <v>#N/A</v>
      </c>
      <c r="QB275" s="47" t="e">
        <f>VLOOKUP(QB$2,$B278:$C300,2,0)</f>
        <v>#N/A</v>
      </c>
      <c r="QC275" s="48" t="e">
        <f>VLOOKUP(QB$2,$D278:$E300,2,0)</f>
        <v>#N/A</v>
      </c>
      <c r="QD275" s="47" t="e">
        <f>VLOOKUP(QD$2,$B278:$C300,2,0)</f>
        <v>#N/A</v>
      </c>
      <c r="QE275" s="48" t="e">
        <f>VLOOKUP(QD$2,$D278:$E300,2,0)</f>
        <v>#N/A</v>
      </c>
      <c r="QF275" s="47" t="e">
        <f>VLOOKUP(QF$2,$B278:$C300,2,0)</f>
        <v>#N/A</v>
      </c>
      <c r="QG275" s="48" t="e">
        <f>VLOOKUP(QF$2,$D278:$E300,2,0)</f>
        <v>#N/A</v>
      </c>
      <c r="QH275" s="47" t="e">
        <f>VLOOKUP(QH$2,$B278:$C300,2,0)</f>
        <v>#N/A</v>
      </c>
      <c r="QI275" s="48" t="e">
        <f>VLOOKUP(QH$2,$D278:$E300,2,0)</f>
        <v>#N/A</v>
      </c>
      <c r="QJ275" s="47" t="e">
        <f>VLOOKUP(QJ$2,$B278:$C300,2,0)</f>
        <v>#N/A</v>
      </c>
      <c r="QK275" s="48" t="e">
        <f>VLOOKUP(QJ$2,$D278:$E300,2,0)</f>
        <v>#N/A</v>
      </c>
      <c r="QL275" s="47" t="e">
        <f>VLOOKUP(QL$2,$B278:$C300,2,0)</f>
        <v>#N/A</v>
      </c>
      <c r="QM275" s="48" t="e">
        <f>VLOOKUP(QL$2,$D278:$E300,2,0)</f>
        <v>#N/A</v>
      </c>
      <c r="QN275" s="47" t="e">
        <f>VLOOKUP(QN$2,$B278:$C300,2,0)</f>
        <v>#N/A</v>
      </c>
      <c r="QO275" s="48" t="e">
        <f>VLOOKUP(QN$2,$D278:$E300,2,0)</f>
        <v>#N/A</v>
      </c>
    </row>
    <row r="276" spans="1:457" ht="15.95" hidden="1" customHeight="1" outlineLevel="1">
      <c r="A276" s="50"/>
      <c r="B276" s="805" t="s">
        <v>9</v>
      </c>
      <c r="C276" s="805"/>
      <c r="D276" s="805" t="s">
        <v>10</v>
      </c>
      <c r="E276" s="806"/>
    </row>
    <row r="277" spans="1:457" ht="15.95" hidden="1" customHeight="1" outlineLevel="1">
      <c r="A277" s="51"/>
      <c r="B277" s="79" t="s">
        <v>59</v>
      </c>
      <c r="C277" s="59" t="s">
        <v>36</v>
      </c>
      <c r="D277" s="79" t="s">
        <v>60</v>
      </c>
      <c r="E277" s="80" t="s">
        <v>36</v>
      </c>
    </row>
    <row r="278" spans="1:457" ht="15.95" hidden="1" customHeight="1" outlineLevel="1">
      <c r="A278" s="52">
        <v>1</v>
      </c>
      <c r="B278" s="63"/>
      <c r="C278" s="286"/>
      <c r="D278" s="64"/>
      <c r="E278" s="287"/>
    </row>
    <row r="279" spans="1:457" ht="15.95" hidden="1" customHeight="1" outlineLevel="1">
      <c r="A279" s="53">
        <v>2</v>
      </c>
      <c r="B279" s="110"/>
      <c r="C279" s="286"/>
      <c r="D279" s="64"/>
      <c r="E279" s="287"/>
    </row>
    <row r="280" spans="1:457" ht="15.95" hidden="1" customHeight="1" outlineLevel="1">
      <c r="A280" s="53">
        <v>3</v>
      </c>
      <c r="B280" s="64"/>
      <c r="C280" s="286"/>
      <c r="D280" s="64"/>
      <c r="E280" s="287"/>
    </row>
    <row r="281" spans="1:457" ht="15.95" hidden="1" customHeight="1" outlineLevel="1">
      <c r="A281" s="53">
        <v>4</v>
      </c>
      <c r="B281" s="64"/>
      <c r="C281" s="286"/>
      <c r="D281" s="64"/>
      <c r="E281" s="287"/>
    </row>
    <row r="282" spans="1:457" ht="15.95" hidden="1" customHeight="1" outlineLevel="1">
      <c r="A282" s="53">
        <v>5</v>
      </c>
      <c r="B282" s="64"/>
      <c r="C282" s="286"/>
      <c r="D282" s="64"/>
      <c r="E282" s="287"/>
    </row>
    <row r="283" spans="1:457" ht="15.95" hidden="1" customHeight="1" outlineLevel="1">
      <c r="A283" s="53">
        <v>6</v>
      </c>
      <c r="B283" s="64"/>
      <c r="C283" s="286"/>
      <c r="D283" s="64"/>
      <c r="E283" s="287"/>
    </row>
    <row r="284" spans="1:457" ht="15.95" hidden="1" customHeight="1" outlineLevel="1">
      <c r="A284" s="53">
        <v>7</v>
      </c>
      <c r="B284" s="64"/>
      <c r="C284" s="286"/>
      <c r="D284" s="64"/>
      <c r="E284" s="287"/>
    </row>
    <row r="285" spans="1:457" ht="15.95" hidden="1" customHeight="1" outlineLevel="1">
      <c r="A285" s="53">
        <v>8</v>
      </c>
      <c r="B285" s="64"/>
      <c r="C285" s="286"/>
      <c r="D285" s="64"/>
      <c r="E285" s="287"/>
    </row>
    <row r="286" spans="1:457" ht="15.95" hidden="1" customHeight="1" outlineLevel="1">
      <c r="A286" s="53">
        <v>9</v>
      </c>
      <c r="B286" s="64"/>
      <c r="C286" s="286"/>
      <c r="D286" s="64"/>
      <c r="E286" s="287"/>
    </row>
    <row r="287" spans="1:457" ht="15.95" hidden="1" customHeight="1" outlineLevel="1">
      <c r="A287" s="53">
        <v>10</v>
      </c>
      <c r="B287" s="64"/>
      <c r="C287" s="286"/>
      <c r="D287" s="64"/>
      <c r="E287" s="287"/>
    </row>
    <row r="288" spans="1:457" ht="15.95" hidden="1" customHeight="1" outlineLevel="1">
      <c r="A288" s="53">
        <v>11</v>
      </c>
      <c r="B288" s="64"/>
      <c r="C288" s="286"/>
      <c r="D288" s="64"/>
      <c r="E288" s="287"/>
    </row>
    <row r="289" spans="1:457" ht="15.95" hidden="1" customHeight="1" outlineLevel="1">
      <c r="A289" s="53">
        <v>12</v>
      </c>
      <c r="B289" s="64"/>
      <c r="C289" s="286"/>
      <c r="D289" s="64"/>
      <c r="E289" s="287"/>
    </row>
    <row r="290" spans="1:457" ht="15.95" hidden="1" customHeight="1" outlineLevel="1">
      <c r="A290" s="53">
        <v>13</v>
      </c>
      <c r="B290" s="64"/>
      <c r="C290" s="286"/>
      <c r="D290" s="64"/>
      <c r="E290" s="287"/>
    </row>
    <row r="291" spans="1:457" ht="15.95" hidden="1" customHeight="1" outlineLevel="1">
      <c r="A291" s="53">
        <v>14</v>
      </c>
      <c r="B291" s="64"/>
      <c r="C291" s="286"/>
      <c r="D291" s="64"/>
      <c r="E291" s="112"/>
    </row>
    <row r="292" spans="1:457" ht="15.95" hidden="1" customHeight="1" outlineLevel="1">
      <c r="A292" s="53">
        <v>15</v>
      </c>
      <c r="B292" s="64"/>
      <c r="C292" s="286"/>
      <c r="D292" s="64"/>
      <c r="E292" s="112"/>
    </row>
    <row r="293" spans="1:457" ht="15.95" hidden="1" customHeight="1" outlineLevel="1">
      <c r="A293" s="53">
        <v>16</v>
      </c>
      <c r="B293" s="64"/>
      <c r="C293" s="286"/>
      <c r="D293" s="64"/>
      <c r="E293" s="112"/>
    </row>
    <row r="294" spans="1:457" ht="15.95" hidden="1" customHeight="1" outlineLevel="1">
      <c r="A294" s="53">
        <v>17</v>
      </c>
      <c r="B294" s="64"/>
      <c r="C294" s="111"/>
      <c r="D294" s="64"/>
      <c r="E294" s="112"/>
    </row>
    <row r="295" spans="1:457" ht="15.95" hidden="1" customHeight="1" outlineLevel="1">
      <c r="A295" s="53">
        <v>18</v>
      </c>
      <c r="B295" s="64"/>
      <c r="C295" s="111"/>
      <c r="D295" s="64"/>
      <c r="E295" s="112"/>
    </row>
    <row r="296" spans="1:457" ht="15.95" hidden="1" customHeight="1" outlineLevel="1">
      <c r="A296" s="53">
        <v>19</v>
      </c>
      <c r="B296" s="64"/>
      <c r="C296" s="111"/>
      <c r="D296" s="64"/>
      <c r="E296" s="112"/>
    </row>
    <row r="297" spans="1:457" ht="15.95" hidden="1" customHeight="1" outlineLevel="1">
      <c r="A297" s="53">
        <v>20</v>
      </c>
      <c r="B297" s="64"/>
      <c r="C297" s="111"/>
      <c r="D297" s="64"/>
      <c r="E297" s="112"/>
    </row>
    <row r="298" spans="1:457" ht="15.95" hidden="1" customHeight="1" outlineLevel="1">
      <c r="A298" s="53">
        <v>21</v>
      </c>
      <c r="B298" s="64"/>
      <c r="C298" s="111"/>
      <c r="D298" s="64"/>
      <c r="E298" s="112"/>
    </row>
    <row r="299" spans="1:457" ht="15.95" hidden="1" customHeight="1" outlineLevel="1">
      <c r="A299" s="53">
        <v>22</v>
      </c>
      <c r="B299" s="127"/>
      <c r="C299" s="229"/>
      <c r="D299" s="64"/>
      <c r="E299" s="230"/>
    </row>
    <row r="300" spans="1:457" ht="15.95" hidden="1" customHeight="1" outlineLevel="1">
      <c r="A300" s="53">
        <v>23</v>
      </c>
      <c r="B300" s="97"/>
      <c r="C300" s="98"/>
      <c r="D300" s="64"/>
      <c r="E300" s="99"/>
    </row>
    <row r="301" spans="1:457" ht="16.5" customHeight="1" collapsed="1">
      <c r="A301" s="46">
        <v>13</v>
      </c>
      <c r="B301" s="804"/>
      <c r="C301" s="804"/>
      <c r="D301" s="804"/>
      <c r="E301" s="804"/>
      <c r="F301" s="47" t="e">
        <f>VLOOKUP(F$2,$B304:$C467,2,0)</f>
        <v>#N/A</v>
      </c>
      <c r="G301" s="48" t="e">
        <f>VLOOKUP(F$2,$D304:$E467,2,0)</f>
        <v>#N/A</v>
      </c>
      <c r="H301" s="47" t="e">
        <f>VLOOKUP(H$2,$B304:$C467,2,0)</f>
        <v>#N/A</v>
      </c>
      <c r="I301" s="48" t="e">
        <f>VLOOKUP(H$2,$D304:$E467,2,0)</f>
        <v>#N/A</v>
      </c>
      <c r="J301" s="47" t="e">
        <f>VLOOKUP(J$2,$B304:$C467,2,0)</f>
        <v>#N/A</v>
      </c>
      <c r="K301" s="48" t="e">
        <f>VLOOKUP(J$2,$D304:$E467,2,0)</f>
        <v>#N/A</v>
      </c>
      <c r="L301" s="47" t="e">
        <f>VLOOKUP(L$2,$B304:$C467,2,0)</f>
        <v>#N/A</v>
      </c>
      <c r="M301" s="48" t="e">
        <f>VLOOKUP(L$2,$D304:$E467,2,0)</f>
        <v>#N/A</v>
      </c>
      <c r="N301" s="47" t="e">
        <f>VLOOKUP(N$2,$B304:$C467,2,0)</f>
        <v>#N/A</v>
      </c>
      <c r="O301" s="48" t="e">
        <f>VLOOKUP(N$2,$D304:$E467,2,0)</f>
        <v>#N/A</v>
      </c>
      <c r="P301" s="47" t="e">
        <f>VLOOKUP(P$2,$B304:$C467,2,0)</f>
        <v>#N/A</v>
      </c>
      <c r="Q301" s="48" t="e">
        <f>VLOOKUP(P$2,$D304:$E467,2,0)</f>
        <v>#N/A</v>
      </c>
      <c r="R301" s="47" t="e">
        <f>VLOOKUP(R$2,$B304:$C467,2,0)</f>
        <v>#N/A</v>
      </c>
      <c r="S301" s="48" t="e">
        <f>VLOOKUP(R$2,$D304:$E467,2,0)</f>
        <v>#N/A</v>
      </c>
      <c r="T301" s="47" t="e">
        <f>VLOOKUP(T$2,$B304:$C467,2,0)</f>
        <v>#N/A</v>
      </c>
      <c r="U301" s="48" t="e">
        <f>VLOOKUP(T$2,$D304:$E467,2,0)</f>
        <v>#N/A</v>
      </c>
      <c r="V301" s="47" t="e">
        <f>VLOOKUP(V$2,$B304:$C467,2,0)</f>
        <v>#N/A</v>
      </c>
      <c r="W301" s="48" t="e">
        <f>VLOOKUP(V$2,$D304:$E467,2,0)</f>
        <v>#N/A</v>
      </c>
      <c r="X301" s="47" t="e">
        <f>VLOOKUP(X$2,$B304:$C467,2,0)</f>
        <v>#N/A</v>
      </c>
      <c r="Y301" s="48" t="e">
        <f>VLOOKUP(X$2,$D304:$E467,2,0)</f>
        <v>#N/A</v>
      </c>
      <c r="Z301" s="47" t="e">
        <f>VLOOKUP(Z$2,$B304:$C467,2,0)</f>
        <v>#N/A</v>
      </c>
      <c r="AA301" s="48" t="e">
        <f>VLOOKUP(Z$2,$D304:$E467,2,0)</f>
        <v>#N/A</v>
      </c>
      <c r="AB301" s="47" t="e">
        <f>VLOOKUP(AB$2,$B304:$C467,2,0)</f>
        <v>#N/A</v>
      </c>
      <c r="AC301" s="48" t="e">
        <f>VLOOKUP(AB$2,$D304:$E467,2,0)</f>
        <v>#N/A</v>
      </c>
      <c r="AD301" s="47" t="e">
        <f>VLOOKUP(AD$2,$B304:$C467,2,0)</f>
        <v>#N/A</v>
      </c>
      <c r="AE301" s="48" t="e">
        <f>VLOOKUP(AD$2,$D304:$E467,2,0)</f>
        <v>#N/A</v>
      </c>
      <c r="AF301" s="47" t="e">
        <f>VLOOKUP(AF$2,$B304:$C467,2,0)</f>
        <v>#N/A</v>
      </c>
      <c r="AG301" s="48" t="e">
        <f>VLOOKUP(AF$2,$D304:$E467,2,0)</f>
        <v>#N/A</v>
      </c>
      <c r="AH301" s="47" t="e">
        <f>VLOOKUP(AH$2,$B304:$C467,2,0)</f>
        <v>#N/A</v>
      </c>
      <c r="AI301" s="48" t="e">
        <f>VLOOKUP(AH$2,$D304:$E467,2,0)</f>
        <v>#N/A</v>
      </c>
      <c r="AJ301" s="47" t="e">
        <f>VLOOKUP(AJ$2,$B304:$C467,2,0)</f>
        <v>#N/A</v>
      </c>
      <c r="AK301" s="48" t="e">
        <f>VLOOKUP(AJ$2,$D304:$E467,2,0)</f>
        <v>#N/A</v>
      </c>
      <c r="AL301" s="47" t="e">
        <f>VLOOKUP(AL$2,$B304:$C467,2,0)</f>
        <v>#N/A</v>
      </c>
      <c r="AM301" s="48" t="e">
        <f>VLOOKUP(AL$2,$D304:$E467,2,0)</f>
        <v>#N/A</v>
      </c>
      <c r="AN301" s="47" t="e">
        <f>VLOOKUP(AN$2,$B304:$C467,2,0)</f>
        <v>#N/A</v>
      </c>
      <c r="AO301" s="48" t="e">
        <f>VLOOKUP(AN$2,$D304:$E467,2,0)</f>
        <v>#N/A</v>
      </c>
      <c r="AP301" s="47" t="e">
        <f>VLOOKUP(AP$2,$B304:$C467,2,0)</f>
        <v>#N/A</v>
      </c>
      <c r="AQ301" s="48" t="e">
        <f>VLOOKUP(AP$2,$D304:$E467,2,0)</f>
        <v>#N/A</v>
      </c>
      <c r="AR301" s="47" t="e">
        <f>VLOOKUP(AR$2,$B304:$C467,2,0)</f>
        <v>#N/A</v>
      </c>
      <c r="AS301" s="48" t="e">
        <f>VLOOKUP(AR$2,$D304:$E467,2,0)</f>
        <v>#N/A</v>
      </c>
      <c r="AT301" s="47" t="e">
        <f>VLOOKUP(AT$2,$B304:$C467,2,0)</f>
        <v>#N/A</v>
      </c>
      <c r="AU301" s="48" t="e">
        <f>VLOOKUP(AT$2,$D304:$E467,2,0)</f>
        <v>#N/A</v>
      </c>
      <c r="AV301" s="47" t="e">
        <f>VLOOKUP(AV$2,$B304:$C467,2,0)</f>
        <v>#N/A</v>
      </c>
      <c r="AW301" s="48" t="e">
        <f>VLOOKUP(AV$2,$D304:$E467,2,0)</f>
        <v>#N/A</v>
      </c>
      <c r="AX301" s="47" t="e">
        <f>VLOOKUP(AX$2,$B304:$C467,2,0)</f>
        <v>#N/A</v>
      </c>
      <c r="AY301" s="48" t="e">
        <f>VLOOKUP(AX$2,$D304:$E467,2,0)</f>
        <v>#N/A</v>
      </c>
      <c r="AZ301" s="47" t="e">
        <f>VLOOKUP(AZ$2,$B304:$C467,2,0)</f>
        <v>#N/A</v>
      </c>
      <c r="BA301" s="48" t="e">
        <f>VLOOKUP(AZ$2,$D304:$E467,2,0)</f>
        <v>#N/A</v>
      </c>
      <c r="BB301" s="47" t="e">
        <f>VLOOKUP(BB$2,$B304:$C467,2,0)</f>
        <v>#N/A</v>
      </c>
      <c r="BC301" s="48" t="e">
        <f>VLOOKUP(BB$2,$D304:$E467,2,0)</f>
        <v>#N/A</v>
      </c>
      <c r="BD301" s="47" t="e">
        <f>VLOOKUP(BD$2,$B304:$C467,2,0)</f>
        <v>#N/A</v>
      </c>
      <c r="BE301" s="48" t="e">
        <f>VLOOKUP(BD$2,$D304:$E467,2,0)</f>
        <v>#N/A</v>
      </c>
      <c r="BF301" s="47" t="e">
        <f>VLOOKUP(BF$2,$B304:$C467,2,0)</f>
        <v>#N/A</v>
      </c>
      <c r="BG301" s="48" t="e">
        <f>VLOOKUP(BF$2,$D304:$E467,2,0)</f>
        <v>#N/A</v>
      </c>
      <c r="BH301" s="47" t="e">
        <f>VLOOKUP(BH$2,$B304:$C467,2,0)</f>
        <v>#N/A</v>
      </c>
      <c r="BI301" s="48" t="e">
        <f>VLOOKUP(BH$2,$D304:$E467,2,0)</f>
        <v>#N/A</v>
      </c>
      <c r="BJ301" s="47" t="e">
        <f>VLOOKUP(BJ$2,$B304:$C467,2,0)</f>
        <v>#N/A</v>
      </c>
      <c r="BK301" s="48" t="e">
        <f>VLOOKUP(BJ$2,$D304:$E467,2,0)</f>
        <v>#N/A</v>
      </c>
      <c r="BL301" s="47" t="e">
        <f>VLOOKUP(BL$2,$B304:$C467,2,0)</f>
        <v>#N/A</v>
      </c>
      <c r="BM301" s="48" t="e">
        <f>VLOOKUP(BL$2,$D304:$E467,2,0)</f>
        <v>#N/A</v>
      </c>
      <c r="BN301" s="47" t="e">
        <f>VLOOKUP(BN$2,$B304:$C467,2,0)</f>
        <v>#N/A</v>
      </c>
      <c r="BO301" s="48" t="e">
        <f>VLOOKUP(BN$2,$D304:$E467,2,0)</f>
        <v>#N/A</v>
      </c>
      <c r="BP301" s="47" t="e">
        <f>VLOOKUP(BP$2,$B304:$C467,2,0)</f>
        <v>#N/A</v>
      </c>
      <c r="BQ301" s="48" t="e">
        <f>VLOOKUP(BP$2,$D304:$E467,2,0)</f>
        <v>#N/A</v>
      </c>
      <c r="BR301" s="47" t="e">
        <f>VLOOKUP(BR$2,$B304:$C467,2,0)</f>
        <v>#N/A</v>
      </c>
      <c r="BS301" s="48" t="e">
        <f>VLOOKUP(BR$2,$D304:$E467,2,0)</f>
        <v>#N/A</v>
      </c>
      <c r="BT301" s="47" t="e">
        <f>VLOOKUP(BT$2,$B304:$C467,2,0)</f>
        <v>#N/A</v>
      </c>
      <c r="BU301" s="48" t="e">
        <f>VLOOKUP(BT$2,$D304:$E467,2,0)</f>
        <v>#N/A</v>
      </c>
      <c r="BV301" s="47" t="e">
        <f>VLOOKUP(BV$2,$B304:$C467,2,0)</f>
        <v>#N/A</v>
      </c>
      <c r="BW301" s="48" t="e">
        <f>VLOOKUP(BV$2,$D304:$E467,2,0)</f>
        <v>#N/A</v>
      </c>
      <c r="BX301" s="47" t="e">
        <f>VLOOKUP(BX$2,$B304:$C467,2,0)</f>
        <v>#N/A</v>
      </c>
      <c r="BY301" s="48" t="e">
        <f>VLOOKUP(BX$2,$D304:$E467,2,0)</f>
        <v>#N/A</v>
      </c>
      <c r="BZ301" s="47" t="e">
        <f>VLOOKUP(BZ$2,$B304:$C467,2,0)</f>
        <v>#N/A</v>
      </c>
      <c r="CA301" s="48" t="e">
        <f>VLOOKUP(BZ$2,$D304:$E467,2,0)</f>
        <v>#N/A</v>
      </c>
      <c r="CB301" s="47" t="e">
        <f>VLOOKUP(CB$2,$B304:$C467,2,0)</f>
        <v>#N/A</v>
      </c>
      <c r="CC301" s="48" t="e">
        <f>VLOOKUP(CB$2,$D304:$E467,2,0)</f>
        <v>#N/A</v>
      </c>
      <c r="CD301" s="47" t="e">
        <f>VLOOKUP(CD$2,$B304:$C467,2,0)</f>
        <v>#N/A</v>
      </c>
      <c r="CE301" s="48" t="e">
        <f>VLOOKUP(CD$2,$D304:$E467,2,0)</f>
        <v>#N/A</v>
      </c>
      <c r="CF301" s="47" t="e">
        <f>VLOOKUP(CF$2,$B304:$C467,2,0)</f>
        <v>#N/A</v>
      </c>
      <c r="CG301" s="48" t="e">
        <f>VLOOKUP(CF$2,$D304:$E467,2,0)</f>
        <v>#N/A</v>
      </c>
      <c r="CH301" s="47" t="e">
        <f>VLOOKUP(CH$2,$B304:$C467,2,0)</f>
        <v>#N/A</v>
      </c>
      <c r="CI301" s="48" t="e">
        <f>VLOOKUP(CH$2,$D304:$E467,2,0)</f>
        <v>#N/A</v>
      </c>
      <c r="CJ301" s="47" t="e">
        <f>VLOOKUP(CJ$2,$B304:$C467,2,0)</f>
        <v>#N/A</v>
      </c>
      <c r="CK301" s="48" t="e">
        <f>VLOOKUP(CJ$2,$D304:$E467,2,0)</f>
        <v>#N/A</v>
      </c>
      <c r="CL301" s="47" t="e">
        <f>VLOOKUP(CL$2,$B304:$C467,2,0)</f>
        <v>#N/A</v>
      </c>
      <c r="CM301" s="48" t="e">
        <f>VLOOKUP(CL$2,$D304:$E467,2,0)</f>
        <v>#N/A</v>
      </c>
      <c r="CN301" s="47" t="e">
        <f>VLOOKUP(CN$2,$B304:$C467,2,0)</f>
        <v>#N/A</v>
      </c>
      <c r="CO301" s="48" t="e">
        <f>VLOOKUP(CN$2,$D304:$E467,2,0)</f>
        <v>#N/A</v>
      </c>
      <c r="CP301" s="47" t="e">
        <f>VLOOKUP(CP$2,$B304:$C467,2,0)</f>
        <v>#N/A</v>
      </c>
      <c r="CQ301" s="48" t="e">
        <f>VLOOKUP(CP$2,$D304:$E467,2,0)</f>
        <v>#N/A</v>
      </c>
      <c r="CR301" s="47" t="e">
        <f>VLOOKUP(CR$2,$B304:$C467,2,0)</f>
        <v>#N/A</v>
      </c>
      <c r="CS301" s="48" t="e">
        <f>VLOOKUP(CR$2,$D304:$E467,2,0)</f>
        <v>#N/A</v>
      </c>
      <c r="CT301" s="47" t="e">
        <f>VLOOKUP(CT$2,$B304:$C467,2,0)</f>
        <v>#N/A</v>
      </c>
      <c r="CU301" s="48" t="e">
        <f>VLOOKUP(CT$2,$D304:$E467,2,0)</f>
        <v>#N/A</v>
      </c>
      <c r="CV301" s="47" t="e">
        <f>VLOOKUP(CV$2,$B304:$C467,2,0)</f>
        <v>#N/A</v>
      </c>
      <c r="CW301" s="48" t="e">
        <f>VLOOKUP(CV$2,$D304:$E467,2,0)</f>
        <v>#N/A</v>
      </c>
      <c r="CX301" s="47" t="e">
        <f>VLOOKUP(CX$2,$B304:$C467,2,0)</f>
        <v>#N/A</v>
      </c>
      <c r="CY301" s="48" t="e">
        <f>VLOOKUP(CX$2,$D304:$E467,2,0)</f>
        <v>#N/A</v>
      </c>
      <c r="CZ301" s="47" t="e">
        <f>VLOOKUP(CZ$2,$B304:$C467,2,0)</f>
        <v>#N/A</v>
      </c>
      <c r="DA301" s="48" t="e">
        <f>VLOOKUP(CZ$2,$D304:$E467,2,0)</f>
        <v>#N/A</v>
      </c>
      <c r="DB301" s="47" t="e">
        <f>VLOOKUP(DB$2,$B304:$C467,2,0)</f>
        <v>#N/A</v>
      </c>
      <c r="DC301" s="48" t="e">
        <f>VLOOKUP(DB$2,$D304:$E467,2,0)</f>
        <v>#N/A</v>
      </c>
      <c r="DD301" s="47" t="e">
        <f>VLOOKUP(DD$2,$B304:$C467,2,0)</f>
        <v>#N/A</v>
      </c>
      <c r="DE301" s="48" t="e">
        <f>VLOOKUP(DD$2,$D304:$E467,2,0)</f>
        <v>#N/A</v>
      </c>
      <c r="DF301" s="47" t="e">
        <f>VLOOKUP(DF$2,$B304:$C467,2,0)</f>
        <v>#N/A</v>
      </c>
      <c r="DG301" s="48" t="e">
        <f>VLOOKUP(DF$2,$D304:$E467,2,0)</f>
        <v>#N/A</v>
      </c>
      <c r="DH301" s="47" t="e">
        <f>VLOOKUP(DH$2,$B304:$C467,2,0)</f>
        <v>#N/A</v>
      </c>
      <c r="DI301" s="48" t="e">
        <f>VLOOKUP(DH$2,$D304:$E467,2,0)</f>
        <v>#N/A</v>
      </c>
      <c r="DJ301" s="47" t="e">
        <f>VLOOKUP(DJ$2,$B304:$C467,2,0)</f>
        <v>#N/A</v>
      </c>
      <c r="DK301" s="48" t="e">
        <f>VLOOKUP(DJ$2,$D304:$E467,2,0)</f>
        <v>#N/A</v>
      </c>
      <c r="DL301" s="47" t="e">
        <f>VLOOKUP(DL$2,$B304:$C467,2,0)</f>
        <v>#N/A</v>
      </c>
      <c r="DM301" s="48" t="e">
        <f>VLOOKUP(DL$2,$D304:$E467,2,0)</f>
        <v>#N/A</v>
      </c>
      <c r="DN301" s="47" t="e">
        <f>VLOOKUP(DN$2,$B304:$C467,2,0)</f>
        <v>#N/A</v>
      </c>
      <c r="DO301" s="48" t="e">
        <f>VLOOKUP(DN$2,$D304:$E467,2,0)</f>
        <v>#N/A</v>
      </c>
      <c r="DP301" s="47" t="e">
        <f>VLOOKUP(DP$2,$B304:$C467,2,0)</f>
        <v>#N/A</v>
      </c>
      <c r="DQ301" s="48" t="e">
        <f>VLOOKUP(DP$2,$D304:$E467,2,0)</f>
        <v>#N/A</v>
      </c>
      <c r="DR301" s="47" t="e">
        <f>VLOOKUP(DR$2,$B304:$C467,2,0)</f>
        <v>#N/A</v>
      </c>
      <c r="DS301" s="48" t="e">
        <f>VLOOKUP(DR$2,$D304:$E467,2,0)</f>
        <v>#N/A</v>
      </c>
      <c r="DT301" s="47" t="e">
        <f>VLOOKUP(DT$2,$B304:$C467,2,0)</f>
        <v>#N/A</v>
      </c>
      <c r="DU301" s="48" t="e">
        <f>VLOOKUP(DT$2,$D304:$E467,2,0)</f>
        <v>#N/A</v>
      </c>
      <c r="DV301" s="47" t="e">
        <f>VLOOKUP(DV$2,$B304:$C467,2,0)</f>
        <v>#N/A</v>
      </c>
      <c r="DW301" s="48" t="e">
        <f>VLOOKUP(DV$2,$D304:$E467,2,0)</f>
        <v>#N/A</v>
      </c>
      <c r="DX301" s="47" t="e">
        <f>VLOOKUP(DX$2,$B304:$C467,2,0)</f>
        <v>#N/A</v>
      </c>
      <c r="DY301" s="48" t="e">
        <f>VLOOKUP(DX$2,$D304:$E467,2,0)</f>
        <v>#N/A</v>
      </c>
      <c r="DZ301" s="47" t="e">
        <f>VLOOKUP(DZ$2,$B304:$C467,2,0)</f>
        <v>#N/A</v>
      </c>
      <c r="EA301" s="48" t="e">
        <f>VLOOKUP(DZ$2,$D304:$E467,2,0)</f>
        <v>#N/A</v>
      </c>
      <c r="EB301" s="47" t="e">
        <f>VLOOKUP(EB$2,$B304:$C467,2,0)</f>
        <v>#N/A</v>
      </c>
      <c r="EC301" s="48" t="e">
        <f>VLOOKUP(EB$2,$D304:$E467,2,0)</f>
        <v>#N/A</v>
      </c>
      <c r="ED301" s="47" t="e">
        <f>VLOOKUP(ED$2,$B304:$C467,2,0)</f>
        <v>#N/A</v>
      </c>
      <c r="EE301" s="48" t="e">
        <f>VLOOKUP(ED$2,$D304:$E467,2,0)</f>
        <v>#N/A</v>
      </c>
      <c r="EF301" s="47" t="e">
        <f>VLOOKUP(EF$2,$B304:$C467,2,0)</f>
        <v>#N/A</v>
      </c>
      <c r="EG301" s="48" t="e">
        <f>VLOOKUP(EF$2,$D304:$E467,2,0)</f>
        <v>#N/A</v>
      </c>
      <c r="EH301" s="47" t="e">
        <f>VLOOKUP(EH$2,$B304:$C467,2,0)</f>
        <v>#N/A</v>
      </c>
      <c r="EI301" s="48" t="e">
        <f>VLOOKUP(EH$2,$D304:$E467,2,0)</f>
        <v>#N/A</v>
      </c>
      <c r="EJ301" s="47" t="e">
        <f>VLOOKUP(EJ$2,$B304:$C467,2,0)</f>
        <v>#N/A</v>
      </c>
      <c r="EK301" s="48" t="e">
        <f>VLOOKUP(EJ$2,$D304:$E467,2,0)</f>
        <v>#N/A</v>
      </c>
      <c r="EL301" s="47" t="e">
        <f>VLOOKUP(EL$2,$B304:$C467,2,0)</f>
        <v>#N/A</v>
      </c>
      <c r="EM301" s="48" t="e">
        <f>VLOOKUP(EL$2,$D304:$E467,2,0)</f>
        <v>#N/A</v>
      </c>
      <c r="EN301" s="47" t="e">
        <f>VLOOKUP(EN$2,$B304:$C467,2,0)</f>
        <v>#N/A</v>
      </c>
      <c r="EO301" s="48" t="e">
        <f>VLOOKUP(EN$2,$D304:$E467,2,0)</f>
        <v>#N/A</v>
      </c>
      <c r="EP301" s="47" t="e">
        <f>VLOOKUP(EP$2,$B304:$C467,2,0)</f>
        <v>#N/A</v>
      </c>
      <c r="EQ301" s="48" t="e">
        <f>VLOOKUP(EP$2,$D304:$E467,2,0)</f>
        <v>#N/A</v>
      </c>
      <c r="ER301" s="47" t="e">
        <f>VLOOKUP(ER$2,$B304:$C467,2,0)</f>
        <v>#N/A</v>
      </c>
      <c r="ES301" s="48" t="e">
        <f>VLOOKUP(ER$2,$D304:$E467,2,0)</f>
        <v>#N/A</v>
      </c>
      <c r="ET301" s="47" t="e">
        <f>VLOOKUP(ET$2,$B304:$C467,2,0)</f>
        <v>#N/A</v>
      </c>
      <c r="EU301" s="48" t="e">
        <f>VLOOKUP(ET$2,$D304:$E467,2,0)</f>
        <v>#N/A</v>
      </c>
      <c r="EV301" s="47" t="e">
        <f>VLOOKUP(EV$2,$B304:$C467,2,0)</f>
        <v>#N/A</v>
      </c>
      <c r="EW301" s="48" t="e">
        <f>VLOOKUP(EV$2,$D304:$E467,2,0)</f>
        <v>#N/A</v>
      </c>
      <c r="EX301" s="47" t="e">
        <f>VLOOKUP(EX$2,$B304:$C467,2,0)</f>
        <v>#N/A</v>
      </c>
      <c r="EY301" s="48" t="e">
        <f>VLOOKUP(EX$2,$D304:$E467,2,0)</f>
        <v>#N/A</v>
      </c>
      <c r="EZ301" s="47" t="e">
        <f>VLOOKUP(EZ$2,$B304:$C467,2,0)</f>
        <v>#N/A</v>
      </c>
      <c r="FA301" s="48" t="e">
        <f>VLOOKUP(EZ$2,$D304:$E467,2,0)</f>
        <v>#N/A</v>
      </c>
      <c r="FB301" s="47" t="e">
        <f>VLOOKUP(FB$2,$B304:$C467,2,0)</f>
        <v>#N/A</v>
      </c>
      <c r="FC301" s="48" t="e">
        <f>VLOOKUP(FB$2,$D304:$E467,2,0)</f>
        <v>#N/A</v>
      </c>
      <c r="FD301" s="47" t="e">
        <f>VLOOKUP(FD$2,$B304:$C467,2,0)</f>
        <v>#N/A</v>
      </c>
      <c r="FE301" s="48" t="e">
        <f>VLOOKUP(FD$2,$D304:$E467,2,0)</f>
        <v>#N/A</v>
      </c>
      <c r="FF301" s="47" t="e">
        <f>VLOOKUP(FF$2,$B304:$C467,2,0)</f>
        <v>#N/A</v>
      </c>
      <c r="FG301" s="48" t="e">
        <f>VLOOKUP(FF$2,$D304:$E467,2,0)</f>
        <v>#N/A</v>
      </c>
      <c r="FH301" s="47" t="e">
        <f>VLOOKUP(FH$2,$B304:$C467,2,0)</f>
        <v>#N/A</v>
      </c>
      <c r="FI301" s="48" t="e">
        <f>VLOOKUP(FH$2,$D304:$E467,2,0)</f>
        <v>#N/A</v>
      </c>
      <c r="FJ301" s="47" t="e">
        <f>VLOOKUP(FJ$2,$B304:$C467,2,0)</f>
        <v>#N/A</v>
      </c>
      <c r="FK301" s="48" t="e">
        <f>VLOOKUP(FJ$2,$D304:$E467,2,0)</f>
        <v>#N/A</v>
      </c>
      <c r="FL301" s="47" t="e">
        <f>VLOOKUP(FL$2,$B304:$C467,2,0)</f>
        <v>#N/A</v>
      </c>
      <c r="FM301" s="48" t="e">
        <f>VLOOKUP(FL$2,$D304:$E467,2,0)</f>
        <v>#N/A</v>
      </c>
      <c r="FN301" s="47" t="e">
        <f>VLOOKUP(FN$2,$B304:$C467,2,0)</f>
        <v>#N/A</v>
      </c>
      <c r="FO301" s="48" t="e">
        <f>VLOOKUP(FN$2,$D304:$E467,2,0)</f>
        <v>#N/A</v>
      </c>
      <c r="FP301" s="47" t="e">
        <f>VLOOKUP(FP$2,$B304:$C467,2,0)</f>
        <v>#N/A</v>
      </c>
      <c r="FQ301" s="48" t="e">
        <f>VLOOKUP(FP$2,$D304:$E467,2,0)</f>
        <v>#N/A</v>
      </c>
      <c r="FR301" s="47" t="e">
        <f>VLOOKUP(FR$2,$B304:$C467,2,0)</f>
        <v>#N/A</v>
      </c>
      <c r="FS301" s="48" t="e">
        <f>VLOOKUP(FR$2,$D304:$E467,2,0)</f>
        <v>#N/A</v>
      </c>
      <c r="FT301" s="47" t="e">
        <f>VLOOKUP(FT$2,$B304:$C467,2,0)</f>
        <v>#N/A</v>
      </c>
      <c r="FU301" s="48" t="e">
        <f>VLOOKUP(FT$2,$D304:$E467,2,0)</f>
        <v>#N/A</v>
      </c>
      <c r="FV301" s="47" t="e">
        <f>VLOOKUP(FV$2,$B304:$C467,2,0)</f>
        <v>#N/A</v>
      </c>
      <c r="FW301" s="48" t="e">
        <f>VLOOKUP(FV$2,$D304:$E467,2,0)</f>
        <v>#N/A</v>
      </c>
      <c r="FX301" s="47" t="e">
        <f>VLOOKUP(FX$2,$B304:$C467,2,0)</f>
        <v>#N/A</v>
      </c>
      <c r="FY301" s="48" t="e">
        <f>VLOOKUP(FX$2,$D304:$E467,2,0)</f>
        <v>#N/A</v>
      </c>
      <c r="FZ301" s="47" t="e">
        <f>VLOOKUP(FZ$2,$B304:$C467,2,0)</f>
        <v>#N/A</v>
      </c>
      <c r="GA301" s="48" t="e">
        <f>VLOOKUP(FZ$2,$D304:$E467,2,0)</f>
        <v>#N/A</v>
      </c>
      <c r="GB301" s="47" t="e">
        <f>VLOOKUP(GB$2,$B304:$C467,2,0)</f>
        <v>#N/A</v>
      </c>
      <c r="GC301" s="48" t="e">
        <f>VLOOKUP(GB$2,$D304:$E467,2,0)</f>
        <v>#N/A</v>
      </c>
      <c r="GD301" s="47" t="e">
        <f>VLOOKUP(GD$2,$B304:$C467,2,0)</f>
        <v>#N/A</v>
      </c>
      <c r="GE301" s="48" t="e">
        <f>VLOOKUP(GD$2,$D304:$E467,2,0)</f>
        <v>#N/A</v>
      </c>
      <c r="GF301" s="47" t="e">
        <f>VLOOKUP(GF$2,$B304:$C467,2,0)</f>
        <v>#N/A</v>
      </c>
      <c r="GG301" s="48" t="e">
        <f>VLOOKUP(GF$2,$D304:$E467,2,0)</f>
        <v>#N/A</v>
      </c>
      <c r="GH301" s="47" t="e">
        <f>VLOOKUP(GH$2,$B304:$C467,2,0)</f>
        <v>#N/A</v>
      </c>
      <c r="GI301" s="48" t="e">
        <f>VLOOKUP(GH$2,$D304:$E467,2,0)</f>
        <v>#N/A</v>
      </c>
      <c r="GJ301" s="47" t="e">
        <f>VLOOKUP(GJ$2,$B304:$C467,2,0)</f>
        <v>#N/A</v>
      </c>
      <c r="GK301" s="48" t="e">
        <f>VLOOKUP(GJ$2,$D304:$E467,2,0)</f>
        <v>#N/A</v>
      </c>
      <c r="GL301" s="47" t="e">
        <f>VLOOKUP(GL$2,$B304:$C467,2,0)</f>
        <v>#N/A</v>
      </c>
      <c r="GM301" s="48" t="e">
        <f>VLOOKUP(GL$2,$D304:$E467,2,0)</f>
        <v>#N/A</v>
      </c>
      <c r="GN301" s="47" t="e">
        <f>VLOOKUP(GN$2,$B304:$C467,2,0)</f>
        <v>#N/A</v>
      </c>
      <c r="GO301" s="48" t="e">
        <f>VLOOKUP(GN$2,$D304:$E467,2,0)</f>
        <v>#N/A</v>
      </c>
      <c r="GP301" s="47" t="e">
        <f>VLOOKUP(GP$2,$B304:$C467,2,0)</f>
        <v>#N/A</v>
      </c>
      <c r="GQ301" s="48" t="e">
        <f>VLOOKUP(GP$2,$D304:$E467,2,0)</f>
        <v>#N/A</v>
      </c>
      <c r="GR301" s="47" t="e">
        <f>VLOOKUP(GR$2,$B304:$C467,2,0)</f>
        <v>#N/A</v>
      </c>
      <c r="GS301" s="48" t="e">
        <f>VLOOKUP(GR$2,$D304:$E467,2,0)</f>
        <v>#N/A</v>
      </c>
      <c r="GT301" s="47" t="e">
        <f>VLOOKUP(GT$2,$B304:$C467,2,0)</f>
        <v>#N/A</v>
      </c>
      <c r="GU301" s="48" t="e">
        <f>VLOOKUP(GT$2,$D304:$E467,2,0)</f>
        <v>#N/A</v>
      </c>
      <c r="GV301" s="47" t="e">
        <f>VLOOKUP(GV$2,$B304:$C467,2,0)</f>
        <v>#N/A</v>
      </c>
      <c r="GW301" s="48" t="e">
        <f>VLOOKUP(GV$2,$D304:$E467,2,0)</f>
        <v>#N/A</v>
      </c>
      <c r="GX301" s="47" t="e">
        <f>VLOOKUP(GX$2,$B304:$C467,2,0)</f>
        <v>#N/A</v>
      </c>
      <c r="GY301" s="48" t="e">
        <f>VLOOKUP(GX$2,$D304:$E467,2,0)</f>
        <v>#N/A</v>
      </c>
      <c r="GZ301" s="47" t="e">
        <f>VLOOKUP(GZ$2,$B304:$C467,2,0)</f>
        <v>#N/A</v>
      </c>
      <c r="HA301" s="48" t="e">
        <f>VLOOKUP(GZ$2,$D304:$E467,2,0)</f>
        <v>#N/A</v>
      </c>
      <c r="HB301" s="47" t="e">
        <f>VLOOKUP(HB$2,$B304:$C467,2,0)</f>
        <v>#N/A</v>
      </c>
      <c r="HC301" s="48" t="e">
        <f>VLOOKUP(HB$2,$D304:$E467,2,0)</f>
        <v>#N/A</v>
      </c>
      <c r="HD301" s="47" t="e">
        <f>VLOOKUP(HD$2,$B304:$C467,2,0)</f>
        <v>#N/A</v>
      </c>
      <c r="HE301" s="48" t="e">
        <f>VLOOKUP(HD$2,$D304:$E467,2,0)</f>
        <v>#N/A</v>
      </c>
      <c r="HF301" s="47" t="e">
        <f>VLOOKUP(HF$2,$B304:$C467,2,0)</f>
        <v>#N/A</v>
      </c>
      <c r="HG301" s="48" t="e">
        <f>VLOOKUP(HF$2,$D304:$E467,2,0)</f>
        <v>#N/A</v>
      </c>
      <c r="HH301" s="47" t="e">
        <f>VLOOKUP(HH$2,$B304:$C467,2,0)</f>
        <v>#N/A</v>
      </c>
      <c r="HI301" s="48" t="e">
        <f>VLOOKUP(HH$2,$D304:$E467,2,0)</f>
        <v>#N/A</v>
      </c>
      <c r="HJ301" s="47" t="e">
        <f>VLOOKUP(HJ$2,$B304:$C467,2,0)</f>
        <v>#N/A</v>
      </c>
      <c r="HK301" s="48" t="e">
        <f>VLOOKUP(HJ$2,$D304:$E467,2,0)</f>
        <v>#N/A</v>
      </c>
      <c r="HL301" s="47" t="e">
        <f>VLOOKUP(HL$2,$B304:$C467,2,0)</f>
        <v>#N/A</v>
      </c>
      <c r="HM301" s="48" t="e">
        <f>VLOOKUP(HL$2,$D304:$E467,2,0)</f>
        <v>#N/A</v>
      </c>
      <c r="HN301" s="47" t="e">
        <f>VLOOKUP(HN$2,$B304:$C467,2,0)</f>
        <v>#N/A</v>
      </c>
      <c r="HO301" s="48" t="e">
        <f>VLOOKUP(HN$2,$D304:$E467,2,0)</f>
        <v>#N/A</v>
      </c>
      <c r="HP301" s="47" t="e">
        <f>VLOOKUP(HP$2,$B304:$C467,2,0)</f>
        <v>#N/A</v>
      </c>
      <c r="HQ301" s="48" t="e">
        <f>VLOOKUP(HP$2,$D304:$E467,2,0)</f>
        <v>#N/A</v>
      </c>
      <c r="HR301" s="47" t="e">
        <f>VLOOKUP(HR$2,$B304:$C467,2,0)</f>
        <v>#N/A</v>
      </c>
      <c r="HS301" s="48" t="e">
        <f>VLOOKUP(HR$2,$D304:$E467,2,0)</f>
        <v>#N/A</v>
      </c>
      <c r="HT301" s="47" t="e">
        <f>VLOOKUP(HT$2,$B304:$C467,2,0)</f>
        <v>#N/A</v>
      </c>
      <c r="HU301" s="48" t="e">
        <f>VLOOKUP(HT$2,$D304:$E467,2,0)</f>
        <v>#N/A</v>
      </c>
      <c r="HV301" s="47" t="e">
        <f>VLOOKUP(HV$2,$B304:$C467,2,0)</f>
        <v>#N/A</v>
      </c>
      <c r="HW301" s="48" t="e">
        <f>VLOOKUP(HV$2,$D304:$E467,2,0)</f>
        <v>#N/A</v>
      </c>
      <c r="HX301" s="47" t="e">
        <f>VLOOKUP(HX$2,$B304:$C467,2,0)</f>
        <v>#N/A</v>
      </c>
      <c r="HY301" s="48" t="e">
        <f>VLOOKUP(HX$2,$D304:$E467,2,0)</f>
        <v>#N/A</v>
      </c>
      <c r="HZ301" s="47" t="e">
        <f>VLOOKUP(HZ$2,$B304:$C467,2,0)</f>
        <v>#N/A</v>
      </c>
      <c r="IA301" s="48" t="e">
        <f>VLOOKUP(HZ$2,$D304:$E467,2,0)</f>
        <v>#N/A</v>
      </c>
      <c r="IB301" s="47" t="e">
        <f>VLOOKUP(IB$2,$B304:$C467,2,0)</f>
        <v>#N/A</v>
      </c>
      <c r="IC301" s="48" t="e">
        <f>VLOOKUP(IB$2,$D304:$E467,2,0)</f>
        <v>#N/A</v>
      </c>
      <c r="ID301" s="47" t="e">
        <f>VLOOKUP(ID$2,$B304:$C467,2,0)</f>
        <v>#N/A</v>
      </c>
      <c r="IE301" s="48" t="e">
        <f>VLOOKUP(ID$2,$D304:$E467,2,0)</f>
        <v>#N/A</v>
      </c>
      <c r="IF301" s="47" t="e">
        <f>VLOOKUP(IF$2,$B304:$C467,2,0)</f>
        <v>#N/A</v>
      </c>
      <c r="IG301" s="48" t="e">
        <f>VLOOKUP(IF$2,$D304:$E467,2,0)</f>
        <v>#N/A</v>
      </c>
      <c r="IH301" s="47" t="e">
        <f>VLOOKUP(IH$2,$B304:$C467,2,0)</f>
        <v>#N/A</v>
      </c>
      <c r="II301" s="48" t="e">
        <f>VLOOKUP(IH$2,$D304:$E467,2,0)</f>
        <v>#N/A</v>
      </c>
      <c r="IJ301" s="47" t="e">
        <f>VLOOKUP(IJ$2,$B304:$C467,2,0)</f>
        <v>#N/A</v>
      </c>
      <c r="IK301" s="48" t="e">
        <f>VLOOKUP(IJ$2,$D304:$E467,2,0)</f>
        <v>#N/A</v>
      </c>
      <c r="IL301" s="47" t="e">
        <f>VLOOKUP(IL$2,$B304:$C467,2,0)</f>
        <v>#N/A</v>
      </c>
      <c r="IM301" s="48" t="e">
        <f>VLOOKUP(IL$2,$D304:$E467,2,0)</f>
        <v>#N/A</v>
      </c>
      <c r="IN301" s="47" t="e">
        <f>VLOOKUP(IN$2,$B304:$C467,2,0)</f>
        <v>#N/A</v>
      </c>
      <c r="IO301" s="48" t="e">
        <f>VLOOKUP(IN$2,$D304:$E467,2,0)</f>
        <v>#N/A</v>
      </c>
      <c r="IP301" s="47" t="e">
        <f>VLOOKUP(IP$2,$B304:$C467,2,0)</f>
        <v>#N/A</v>
      </c>
      <c r="IQ301" s="48" t="e">
        <f>VLOOKUP(IP$2,$D304:$E467,2,0)</f>
        <v>#N/A</v>
      </c>
      <c r="IR301" s="47" t="e">
        <f>VLOOKUP(IR$2,$B304:$C467,2,0)</f>
        <v>#N/A</v>
      </c>
      <c r="IS301" s="48" t="e">
        <f>VLOOKUP(IR$2,$D304:$E467,2,0)</f>
        <v>#N/A</v>
      </c>
      <c r="IT301" s="47" t="e">
        <f>VLOOKUP(IT$2,$B304:$C467,2,0)</f>
        <v>#N/A</v>
      </c>
      <c r="IU301" s="48" t="e">
        <f>VLOOKUP(IT$2,$D304:$E467,2,0)</f>
        <v>#N/A</v>
      </c>
      <c r="IV301" s="47" t="e">
        <f>VLOOKUP(IV$2,$B304:$C467,2,0)</f>
        <v>#N/A</v>
      </c>
      <c r="IW301" s="48" t="e">
        <f>VLOOKUP(IV$2,$D304:$E467,2,0)</f>
        <v>#N/A</v>
      </c>
      <c r="IX301" s="47" t="e">
        <f>VLOOKUP(IX$2,$B304:$C467,2,0)</f>
        <v>#N/A</v>
      </c>
      <c r="IY301" s="48" t="e">
        <f>VLOOKUP(IX$2,$D304:$E467,2,0)</f>
        <v>#N/A</v>
      </c>
      <c r="IZ301" s="47" t="e">
        <f>VLOOKUP(IZ$2,$B304:$C467,2,0)</f>
        <v>#N/A</v>
      </c>
      <c r="JA301" s="48" t="e">
        <f>VLOOKUP(IZ$2,$D304:$E467,2,0)</f>
        <v>#N/A</v>
      </c>
      <c r="JB301" s="47" t="e">
        <f>VLOOKUP(JB$2,$B304:$C467,2,0)</f>
        <v>#N/A</v>
      </c>
      <c r="JC301" s="48" t="e">
        <f>VLOOKUP(JB$2,$D304:$E467,2,0)</f>
        <v>#N/A</v>
      </c>
      <c r="JD301" s="47" t="e">
        <f>VLOOKUP(JD$2,$B304:$C467,2,0)</f>
        <v>#N/A</v>
      </c>
      <c r="JE301" s="48" t="e">
        <f>VLOOKUP(JD$2,$D304:$E467,2,0)</f>
        <v>#N/A</v>
      </c>
      <c r="JF301" s="47" t="e">
        <f>VLOOKUP(JF$2,$B304:$C467,2,0)</f>
        <v>#N/A</v>
      </c>
      <c r="JG301" s="48" t="e">
        <f>VLOOKUP(JF$2,$D304:$E467,2,0)</f>
        <v>#N/A</v>
      </c>
      <c r="JH301" s="47" t="e">
        <f>VLOOKUP(JH$2,$B304:$C467,2,0)</f>
        <v>#N/A</v>
      </c>
      <c r="JI301" s="48" t="e">
        <f>VLOOKUP(JH$2,$D304:$E467,2,0)</f>
        <v>#N/A</v>
      </c>
      <c r="JJ301" s="47" t="e">
        <f>VLOOKUP(JJ$2,$B304:$C467,2,0)</f>
        <v>#N/A</v>
      </c>
      <c r="JK301" s="48" t="e">
        <f>VLOOKUP(JJ$2,$D304:$E467,2,0)</f>
        <v>#N/A</v>
      </c>
      <c r="JL301" s="47" t="e">
        <f>VLOOKUP(JL$2,$B304:$C467,2,0)</f>
        <v>#N/A</v>
      </c>
      <c r="JM301" s="48" t="e">
        <f>VLOOKUP(JL$2,$D304:$E467,2,0)</f>
        <v>#N/A</v>
      </c>
      <c r="JN301" s="47" t="e">
        <f>VLOOKUP(JN$2,$B304:$C467,2,0)</f>
        <v>#N/A</v>
      </c>
      <c r="JO301" s="48" t="e">
        <f>VLOOKUP(JN$2,$D304:$E467,2,0)</f>
        <v>#N/A</v>
      </c>
      <c r="JP301" s="47" t="e">
        <f>VLOOKUP(JP$2,$B304:$C467,2,0)</f>
        <v>#N/A</v>
      </c>
      <c r="JQ301" s="48" t="e">
        <f>VLOOKUP(JP$2,$D304:$E467,2,0)</f>
        <v>#N/A</v>
      </c>
      <c r="JR301" s="47" t="e">
        <f>VLOOKUP(JR$2,$B304:$C467,2,0)</f>
        <v>#N/A</v>
      </c>
      <c r="JS301" s="48" t="e">
        <f>VLOOKUP(JR$2,$D304:$E467,2,0)</f>
        <v>#N/A</v>
      </c>
      <c r="JT301" s="47" t="e">
        <f>VLOOKUP(JT$2,$B304:$C467,2,0)</f>
        <v>#N/A</v>
      </c>
      <c r="JU301" s="48" t="e">
        <f>VLOOKUP(JT$2,$D304:$E467,2,0)</f>
        <v>#N/A</v>
      </c>
      <c r="JV301" s="47" t="e">
        <f>VLOOKUP(JV$2,$B304:$C467,2,0)</f>
        <v>#N/A</v>
      </c>
      <c r="JW301" s="48" t="e">
        <f>VLOOKUP(JV$2,$D304:$E467,2,0)</f>
        <v>#N/A</v>
      </c>
      <c r="JX301" s="47" t="e">
        <f>VLOOKUP(JX$2,$B304:$C467,2,0)</f>
        <v>#N/A</v>
      </c>
      <c r="JY301" s="48" t="e">
        <f>VLOOKUP(JX$2,$D304:$E467,2,0)</f>
        <v>#N/A</v>
      </c>
      <c r="JZ301" s="47" t="e">
        <f>VLOOKUP(JZ$2,$B304:$C467,2,0)</f>
        <v>#N/A</v>
      </c>
      <c r="KA301" s="48" t="e">
        <f>VLOOKUP(JZ$2,$D304:$E467,2,0)</f>
        <v>#N/A</v>
      </c>
      <c r="KB301" s="47" t="e">
        <f>VLOOKUP(KB$2,$B304:$C467,2,0)</f>
        <v>#N/A</v>
      </c>
      <c r="KC301" s="48" t="e">
        <f>VLOOKUP(KB$2,$D304:$E467,2,0)</f>
        <v>#N/A</v>
      </c>
      <c r="KD301" s="47" t="e">
        <f>VLOOKUP(KD$2,$B304:$C467,2,0)</f>
        <v>#N/A</v>
      </c>
      <c r="KE301" s="48" t="e">
        <f>VLOOKUP(KD$2,$D304:$E467,2,0)</f>
        <v>#N/A</v>
      </c>
      <c r="KF301" s="47" t="e">
        <f>VLOOKUP(KF$2,$B304:$C467,2,0)</f>
        <v>#N/A</v>
      </c>
      <c r="KG301" s="48" t="e">
        <f>VLOOKUP(KF$2,$D304:$E467,2,0)</f>
        <v>#N/A</v>
      </c>
      <c r="KH301" s="47" t="e">
        <f>VLOOKUP(KH$2,$B304:$C467,2,0)</f>
        <v>#N/A</v>
      </c>
      <c r="KI301" s="48" t="e">
        <f>VLOOKUP(KH$2,$D304:$E467,2,0)</f>
        <v>#N/A</v>
      </c>
      <c r="KJ301" s="47" t="e">
        <f>VLOOKUP(KJ$2,$B304:$C467,2,0)</f>
        <v>#N/A</v>
      </c>
      <c r="KK301" s="48" t="e">
        <f>VLOOKUP(KJ$2,$D304:$E467,2,0)</f>
        <v>#N/A</v>
      </c>
      <c r="KL301" s="47" t="e">
        <f>VLOOKUP(KL$2,$B304:$C467,2,0)</f>
        <v>#N/A</v>
      </c>
      <c r="KM301" s="48" t="e">
        <f>VLOOKUP(KL$2,$D304:$E467,2,0)</f>
        <v>#N/A</v>
      </c>
      <c r="KN301" s="47" t="e">
        <f>VLOOKUP(KN$2,$B304:$C467,2,0)</f>
        <v>#N/A</v>
      </c>
      <c r="KO301" s="48" t="e">
        <f>VLOOKUP(KN$2,$D304:$E467,2,0)</f>
        <v>#N/A</v>
      </c>
      <c r="KP301" s="47" t="e">
        <f>VLOOKUP(KP$2,$B304:$C467,2,0)</f>
        <v>#N/A</v>
      </c>
      <c r="KQ301" s="48" t="e">
        <f>VLOOKUP(KP$2,$D304:$E467,2,0)</f>
        <v>#N/A</v>
      </c>
      <c r="KR301" s="47" t="e">
        <f>VLOOKUP(KR$2,$B304:$C467,2,0)</f>
        <v>#N/A</v>
      </c>
      <c r="KS301" s="48" t="e">
        <f>VLOOKUP(KR$2,$D304:$E467,2,0)</f>
        <v>#N/A</v>
      </c>
      <c r="KT301" s="47" t="e">
        <f>VLOOKUP(KT$2,$B304:$C467,2,0)</f>
        <v>#N/A</v>
      </c>
      <c r="KU301" s="48" t="e">
        <f>VLOOKUP(KT$2,$D304:$E467,2,0)</f>
        <v>#N/A</v>
      </c>
      <c r="KV301" s="47" t="e">
        <f>VLOOKUP(KV$2,$B304:$C467,2,0)</f>
        <v>#N/A</v>
      </c>
      <c r="KW301" s="48" t="e">
        <f>VLOOKUP(KV$2,$D304:$E467,2,0)</f>
        <v>#N/A</v>
      </c>
      <c r="KX301" s="47" t="e">
        <f>VLOOKUP(KX$2,$B304:$C467,2,0)</f>
        <v>#N/A</v>
      </c>
      <c r="KY301" s="48" t="e">
        <f>VLOOKUP(KX$2,$D304:$E467,2,0)</f>
        <v>#N/A</v>
      </c>
      <c r="KZ301" s="47" t="e">
        <f>VLOOKUP(KZ$2,$B304:$C467,2,0)</f>
        <v>#N/A</v>
      </c>
      <c r="LA301" s="48" t="e">
        <f>VLOOKUP(KZ$2,$D304:$E467,2,0)</f>
        <v>#N/A</v>
      </c>
      <c r="LB301" s="47" t="e">
        <f>VLOOKUP(LB$2,$B304:$C467,2,0)</f>
        <v>#N/A</v>
      </c>
      <c r="LC301" s="48" t="e">
        <f>VLOOKUP(LB$2,$D304:$E467,2,0)</f>
        <v>#N/A</v>
      </c>
      <c r="LD301" s="47" t="e">
        <f>VLOOKUP(LD$2,$B304:$C467,2,0)</f>
        <v>#N/A</v>
      </c>
      <c r="LE301" s="48" t="e">
        <f>VLOOKUP(LD$2,$D304:$E467,2,0)</f>
        <v>#N/A</v>
      </c>
      <c r="LF301" s="47" t="e">
        <f>VLOOKUP(LF$2,$B304:$C467,2,0)</f>
        <v>#N/A</v>
      </c>
      <c r="LG301" s="48" t="e">
        <f>VLOOKUP(LF$2,$D304:$E467,2,0)</f>
        <v>#N/A</v>
      </c>
      <c r="LH301" s="47" t="e">
        <f>VLOOKUP(LH$2,$B304:$C467,2,0)</f>
        <v>#N/A</v>
      </c>
      <c r="LI301" s="48" t="e">
        <f>VLOOKUP(LH$2,$D304:$E467,2,0)</f>
        <v>#N/A</v>
      </c>
      <c r="LJ301" s="47" t="e">
        <f>VLOOKUP(LJ$2,$B304:$C467,2,0)</f>
        <v>#N/A</v>
      </c>
      <c r="LK301" s="48" t="e">
        <f>VLOOKUP(LJ$2,$D304:$E467,2,0)</f>
        <v>#N/A</v>
      </c>
      <c r="LL301" s="47" t="e">
        <f>VLOOKUP(LL$2,$B304:$C467,2,0)</f>
        <v>#N/A</v>
      </c>
      <c r="LM301" s="48" t="e">
        <f>VLOOKUP(LL$2,$D304:$E467,2,0)</f>
        <v>#N/A</v>
      </c>
      <c r="LN301" s="47" t="e">
        <f>VLOOKUP(LN$2,$B304:$C467,2,0)</f>
        <v>#N/A</v>
      </c>
      <c r="LO301" s="48" t="e">
        <f>VLOOKUP(LN$2,$D304:$E467,2,0)</f>
        <v>#N/A</v>
      </c>
      <c r="LP301" s="47" t="e">
        <f>VLOOKUP(LP$2,$B304:$C467,2,0)</f>
        <v>#N/A</v>
      </c>
      <c r="LQ301" s="48" t="e">
        <f>VLOOKUP(LP$2,$D304:$E467,2,0)</f>
        <v>#N/A</v>
      </c>
      <c r="LR301" s="47" t="e">
        <f>VLOOKUP(LR$2,$B304:$C467,2,0)</f>
        <v>#N/A</v>
      </c>
      <c r="LS301" s="48" t="e">
        <f>VLOOKUP(LR$2,$D304:$E467,2,0)</f>
        <v>#N/A</v>
      </c>
      <c r="LT301" s="47" t="e">
        <f>VLOOKUP(LT$2,$B304:$C467,2,0)</f>
        <v>#N/A</v>
      </c>
      <c r="LU301" s="48" t="e">
        <f>VLOOKUP(LT$2,$D304:$E467,2,0)</f>
        <v>#N/A</v>
      </c>
      <c r="LV301" s="47" t="e">
        <f>VLOOKUP(LV$2,$B304:$C467,2,0)</f>
        <v>#N/A</v>
      </c>
      <c r="LW301" s="48" t="e">
        <f>VLOOKUP(LV$2,$D304:$E467,2,0)</f>
        <v>#N/A</v>
      </c>
      <c r="LX301" s="47" t="e">
        <f>VLOOKUP(LX$2,$B304:$C467,2,0)</f>
        <v>#N/A</v>
      </c>
      <c r="LY301" s="48" t="e">
        <f>VLOOKUP(LX$2,$D304:$E467,2,0)</f>
        <v>#N/A</v>
      </c>
      <c r="LZ301" s="47" t="e">
        <f>VLOOKUP(LZ$2,$B304:$C467,2,0)</f>
        <v>#N/A</v>
      </c>
      <c r="MA301" s="48" t="e">
        <f>VLOOKUP(LZ$2,$D304:$E467,2,0)</f>
        <v>#N/A</v>
      </c>
      <c r="MB301" s="47" t="e">
        <f>VLOOKUP(MB$2,$B304:$C467,2,0)</f>
        <v>#N/A</v>
      </c>
      <c r="MC301" s="48" t="e">
        <f>VLOOKUP(MB$2,$D304:$E467,2,0)</f>
        <v>#N/A</v>
      </c>
      <c r="MD301" s="47" t="e">
        <f>VLOOKUP(MD$2,$B304:$C467,2,0)</f>
        <v>#N/A</v>
      </c>
      <c r="ME301" s="48" t="e">
        <f>VLOOKUP(MD$2,$D304:$E467,2,0)</f>
        <v>#N/A</v>
      </c>
      <c r="MF301" s="47" t="e">
        <f>VLOOKUP(MF$2,$B304:$C467,2,0)</f>
        <v>#N/A</v>
      </c>
      <c r="MG301" s="48" t="e">
        <f>VLOOKUP(MF$2,$D304:$E467,2,0)</f>
        <v>#N/A</v>
      </c>
      <c r="MH301" s="47" t="e">
        <f>VLOOKUP(MH$2,$B304:$C467,2,0)</f>
        <v>#N/A</v>
      </c>
      <c r="MI301" s="48" t="e">
        <f>VLOOKUP(MH$2,$D304:$E467,2,0)</f>
        <v>#N/A</v>
      </c>
      <c r="MJ301" s="47" t="e">
        <f>VLOOKUP(MJ$2,$B304:$C467,2,0)</f>
        <v>#N/A</v>
      </c>
      <c r="MK301" s="48" t="e">
        <f>VLOOKUP(MJ$2,$D304:$E467,2,0)</f>
        <v>#N/A</v>
      </c>
      <c r="ML301" s="47" t="e">
        <f>VLOOKUP(ML$2,$B304:$C467,2,0)</f>
        <v>#N/A</v>
      </c>
      <c r="MM301" s="48" t="e">
        <f>VLOOKUP(ML$2,$D304:$E467,2,0)</f>
        <v>#N/A</v>
      </c>
      <c r="MN301" s="47" t="e">
        <f>VLOOKUP(MN$2,$B304:$C467,2,0)</f>
        <v>#N/A</v>
      </c>
      <c r="MO301" s="48" t="e">
        <f>VLOOKUP(MN$2,$D304:$E467,2,0)</f>
        <v>#N/A</v>
      </c>
      <c r="MP301" s="47" t="e">
        <f>VLOOKUP(MP$2,$B304:$C467,2,0)</f>
        <v>#N/A</v>
      </c>
      <c r="MQ301" s="48" t="e">
        <f>VLOOKUP(MP$2,$D304:$E467,2,0)</f>
        <v>#N/A</v>
      </c>
      <c r="MR301" s="47" t="e">
        <f>VLOOKUP(MR$2,$B304:$C467,2,0)</f>
        <v>#N/A</v>
      </c>
      <c r="MS301" s="48" t="e">
        <f>VLOOKUP(MR$2,$D304:$E467,2,0)</f>
        <v>#N/A</v>
      </c>
      <c r="MT301" s="47" t="e">
        <f>VLOOKUP(MT$2,$B304:$C467,2,0)</f>
        <v>#N/A</v>
      </c>
      <c r="MU301" s="48" t="e">
        <f>VLOOKUP(MT$2,$D304:$E467,2,0)</f>
        <v>#N/A</v>
      </c>
      <c r="MV301" s="47" t="e">
        <f>VLOOKUP(MV$2,$B304:$C467,2,0)</f>
        <v>#N/A</v>
      </c>
      <c r="MW301" s="48" t="e">
        <f>VLOOKUP(MV$2,$D304:$E467,2,0)</f>
        <v>#N/A</v>
      </c>
      <c r="MX301" s="47" t="e">
        <f>VLOOKUP(MX$2,$B304:$C467,2,0)</f>
        <v>#N/A</v>
      </c>
      <c r="MY301" s="48" t="e">
        <f>VLOOKUP(MX$2,$D304:$E467,2,0)</f>
        <v>#N/A</v>
      </c>
      <c r="MZ301" s="47" t="e">
        <f>VLOOKUP(MZ$2,$B304:$C467,2,0)</f>
        <v>#N/A</v>
      </c>
      <c r="NA301" s="48" t="e">
        <f>VLOOKUP(MZ$2,$D304:$E467,2,0)</f>
        <v>#N/A</v>
      </c>
      <c r="NB301" s="47" t="e">
        <f>VLOOKUP(NB$2,$B304:$C467,2,0)</f>
        <v>#N/A</v>
      </c>
      <c r="NC301" s="48" t="e">
        <f>VLOOKUP(NB$2,$D304:$E467,2,0)</f>
        <v>#N/A</v>
      </c>
      <c r="ND301" s="47" t="e">
        <f>VLOOKUP(ND$2,$B304:$C467,2,0)</f>
        <v>#N/A</v>
      </c>
      <c r="NE301" s="48" t="e">
        <f>VLOOKUP(ND$2,$D304:$E467,2,0)</f>
        <v>#N/A</v>
      </c>
      <c r="NF301" s="47" t="e">
        <f>VLOOKUP(NF$2,$B304:$C467,2,0)</f>
        <v>#N/A</v>
      </c>
      <c r="NG301" s="48" t="e">
        <f>VLOOKUP(NF$2,$D304:$E467,2,0)</f>
        <v>#N/A</v>
      </c>
      <c r="NH301" s="47" t="e">
        <f>VLOOKUP(NH$2,$B304:$C467,2,0)</f>
        <v>#N/A</v>
      </c>
      <c r="NI301" s="48" t="e">
        <f>VLOOKUP(NH$2,$D304:$E467,2,0)</f>
        <v>#N/A</v>
      </c>
      <c r="NJ301" s="47" t="e">
        <f>VLOOKUP(NJ$2,$B304:$C467,2,0)</f>
        <v>#N/A</v>
      </c>
      <c r="NK301" s="48" t="e">
        <f>VLOOKUP(NJ$2,$D304:$E467,2,0)</f>
        <v>#N/A</v>
      </c>
      <c r="NL301" s="47" t="e">
        <f>VLOOKUP(NL$2,$B304:$C467,2,0)</f>
        <v>#N/A</v>
      </c>
      <c r="NM301" s="48" t="e">
        <f>VLOOKUP(NL$2,$D304:$E467,2,0)</f>
        <v>#N/A</v>
      </c>
      <c r="NN301" s="47" t="e">
        <f>VLOOKUP(NN$2,$B304:$C467,2,0)</f>
        <v>#N/A</v>
      </c>
      <c r="NO301" s="48" t="e">
        <f>VLOOKUP(NN$2,$D304:$E467,2,0)</f>
        <v>#N/A</v>
      </c>
      <c r="NP301" s="47" t="e">
        <f>VLOOKUP(NP$2,$B304:$C467,2,0)</f>
        <v>#N/A</v>
      </c>
      <c r="NQ301" s="48" t="e">
        <f>VLOOKUP(NP$2,$D304:$E467,2,0)</f>
        <v>#N/A</v>
      </c>
      <c r="NR301" s="47" t="e">
        <f>VLOOKUP(NR$2,$B304:$C467,2,0)</f>
        <v>#N/A</v>
      </c>
      <c r="NS301" s="48" t="e">
        <f>VLOOKUP(NR$2,$D304:$E467,2,0)</f>
        <v>#N/A</v>
      </c>
      <c r="NT301" s="47" t="e">
        <f>VLOOKUP(NT$2,$B304:$C467,2,0)</f>
        <v>#N/A</v>
      </c>
      <c r="NU301" s="48" t="e">
        <f>VLOOKUP(NT$2,$D304:$E467,2,0)</f>
        <v>#N/A</v>
      </c>
      <c r="NV301" s="47" t="e">
        <f>VLOOKUP(NV$2,$B304:$C467,2,0)</f>
        <v>#N/A</v>
      </c>
      <c r="NW301" s="48" t="e">
        <f>VLOOKUP(NV$2,$D304:$E467,2,0)</f>
        <v>#N/A</v>
      </c>
      <c r="NX301" s="47" t="e">
        <f>VLOOKUP(NX$2,$B304:$C467,2,0)</f>
        <v>#N/A</v>
      </c>
      <c r="NY301" s="48" t="e">
        <f>VLOOKUP(NX$2,$D304:$E467,2,0)</f>
        <v>#N/A</v>
      </c>
      <c r="NZ301" s="47" t="e">
        <f>VLOOKUP(NZ$2,$B304:$C467,2,0)</f>
        <v>#N/A</v>
      </c>
      <c r="OA301" s="48" t="e">
        <f>VLOOKUP(NZ$2,$D304:$E467,2,0)</f>
        <v>#N/A</v>
      </c>
      <c r="OB301" s="47" t="e">
        <f>VLOOKUP(OB$2,$B304:$C467,2,0)</f>
        <v>#N/A</v>
      </c>
      <c r="OC301" s="48" t="e">
        <f>VLOOKUP(OB$2,$D304:$E467,2,0)</f>
        <v>#N/A</v>
      </c>
      <c r="OD301" s="47" t="e">
        <f>VLOOKUP(OD$2,$B304:$C467,2,0)</f>
        <v>#N/A</v>
      </c>
      <c r="OE301" s="48" t="e">
        <f>VLOOKUP(OD$2,$D304:$E467,2,0)</f>
        <v>#N/A</v>
      </c>
      <c r="OF301" s="47" t="e">
        <f>VLOOKUP(OF$2,$B304:$C467,2,0)</f>
        <v>#N/A</v>
      </c>
      <c r="OG301" s="48" t="e">
        <f>VLOOKUP(OF$2,$D304:$E467,2,0)</f>
        <v>#N/A</v>
      </c>
      <c r="OH301" s="47" t="e">
        <f>VLOOKUP(OH$2,$B304:$C467,2,0)</f>
        <v>#N/A</v>
      </c>
      <c r="OI301" s="48" t="e">
        <f>VLOOKUP(OH$2,$D304:$E467,2,0)</f>
        <v>#N/A</v>
      </c>
      <c r="OJ301" s="47" t="e">
        <f>VLOOKUP(OJ$2,$B304:$C467,2,0)</f>
        <v>#N/A</v>
      </c>
      <c r="OK301" s="48" t="e">
        <f>VLOOKUP(OJ$2,$D304:$E467,2,0)</f>
        <v>#N/A</v>
      </c>
      <c r="OL301" s="47" t="e">
        <f>VLOOKUP(OL$2,$B304:$C467,2,0)</f>
        <v>#N/A</v>
      </c>
      <c r="OM301" s="48" t="e">
        <f>VLOOKUP(OL$2,$D304:$E467,2,0)</f>
        <v>#N/A</v>
      </c>
      <c r="ON301" s="47" t="e">
        <f>VLOOKUP(ON$2,$B304:$C467,2,0)</f>
        <v>#N/A</v>
      </c>
      <c r="OO301" s="48" t="e">
        <f>VLOOKUP(ON$2,$D304:$E467,2,0)</f>
        <v>#N/A</v>
      </c>
      <c r="OP301" s="47" t="e">
        <f>VLOOKUP(OP$2,$B304:$C467,2,0)</f>
        <v>#N/A</v>
      </c>
      <c r="OQ301" s="48" t="e">
        <f>VLOOKUP(OP$2,$D304:$E467,2,0)</f>
        <v>#N/A</v>
      </c>
      <c r="OR301" s="47" t="e">
        <f>VLOOKUP(OR$2,$B304:$C467,2,0)</f>
        <v>#N/A</v>
      </c>
      <c r="OS301" s="48" t="e">
        <f>VLOOKUP(OR$2,$D304:$E467,2,0)</f>
        <v>#N/A</v>
      </c>
      <c r="OT301" s="47" t="e">
        <f>VLOOKUP(OT$2,$B304:$C467,2,0)</f>
        <v>#N/A</v>
      </c>
      <c r="OU301" s="48" t="e">
        <f>VLOOKUP(OT$2,$D304:$E467,2,0)</f>
        <v>#N/A</v>
      </c>
      <c r="OV301" s="47" t="e">
        <f>VLOOKUP(OV$2,$B304:$C467,2,0)</f>
        <v>#N/A</v>
      </c>
      <c r="OW301" s="48" t="e">
        <f>VLOOKUP(OV$2,$D304:$E467,2,0)</f>
        <v>#N/A</v>
      </c>
      <c r="OX301" s="47" t="e">
        <f>VLOOKUP(OX$2,$B304:$C467,2,0)</f>
        <v>#N/A</v>
      </c>
      <c r="OY301" s="48" t="e">
        <f>VLOOKUP(OX$2,$D304:$E467,2,0)</f>
        <v>#N/A</v>
      </c>
      <c r="OZ301" s="47" t="e">
        <f>VLOOKUP(OZ$2,$B304:$C467,2,0)</f>
        <v>#N/A</v>
      </c>
      <c r="PA301" s="48" t="e">
        <f>VLOOKUP(OZ$2,$D304:$E467,2,0)</f>
        <v>#N/A</v>
      </c>
      <c r="PB301" s="47" t="e">
        <f>VLOOKUP(PB$2,$B304:$C467,2,0)</f>
        <v>#N/A</v>
      </c>
      <c r="PC301" s="48" t="e">
        <f>VLOOKUP(PB$2,$D304:$E467,2,0)</f>
        <v>#N/A</v>
      </c>
      <c r="PD301" s="47" t="e">
        <f>VLOOKUP(PD$2,$B304:$C467,2,0)</f>
        <v>#N/A</v>
      </c>
      <c r="PE301" s="48" t="e">
        <f>VLOOKUP(PD$2,$D304:$E467,2,0)</f>
        <v>#N/A</v>
      </c>
      <c r="PF301" s="47" t="e">
        <f>VLOOKUP(PF$2,$B304:$C467,2,0)</f>
        <v>#N/A</v>
      </c>
      <c r="PG301" s="48" t="e">
        <f>VLOOKUP(PF$2,$D304:$E467,2,0)</f>
        <v>#N/A</v>
      </c>
      <c r="PH301" s="47" t="e">
        <f>VLOOKUP(PH$2,$B304:$C467,2,0)</f>
        <v>#N/A</v>
      </c>
      <c r="PI301" s="48" t="e">
        <f>VLOOKUP(PH$2,$D304:$E467,2,0)</f>
        <v>#N/A</v>
      </c>
      <c r="PJ301" s="47" t="e">
        <f>VLOOKUP(PJ$2,$B304:$C467,2,0)</f>
        <v>#N/A</v>
      </c>
      <c r="PK301" s="48" t="e">
        <f>VLOOKUP(PJ$2,$D304:$E467,2,0)</f>
        <v>#N/A</v>
      </c>
      <c r="PL301" s="47" t="e">
        <f>VLOOKUP(PL$2,$B304:$C467,2,0)</f>
        <v>#N/A</v>
      </c>
      <c r="PM301" s="48" t="e">
        <f>VLOOKUP(PL$2,$D304:$E467,2,0)</f>
        <v>#N/A</v>
      </c>
      <c r="PN301" s="47" t="e">
        <f>VLOOKUP(PN$2,$B304:$C467,2,0)</f>
        <v>#N/A</v>
      </c>
      <c r="PO301" s="48" t="e">
        <f>VLOOKUP(PN$2,$D304:$E467,2,0)</f>
        <v>#N/A</v>
      </c>
      <c r="PP301" s="47" t="e">
        <f>VLOOKUP(PP$2,$B304:$C467,2,0)</f>
        <v>#N/A</v>
      </c>
      <c r="PQ301" s="48" t="e">
        <f>VLOOKUP(PP$2,$D304:$E467,2,0)</f>
        <v>#N/A</v>
      </c>
      <c r="PR301" s="47" t="e">
        <f>VLOOKUP(PR$2,$B304:$C467,2,0)</f>
        <v>#N/A</v>
      </c>
      <c r="PS301" s="48" t="e">
        <f>VLOOKUP(PR$2,$D304:$E467,2,0)</f>
        <v>#N/A</v>
      </c>
      <c r="PT301" s="47" t="e">
        <f>VLOOKUP(PT$2,$B304:$C467,2,0)</f>
        <v>#N/A</v>
      </c>
      <c r="PU301" s="48" t="e">
        <f>VLOOKUP(PT$2,$D304:$E467,2,0)</f>
        <v>#N/A</v>
      </c>
      <c r="PV301" s="47" t="e">
        <f>VLOOKUP(PV$2,$B304:$C467,2,0)</f>
        <v>#N/A</v>
      </c>
      <c r="PW301" s="48" t="e">
        <f>VLOOKUP(PV$2,$D304:$E467,2,0)</f>
        <v>#N/A</v>
      </c>
      <c r="PX301" s="47" t="e">
        <f>VLOOKUP(PX$2,$B304:$C467,2,0)</f>
        <v>#N/A</v>
      </c>
      <c r="PY301" s="48" t="e">
        <f>VLOOKUP(PX$2,$D304:$E467,2,0)</f>
        <v>#N/A</v>
      </c>
      <c r="PZ301" s="47" t="e">
        <f>VLOOKUP(PZ$2,$B304:$C467,2,0)</f>
        <v>#N/A</v>
      </c>
      <c r="QA301" s="48" t="e">
        <f>VLOOKUP(PZ$2,$D304:$E467,2,0)</f>
        <v>#N/A</v>
      </c>
      <c r="QB301" s="47" t="e">
        <f>VLOOKUP(QB$2,$B304:$C467,2,0)</f>
        <v>#N/A</v>
      </c>
      <c r="QC301" s="48" t="e">
        <f>VLOOKUP(QB$2,$D304:$E467,2,0)</f>
        <v>#N/A</v>
      </c>
      <c r="QD301" s="47" t="e">
        <f>VLOOKUP(QD$2,$B304:$C467,2,0)</f>
        <v>#N/A</v>
      </c>
      <c r="QE301" s="48" t="e">
        <f>VLOOKUP(QD$2,$D304:$E467,2,0)</f>
        <v>#N/A</v>
      </c>
      <c r="QF301" s="47" t="e">
        <f>VLOOKUP(QF$2,$B304:$C467,2,0)</f>
        <v>#N/A</v>
      </c>
      <c r="QG301" s="48" t="e">
        <f>VLOOKUP(QF$2,$D304:$E467,2,0)</f>
        <v>#N/A</v>
      </c>
      <c r="QH301" s="47" t="e">
        <f>VLOOKUP(QH$2,$B304:$C467,2,0)</f>
        <v>#N/A</v>
      </c>
      <c r="QI301" s="48" t="e">
        <f>VLOOKUP(QH$2,$D304:$E467,2,0)</f>
        <v>#N/A</v>
      </c>
      <c r="QJ301" s="47" t="e">
        <f>VLOOKUP(QJ$2,$B304:$C467,2,0)</f>
        <v>#N/A</v>
      </c>
      <c r="QK301" s="48" t="e">
        <f>VLOOKUP(QJ$2,$D304:$E467,2,0)</f>
        <v>#N/A</v>
      </c>
      <c r="QL301" s="47" t="e">
        <f>VLOOKUP(QL$2,$B304:$C467,2,0)</f>
        <v>#N/A</v>
      </c>
      <c r="QM301" s="48" t="e">
        <f>VLOOKUP(QL$2,$D304:$E467,2,0)</f>
        <v>#N/A</v>
      </c>
      <c r="QN301" s="47" t="e">
        <f>VLOOKUP(QN$2,$B304:$C467,2,0)</f>
        <v>#N/A</v>
      </c>
      <c r="QO301" s="48" t="e">
        <f>VLOOKUP(QN$2,$D304:$E467,2,0)</f>
        <v>#N/A</v>
      </c>
    </row>
    <row r="302" spans="1:457" ht="15.95" hidden="1" customHeight="1" outlineLevel="1">
      <c r="A302" s="50"/>
      <c r="B302" s="805" t="s">
        <v>9</v>
      </c>
      <c r="C302" s="805"/>
      <c r="D302" s="805" t="s">
        <v>10</v>
      </c>
      <c r="E302" s="806"/>
    </row>
    <row r="303" spans="1:457" ht="15.95" hidden="1" customHeight="1" outlineLevel="1">
      <c r="A303" s="51"/>
      <c r="B303" s="79" t="s">
        <v>59</v>
      </c>
      <c r="C303" s="59" t="s">
        <v>36</v>
      </c>
      <c r="D303" s="79" t="s">
        <v>60</v>
      </c>
      <c r="E303" s="80" t="s">
        <v>36</v>
      </c>
    </row>
    <row r="304" spans="1:457" ht="15.95" hidden="1" customHeight="1" outlineLevel="1">
      <c r="A304" s="53">
        <v>1</v>
      </c>
      <c r="B304" s="63"/>
      <c r="C304" s="286"/>
      <c r="D304" s="64"/>
      <c r="E304" s="287"/>
    </row>
    <row r="305" spans="1:5" ht="15.95" hidden="1" customHeight="1" outlineLevel="1">
      <c r="A305" s="53">
        <v>2</v>
      </c>
      <c r="B305" s="110"/>
      <c r="C305" s="286"/>
      <c r="D305" s="64"/>
      <c r="E305" s="287"/>
    </row>
    <row r="306" spans="1:5" ht="15.95" hidden="1" customHeight="1" outlineLevel="1">
      <c r="A306" s="53">
        <v>3</v>
      </c>
      <c r="B306" s="64"/>
      <c r="C306" s="286"/>
      <c r="D306" s="64"/>
      <c r="E306" s="287"/>
    </row>
    <row r="307" spans="1:5" ht="15.95" hidden="1" customHeight="1" outlineLevel="1">
      <c r="A307" s="53">
        <v>4</v>
      </c>
      <c r="B307" s="64"/>
      <c r="C307" s="286"/>
      <c r="D307" s="64"/>
      <c r="E307" s="287"/>
    </row>
    <row r="308" spans="1:5" ht="15.95" hidden="1" customHeight="1" outlineLevel="1">
      <c r="A308" s="53">
        <v>5</v>
      </c>
      <c r="B308" s="64"/>
      <c r="C308" s="286"/>
      <c r="D308" s="64"/>
      <c r="E308" s="287"/>
    </row>
    <row r="309" spans="1:5" ht="15.95" hidden="1" customHeight="1" outlineLevel="1">
      <c r="A309" s="53">
        <v>6</v>
      </c>
      <c r="B309" s="64"/>
      <c r="C309" s="286"/>
      <c r="D309" s="64"/>
      <c r="E309" s="287"/>
    </row>
    <row r="310" spans="1:5" ht="15.95" hidden="1" customHeight="1" outlineLevel="1">
      <c r="A310" s="53">
        <v>7</v>
      </c>
      <c r="B310" s="64"/>
      <c r="C310" s="286"/>
      <c r="D310" s="64"/>
      <c r="E310" s="287"/>
    </row>
    <row r="311" spans="1:5" ht="15.95" hidden="1" customHeight="1" outlineLevel="1">
      <c r="A311" s="53">
        <v>8</v>
      </c>
      <c r="B311" s="64"/>
      <c r="C311" s="286"/>
      <c r="D311" s="64"/>
      <c r="E311" s="287"/>
    </row>
    <row r="312" spans="1:5" ht="15.95" hidden="1" customHeight="1" outlineLevel="1">
      <c r="A312" s="53">
        <v>9</v>
      </c>
      <c r="B312" s="64"/>
      <c r="C312" s="286"/>
      <c r="D312" s="64"/>
      <c r="E312" s="287"/>
    </row>
    <row r="313" spans="1:5" ht="15.95" hidden="1" customHeight="1" outlineLevel="1">
      <c r="A313" s="53">
        <v>10</v>
      </c>
      <c r="B313" s="64"/>
      <c r="C313" s="286"/>
      <c r="D313" s="64"/>
      <c r="E313" s="287"/>
    </row>
    <row r="314" spans="1:5" ht="15.95" hidden="1" customHeight="1" outlineLevel="1">
      <c r="A314" s="53">
        <v>11</v>
      </c>
      <c r="B314" s="64"/>
      <c r="C314" s="286"/>
      <c r="D314" s="64"/>
      <c r="E314" s="287"/>
    </row>
    <row r="315" spans="1:5" ht="15.95" hidden="1" customHeight="1" outlineLevel="1">
      <c r="A315" s="53">
        <v>12</v>
      </c>
      <c r="B315" s="64"/>
      <c r="C315" s="286"/>
      <c r="D315" s="64"/>
      <c r="E315" s="287"/>
    </row>
    <row r="316" spans="1:5" ht="15.95" hidden="1" customHeight="1" outlineLevel="1">
      <c r="A316" s="53">
        <v>13</v>
      </c>
      <c r="B316" s="64"/>
      <c r="C316" s="286"/>
      <c r="D316" s="64"/>
      <c r="E316" s="287"/>
    </row>
    <row r="317" spans="1:5" ht="15.95" hidden="1" customHeight="1" outlineLevel="1">
      <c r="A317" s="53">
        <v>14</v>
      </c>
      <c r="B317" s="64"/>
      <c r="C317" s="286"/>
      <c r="D317" s="64"/>
      <c r="E317" s="112"/>
    </row>
    <row r="318" spans="1:5" ht="15.95" hidden="1" customHeight="1" outlineLevel="1">
      <c r="A318" s="53">
        <v>15</v>
      </c>
      <c r="B318" s="64"/>
      <c r="C318" s="286"/>
      <c r="D318" s="64"/>
      <c r="E318" s="112"/>
    </row>
    <row r="319" spans="1:5" ht="15.95" hidden="1" customHeight="1" outlineLevel="1">
      <c r="A319" s="53">
        <v>16</v>
      </c>
      <c r="B319" s="64"/>
      <c r="C319" s="286"/>
      <c r="D319" s="64"/>
      <c r="E319" s="112"/>
    </row>
    <row r="320" spans="1:5" ht="15.95" hidden="1" customHeight="1" outlineLevel="1">
      <c r="A320" s="53">
        <v>17</v>
      </c>
      <c r="B320" s="64"/>
      <c r="C320" s="111"/>
      <c r="D320" s="64"/>
      <c r="E320" s="112"/>
    </row>
    <row r="321" spans="1:5" ht="15.95" hidden="1" customHeight="1" outlineLevel="1">
      <c r="A321" s="53">
        <v>18</v>
      </c>
      <c r="B321" s="64"/>
      <c r="C321" s="111"/>
      <c r="D321" s="64"/>
      <c r="E321" s="112"/>
    </row>
    <row r="322" spans="1:5" ht="15.95" hidden="1" customHeight="1" outlineLevel="1">
      <c r="A322" s="53">
        <v>19</v>
      </c>
      <c r="B322" s="64"/>
      <c r="C322" s="111"/>
      <c r="D322" s="64"/>
      <c r="E322" s="112"/>
    </row>
    <row r="323" spans="1:5" ht="15.95" hidden="1" customHeight="1" outlineLevel="1">
      <c r="A323" s="53">
        <v>20</v>
      </c>
      <c r="B323" s="64"/>
      <c r="C323" s="111"/>
      <c r="D323" s="64"/>
      <c r="E323" s="112"/>
    </row>
    <row r="324" spans="1:5" ht="15.95" hidden="1" customHeight="1" outlineLevel="1">
      <c r="A324" s="53">
        <v>21</v>
      </c>
      <c r="B324" s="64"/>
      <c r="C324" s="111"/>
      <c r="D324" s="64"/>
      <c r="E324" s="112"/>
    </row>
    <row r="325" spans="1:5" ht="15.95" hidden="1" customHeight="1" outlineLevel="1">
      <c r="A325" s="53">
        <v>22</v>
      </c>
      <c r="B325" s="64"/>
      <c r="C325" s="111"/>
      <c r="D325" s="64"/>
      <c r="E325" s="112"/>
    </row>
    <row r="326" spans="1:5" ht="15.95" hidden="1" customHeight="1" outlineLevel="1">
      <c r="A326" s="53">
        <v>23</v>
      </c>
      <c r="B326" s="64"/>
      <c r="C326" s="111"/>
      <c r="D326" s="64"/>
      <c r="E326" s="112"/>
    </row>
    <row r="327" spans="1:5" ht="15.95" hidden="1" customHeight="1" outlineLevel="1">
      <c r="A327" s="53">
        <v>24</v>
      </c>
      <c r="B327" s="110"/>
      <c r="C327" s="286"/>
      <c r="D327" s="64"/>
      <c r="E327" s="287"/>
    </row>
    <row r="328" spans="1:5" ht="15.95" hidden="1" customHeight="1" outlineLevel="1">
      <c r="A328" s="53">
        <v>25</v>
      </c>
      <c r="B328" s="64"/>
      <c r="C328" s="286"/>
      <c r="D328" s="64"/>
      <c r="E328" s="287"/>
    </row>
    <row r="329" spans="1:5" ht="15.95" hidden="1" customHeight="1" outlineLevel="1">
      <c r="A329" s="53">
        <v>26</v>
      </c>
      <c r="B329" s="64"/>
      <c r="C329" s="286"/>
      <c r="D329" s="64"/>
      <c r="E329" s="287"/>
    </row>
    <row r="330" spans="1:5" ht="15.95" hidden="1" customHeight="1" outlineLevel="1">
      <c r="A330" s="53">
        <v>27</v>
      </c>
      <c r="B330" s="64"/>
      <c r="C330" s="286"/>
      <c r="D330" s="64"/>
      <c r="E330" s="287"/>
    </row>
    <row r="331" spans="1:5" ht="15.95" hidden="1" customHeight="1" outlineLevel="1">
      <c r="A331" s="53">
        <v>28</v>
      </c>
      <c r="B331" s="64"/>
      <c r="C331" s="286"/>
      <c r="D331" s="64"/>
      <c r="E331" s="287"/>
    </row>
    <row r="332" spans="1:5" ht="15.95" hidden="1" customHeight="1" outlineLevel="1">
      <c r="A332" s="53">
        <v>29</v>
      </c>
      <c r="B332" s="64"/>
      <c r="C332" s="286"/>
      <c r="D332" s="64"/>
      <c r="E332" s="112"/>
    </row>
    <row r="333" spans="1:5" ht="15.95" hidden="1" customHeight="1" outlineLevel="1">
      <c r="A333" s="53">
        <v>30</v>
      </c>
      <c r="B333" s="64"/>
      <c r="C333" s="286"/>
      <c r="D333" s="64"/>
      <c r="E333" s="112"/>
    </row>
    <row r="334" spans="1:5" ht="15.95" hidden="1" customHeight="1" outlineLevel="1">
      <c r="A334" s="53">
        <v>31</v>
      </c>
      <c r="B334" s="64"/>
      <c r="C334" s="286"/>
      <c r="D334" s="64"/>
      <c r="E334" s="112"/>
    </row>
    <row r="335" spans="1:5" ht="15.95" hidden="1" customHeight="1" outlineLevel="1">
      <c r="A335" s="53">
        <v>32</v>
      </c>
      <c r="B335" s="64"/>
      <c r="C335" s="111"/>
      <c r="D335" s="64"/>
      <c r="E335" s="112"/>
    </row>
    <row r="336" spans="1:5" ht="15.95" hidden="1" customHeight="1" outlineLevel="1">
      <c r="A336" s="53">
        <v>33</v>
      </c>
      <c r="B336" s="64"/>
      <c r="C336" s="111"/>
      <c r="D336" s="64"/>
      <c r="E336" s="112"/>
    </row>
    <row r="337" spans="1:5" ht="15.95" hidden="1" customHeight="1" outlineLevel="1">
      <c r="A337" s="53">
        <v>34</v>
      </c>
      <c r="B337" s="64"/>
      <c r="C337" s="111"/>
      <c r="D337" s="64"/>
      <c r="E337" s="112"/>
    </row>
    <row r="338" spans="1:5" ht="15.95" hidden="1" customHeight="1" outlineLevel="1">
      <c r="A338" s="53">
        <v>35</v>
      </c>
      <c r="B338" s="64"/>
      <c r="C338" s="111"/>
      <c r="D338" s="64"/>
      <c r="E338" s="112"/>
    </row>
    <row r="339" spans="1:5" ht="15.95" hidden="1" customHeight="1" outlineLevel="1">
      <c r="A339" s="53">
        <v>36</v>
      </c>
      <c r="B339" s="64"/>
      <c r="C339" s="111"/>
      <c r="D339" s="64"/>
      <c r="E339" s="112"/>
    </row>
    <row r="340" spans="1:5" ht="15.95" hidden="1" customHeight="1" outlineLevel="1">
      <c r="A340" s="53">
        <v>37</v>
      </c>
      <c r="B340" s="64"/>
      <c r="C340" s="111"/>
      <c r="D340" s="64"/>
      <c r="E340" s="112"/>
    </row>
    <row r="341" spans="1:5" ht="15.95" hidden="1" customHeight="1" outlineLevel="1">
      <c r="A341" s="53">
        <v>38</v>
      </c>
      <c r="B341" s="64"/>
      <c r="C341" s="111"/>
      <c r="D341" s="64"/>
      <c r="E341" s="112"/>
    </row>
    <row r="342" spans="1:5" ht="15.95" hidden="1" customHeight="1" outlineLevel="1">
      <c r="A342" s="53">
        <v>39</v>
      </c>
      <c r="B342" s="110"/>
      <c r="C342" s="286"/>
      <c r="D342" s="64"/>
      <c r="E342" s="287"/>
    </row>
    <row r="343" spans="1:5" ht="15.95" hidden="1" customHeight="1" outlineLevel="1">
      <c r="A343" s="53">
        <v>40</v>
      </c>
      <c r="B343" s="64"/>
      <c r="C343" s="286"/>
      <c r="D343" s="64"/>
      <c r="E343" s="287"/>
    </row>
    <row r="344" spans="1:5" ht="15.95" hidden="1" customHeight="1" outlineLevel="1">
      <c r="A344" s="53">
        <v>41</v>
      </c>
      <c r="B344" s="64"/>
      <c r="C344" s="111"/>
      <c r="D344" s="64"/>
      <c r="E344" s="112"/>
    </row>
    <row r="345" spans="1:5" ht="15.95" hidden="1" customHeight="1" outlineLevel="1">
      <c r="A345" s="53">
        <v>42</v>
      </c>
      <c r="B345" s="64"/>
      <c r="C345" s="111"/>
      <c r="D345" s="64"/>
      <c r="E345" s="112"/>
    </row>
    <row r="346" spans="1:5" ht="15.95" hidden="1" customHeight="1" outlineLevel="1">
      <c r="A346" s="53">
        <v>43</v>
      </c>
      <c r="B346" s="110"/>
      <c r="C346" s="286"/>
      <c r="D346" s="64"/>
      <c r="E346" s="287"/>
    </row>
    <row r="347" spans="1:5" ht="15.95" hidden="1" customHeight="1" outlineLevel="1">
      <c r="A347" s="53">
        <v>44</v>
      </c>
      <c r="B347" s="64"/>
      <c r="C347" s="286"/>
      <c r="D347" s="64"/>
      <c r="E347" s="287"/>
    </row>
    <row r="348" spans="1:5" ht="15.95" hidden="1" customHeight="1" outlineLevel="1">
      <c r="A348" s="53">
        <v>45</v>
      </c>
      <c r="B348" s="64"/>
      <c r="C348" s="286"/>
      <c r="D348" s="64"/>
      <c r="E348" s="287"/>
    </row>
    <row r="349" spans="1:5" ht="15.95" hidden="1" customHeight="1" outlineLevel="1">
      <c r="A349" s="53">
        <v>46</v>
      </c>
      <c r="B349" s="64"/>
      <c r="C349" s="286"/>
      <c r="D349" s="64"/>
      <c r="E349" s="287"/>
    </row>
    <row r="350" spans="1:5" ht="15.95" hidden="1" customHeight="1" outlineLevel="1">
      <c r="A350" s="53">
        <v>47</v>
      </c>
      <c r="B350" s="64"/>
      <c r="C350" s="286"/>
      <c r="D350" s="64"/>
      <c r="E350" s="287"/>
    </row>
    <row r="351" spans="1:5" ht="15.95" hidden="1" customHeight="1" outlineLevel="1">
      <c r="A351" s="53">
        <v>48</v>
      </c>
      <c r="B351" s="64"/>
      <c r="C351" s="286"/>
      <c r="D351" s="64"/>
      <c r="E351" s="112"/>
    </row>
    <row r="352" spans="1:5" ht="15.95" hidden="1" customHeight="1" outlineLevel="1">
      <c r="A352" s="53">
        <v>49</v>
      </c>
      <c r="B352" s="64"/>
      <c r="C352" s="286"/>
      <c r="D352" s="64"/>
      <c r="E352" s="112"/>
    </row>
    <row r="353" spans="1:5" ht="15.95" hidden="1" customHeight="1" outlineLevel="1">
      <c r="A353" s="53">
        <v>50</v>
      </c>
      <c r="B353" s="64"/>
      <c r="C353" s="286"/>
      <c r="D353" s="64"/>
      <c r="E353" s="112"/>
    </row>
    <row r="354" spans="1:5" ht="15.95" hidden="1" customHeight="1" outlineLevel="1">
      <c r="A354" s="53">
        <v>51</v>
      </c>
      <c r="B354" s="64"/>
      <c r="C354" s="111"/>
      <c r="D354" s="64"/>
      <c r="E354" s="112"/>
    </row>
    <row r="355" spans="1:5" ht="15.95" hidden="1" customHeight="1" outlineLevel="1">
      <c r="A355" s="53">
        <v>52</v>
      </c>
      <c r="B355" s="64"/>
      <c r="C355" s="111"/>
      <c r="D355" s="64"/>
      <c r="E355" s="112"/>
    </row>
    <row r="356" spans="1:5" ht="15.95" hidden="1" customHeight="1" outlineLevel="1">
      <c r="A356" s="53">
        <v>53</v>
      </c>
      <c r="B356" s="64"/>
      <c r="C356" s="111"/>
      <c r="D356" s="64"/>
      <c r="E356" s="112"/>
    </row>
    <row r="357" spans="1:5" ht="15.95" hidden="1" customHeight="1" outlineLevel="1">
      <c r="A357" s="53">
        <v>54</v>
      </c>
      <c r="B357" s="64"/>
      <c r="C357" s="111"/>
      <c r="D357" s="64"/>
      <c r="E357" s="112"/>
    </row>
    <row r="358" spans="1:5" ht="15.95" hidden="1" customHeight="1" outlineLevel="1">
      <c r="A358" s="53">
        <v>55</v>
      </c>
      <c r="B358" s="64"/>
      <c r="C358" s="111"/>
      <c r="D358" s="64"/>
      <c r="E358" s="112"/>
    </row>
    <row r="359" spans="1:5" ht="15.95" hidden="1" customHeight="1" outlineLevel="1">
      <c r="A359" s="53">
        <v>56</v>
      </c>
      <c r="B359" s="64"/>
      <c r="C359" s="111"/>
      <c r="D359" s="64"/>
      <c r="E359" s="112"/>
    </row>
    <row r="360" spans="1:5" ht="15.95" hidden="1" customHeight="1" outlineLevel="1">
      <c r="A360" s="53">
        <v>57</v>
      </c>
      <c r="B360" s="64"/>
      <c r="C360" s="111"/>
      <c r="D360" s="64"/>
      <c r="E360" s="112"/>
    </row>
    <row r="361" spans="1:5" ht="15.95" hidden="1" customHeight="1" outlineLevel="1">
      <c r="A361" s="53">
        <v>58</v>
      </c>
      <c r="B361" s="110"/>
      <c r="C361" s="286"/>
      <c r="D361" s="64"/>
      <c r="E361" s="287"/>
    </row>
    <row r="362" spans="1:5" ht="15.95" hidden="1" customHeight="1" outlineLevel="1">
      <c r="A362" s="53">
        <v>59</v>
      </c>
      <c r="B362" s="64"/>
      <c r="C362" s="286"/>
      <c r="D362" s="64"/>
      <c r="E362" s="287"/>
    </row>
    <row r="363" spans="1:5" ht="15.95" hidden="1" customHeight="1" outlineLevel="1">
      <c r="A363" s="53">
        <v>60</v>
      </c>
      <c r="B363" s="64"/>
      <c r="C363" s="286"/>
      <c r="D363" s="64"/>
      <c r="E363" s="287"/>
    </row>
    <row r="364" spans="1:5" ht="15.95" hidden="1" customHeight="1" outlineLevel="1">
      <c r="A364" s="53">
        <v>61</v>
      </c>
      <c r="B364" s="64"/>
      <c r="C364" s="111"/>
      <c r="D364" s="64"/>
      <c r="E364" s="112"/>
    </row>
    <row r="365" spans="1:5" ht="15.95" hidden="1" customHeight="1" outlineLevel="1">
      <c r="A365" s="53">
        <v>62</v>
      </c>
      <c r="B365" s="110"/>
      <c r="C365" s="286"/>
      <c r="D365" s="64"/>
      <c r="E365" s="287"/>
    </row>
    <row r="366" spans="1:5" ht="15.95" hidden="1" customHeight="1" outlineLevel="1">
      <c r="A366" s="53">
        <v>63</v>
      </c>
      <c r="B366" s="64"/>
      <c r="C366" s="286"/>
      <c r="D366" s="64"/>
      <c r="E366" s="287"/>
    </row>
    <row r="367" spans="1:5" ht="15.95" hidden="1" customHeight="1" outlineLevel="1">
      <c r="A367" s="53">
        <v>64</v>
      </c>
      <c r="B367" s="64"/>
      <c r="C367" s="286"/>
      <c r="D367" s="64"/>
      <c r="E367" s="287"/>
    </row>
    <row r="368" spans="1:5" ht="15.95" hidden="1" customHeight="1" outlineLevel="1">
      <c r="A368" s="53">
        <v>65</v>
      </c>
      <c r="B368" s="64"/>
      <c r="C368" s="286"/>
      <c r="D368" s="64"/>
      <c r="E368" s="287"/>
    </row>
    <row r="369" spans="1:5" ht="15.95" hidden="1" customHeight="1" outlineLevel="1">
      <c r="A369" s="53">
        <v>66</v>
      </c>
      <c r="B369" s="64"/>
      <c r="C369" s="286"/>
      <c r="D369" s="64"/>
      <c r="E369" s="287"/>
    </row>
    <row r="370" spans="1:5" ht="15.95" hidden="1" customHeight="1" outlineLevel="1">
      <c r="A370" s="53">
        <v>67</v>
      </c>
      <c r="B370" s="64"/>
      <c r="C370" s="286"/>
      <c r="D370" s="64"/>
      <c r="E370" s="112"/>
    </row>
    <row r="371" spans="1:5" ht="15.95" hidden="1" customHeight="1" outlineLevel="1">
      <c r="A371" s="53">
        <v>68</v>
      </c>
      <c r="B371" s="64"/>
      <c r="C371" s="286"/>
      <c r="D371" s="64"/>
      <c r="E371" s="112"/>
    </row>
    <row r="372" spans="1:5" ht="15.95" hidden="1" customHeight="1" outlineLevel="1">
      <c r="A372" s="53">
        <v>69</v>
      </c>
      <c r="B372" s="64"/>
      <c r="C372" s="286"/>
      <c r="D372" s="64"/>
      <c r="E372" s="112"/>
    </row>
    <row r="373" spans="1:5" ht="15.95" hidden="1" customHeight="1" outlineLevel="1">
      <c r="A373" s="53">
        <v>70</v>
      </c>
      <c r="B373" s="64"/>
      <c r="C373" s="111"/>
      <c r="D373" s="64"/>
      <c r="E373" s="112"/>
    </row>
    <row r="374" spans="1:5" ht="15.95" hidden="1" customHeight="1" outlineLevel="1">
      <c r="A374" s="53">
        <v>71</v>
      </c>
      <c r="B374" s="64"/>
      <c r="C374" s="111"/>
      <c r="D374" s="64"/>
      <c r="E374" s="112"/>
    </row>
    <row r="375" spans="1:5" ht="15.95" hidden="1" customHeight="1" outlineLevel="1">
      <c r="A375" s="53">
        <v>72</v>
      </c>
      <c r="B375" s="64"/>
      <c r="C375" s="111"/>
      <c r="D375" s="64"/>
      <c r="E375" s="112"/>
    </row>
    <row r="376" spans="1:5" ht="15.95" hidden="1" customHeight="1" outlineLevel="1">
      <c r="A376" s="53">
        <v>73</v>
      </c>
      <c r="B376" s="64"/>
      <c r="C376" s="111"/>
      <c r="D376" s="64"/>
      <c r="E376" s="112"/>
    </row>
    <row r="377" spans="1:5" ht="15.95" hidden="1" customHeight="1" outlineLevel="1">
      <c r="A377" s="53">
        <v>74</v>
      </c>
      <c r="B377" s="64"/>
      <c r="C377" s="111"/>
      <c r="D377" s="64"/>
      <c r="E377" s="112"/>
    </row>
    <row r="378" spans="1:5" ht="15.95" hidden="1" customHeight="1" outlineLevel="1">
      <c r="A378" s="53">
        <v>75</v>
      </c>
      <c r="B378" s="64"/>
      <c r="C378" s="111"/>
      <c r="D378" s="64"/>
      <c r="E378" s="112"/>
    </row>
    <row r="379" spans="1:5" ht="15.95" hidden="1" customHeight="1" outlineLevel="1">
      <c r="A379" s="53">
        <v>76</v>
      </c>
      <c r="B379" s="64"/>
      <c r="C379" s="111"/>
      <c r="D379" s="64"/>
      <c r="E379" s="112"/>
    </row>
    <row r="380" spans="1:5" ht="15.95" hidden="1" customHeight="1" outlineLevel="1">
      <c r="A380" s="53">
        <v>77</v>
      </c>
      <c r="B380" s="110"/>
      <c r="C380" s="286"/>
      <c r="D380" s="64"/>
      <c r="E380" s="287"/>
    </row>
    <row r="381" spans="1:5" ht="15.95" hidden="1" customHeight="1" outlineLevel="1">
      <c r="A381" s="53">
        <v>78</v>
      </c>
      <c r="B381" s="64"/>
      <c r="C381" s="111"/>
      <c r="D381" s="64"/>
      <c r="E381" s="112"/>
    </row>
    <row r="382" spans="1:5" ht="15.95" hidden="1" customHeight="1" outlineLevel="1">
      <c r="A382" s="53">
        <v>79</v>
      </c>
      <c r="B382" s="110"/>
      <c r="C382" s="286"/>
      <c r="D382" s="64"/>
      <c r="E382" s="287"/>
    </row>
    <row r="383" spans="1:5" ht="15.95" hidden="1" customHeight="1" outlineLevel="1">
      <c r="A383" s="53">
        <v>80</v>
      </c>
      <c r="B383" s="64"/>
      <c r="C383" s="286"/>
      <c r="D383" s="64"/>
      <c r="E383" s="287"/>
    </row>
    <row r="384" spans="1:5" ht="15.95" hidden="1" customHeight="1" outlineLevel="1">
      <c r="A384" s="53">
        <v>81</v>
      </c>
      <c r="B384" s="64"/>
      <c r="C384" s="286"/>
      <c r="D384" s="64"/>
      <c r="E384" s="287"/>
    </row>
    <row r="385" spans="1:5" ht="15.95" hidden="1" customHeight="1" outlineLevel="1">
      <c r="A385" s="53">
        <v>82</v>
      </c>
      <c r="B385" s="64"/>
      <c r="C385" s="111"/>
      <c r="D385" s="64"/>
      <c r="E385" s="112"/>
    </row>
    <row r="386" spans="1:5" ht="15.95" hidden="1" customHeight="1" outlineLevel="1">
      <c r="A386" s="53">
        <v>83</v>
      </c>
      <c r="B386" s="110"/>
      <c r="C386" s="286"/>
      <c r="D386" s="64"/>
      <c r="E386" s="287"/>
    </row>
    <row r="387" spans="1:5" ht="15.95" hidden="1" customHeight="1" outlineLevel="1">
      <c r="A387" s="53">
        <v>84</v>
      </c>
      <c r="B387" s="64"/>
      <c r="C387" s="286"/>
      <c r="D387" s="64"/>
      <c r="E387" s="287"/>
    </row>
    <row r="388" spans="1:5" ht="15.95" hidden="1" customHeight="1" outlineLevel="1">
      <c r="A388" s="53">
        <v>85</v>
      </c>
      <c r="B388" s="64"/>
      <c r="C388" s="286"/>
      <c r="D388" s="64"/>
      <c r="E388" s="287"/>
    </row>
    <row r="389" spans="1:5" ht="15.95" hidden="1" customHeight="1" outlineLevel="1">
      <c r="A389" s="53">
        <v>86</v>
      </c>
      <c r="B389" s="64"/>
      <c r="C389" s="286"/>
      <c r="D389" s="64"/>
      <c r="E389" s="287"/>
    </row>
    <row r="390" spans="1:5" ht="15.95" hidden="1" customHeight="1" outlineLevel="1">
      <c r="A390" s="53">
        <v>87</v>
      </c>
      <c r="B390" s="64"/>
      <c r="C390" s="286"/>
      <c r="D390" s="64"/>
      <c r="E390" s="287"/>
    </row>
    <row r="391" spans="1:5" ht="15.95" hidden="1" customHeight="1" outlineLevel="1">
      <c r="A391" s="53">
        <v>88</v>
      </c>
      <c r="B391" s="64"/>
      <c r="C391" s="286"/>
      <c r="D391" s="64"/>
      <c r="E391" s="112"/>
    </row>
    <row r="392" spans="1:5" ht="15.95" hidden="1" customHeight="1" outlineLevel="1">
      <c r="A392" s="53">
        <v>89</v>
      </c>
      <c r="B392" s="64"/>
      <c r="C392" s="286"/>
      <c r="D392" s="64"/>
      <c r="E392" s="112"/>
    </row>
    <row r="393" spans="1:5" ht="15.95" hidden="1" customHeight="1" outlineLevel="1">
      <c r="A393" s="53">
        <v>90</v>
      </c>
      <c r="B393" s="64"/>
      <c r="C393" s="286"/>
      <c r="D393" s="64"/>
      <c r="E393" s="112"/>
    </row>
    <row r="394" spans="1:5" ht="15.95" hidden="1" customHeight="1" outlineLevel="1">
      <c r="A394" s="53">
        <v>91</v>
      </c>
      <c r="B394" s="64"/>
      <c r="C394" s="111"/>
      <c r="D394" s="64"/>
      <c r="E394" s="112"/>
    </row>
    <row r="395" spans="1:5" ht="15.95" hidden="1" customHeight="1" outlineLevel="1">
      <c r="A395" s="53">
        <v>92</v>
      </c>
      <c r="B395" s="64"/>
      <c r="C395" s="111"/>
      <c r="D395" s="64"/>
      <c r="E395" s="112"/>
    </row>
    <row r="396" spans="1:5" ht="15.95" hidden="1" customHeight="1" outlineLevel="1">
      <c r="A396" s="53">
        <v>93</v>
      </c>
      <c r="B396" s="64"/>
      <c r="C396" s="111"/>
      <c r="D396" s="64"/>
      <c r="E396" s="112"/>
    </row>
    <row r="397" spans="1:5" ht="15.95" hidden="1" customHeight="1" outlineLevel="1">
      <c r="A397" s="53">
        <v>94</v>
      </c>
      <c r="B397" s="64"/>
      <c r="C397" s="111"/>
      <c r="D397" s="64"/>
      <c r="E397" s="112"/>
    </row>
    <row r="398" spans="1:5" ht="15.95" hidden="1" customHeight="1" outlineLevel="1">
      <c r="A398" s="53">
        <v>95</v>
      </c>
      <c r="B398" s="64"/>
      <c r="C398" s="111"/>
      <c r="D398" s="64"/>
      <c r="E398" s="112"/>
    </row>
    <row r="399" spans="1:5" ht="15.95" hidden="1" customHeight="1" outlineLevel="1">
      <c r="A399" s="53">
        <v>96</v>
      </c>
      <c r="B399" s="64"/>
      <c r="C399" s="111"/>
      <c r="D399" s="64"/>
      <c r="E399" s="112"/>
    </row>
    <row r="400" spans="1:5" ht="15.95" hidden="1" customHeight="1" outlineLevel="1">
      <c r="A400" s="53">
        <v>97</v>
      </c>
      <c r="B400" s="64"/>
      <c r="C400" s="111"/>
      <c r="D400" s="64"/>
      <c r="E400" s="112"/>
    </row>
    <row r="401" spans="1:5" ht="15.95" hidden="1" customHeight="1" outlineLevel="1">
      <c r="A401" s="53">
        <v>98</v>
      </c>
      <c r="B401" s="110"/>
      <c r="C401" s="286"/>
      <c r="D401" s="64"/>
      <c r="E401" s="287"/>
    </row>
    <row r="402" spans="1:5" ht="15.95" hidden="1" customHeight="1" outlineLevel="1">
      <c r="A402" s="53">
        <v>99</v>
      </c>
      <c r="B402" s="64"/>
      <c r="C402" s="286"/>
      <c r="D402" s="64"/>
      <c r="E402" s="287"/>
    </row>
    <row r="403" spans="1:5" ht="15.95" hidden="1" customHeight="1" outlineLevel="1">
      <c r="A403" s="53">
        <v>100</v>
      </c>
      <c r="B403" s="64"/>
      <c r="C403" s="286"/>
      <c r="D403" s="64"/>
      <c r="E403" s="287"/>
    </row>
    <row r="404" spans="1:5" ht="15.95" hidden="1" customHeight="1" outlineLevel="1">
      <c r="A404" s="53">
        <v>101</v>
      </c>
      <c r="B404" s="64"/>
      <c r="C404" s="286"/>
      <c r="D404" s="64"/>
      <c r="E404" s="287"/>
    </row>
    <row r="405" spans="1:5" ht="15.95" hidden="1" customHeight="1" outlineLevel="1">
      <c r="A405" s="53">
        <v>102</v>
      </c>
      <c r="B405" s="64"/>
      <c r="C405" s="111"/>
      <c r="D405" s="64"/>
      <c r="E405" s="112"/>
    </row>
    <row r="406" spans="1:5" ht="15.95" hidden="1" customHeight="1" outlineLevel="1">
      <c r="A406" s="53">
        <v>103</v>
      </c>
      <c r="B406" s="64"/>
      <c r="C406" s="111"/>
      <c r="D406" s="64"/>
      <c r="E406" s="112"/>
    </row>
    <row r="407" spans="1:5" ht="15.95" hidden="1" customHeight="1" outlineLevel="1">
      <c r="A407" s="53">
        <v>104</v>
      </c>
      <c r="B407" s="64"/>
      <c r="C407" s="111"/>
      <c r="D407" s="64"/>
      <c r="E407" s="112"/>
    </row>
    <row r="408" spans="1:5" ht="15.95" hidden="1" customHeight="1" outlineLevel="1">
      <c r="A408" s="53">
        <v>105</v>
      </c>
      <c r="B408" s="64"/>
      <c r="C408" s="111"/>
      <c r="D408" s="64"/>
      <c r="E408" s="112"/>
    </row>
    <row r="409" spans="1:5" ht="15.95" hidden="1" customHeight="1" outlineLevel="1">
      <c r="A409" s="53">
        <v>106</v>
      </c>
      <c r="B409" s="64"/>
      <c r="C409" s="111"/>
      <c r="D409" s="64"/>
      <c r="E409" s="112"/>
    </row>
    <row r="410" spans="1:5" ht="15.95" hidden="1" customHeight="1" outlineLevel="1">
      <c r="A410" s="53">
        <v>107</v>
      </c>
      <c r="B410" s="110"/>
      <c r="C410" s="286"/>
      <c r="D410" s="64"/>
      <c r="E410" s="287"/>
    </row>
    <row r="411" spans="1:5" ht="15.95" hidden="1" customHeight="1" outlineLevel="1">
      <c r="A411" s="53">
        <v>108</v>
      </c>
      <c r="B411" s="64"/>
      <c r="C411" s="286"/>
      <c r="D411" s="64"/>
      <c r="E411" s="287"/>
    </row>
    <row r="412" spans="1:5" ht="15.95" hidden="1" customHeight="1" outlineLevel="1">
      <c r="A412" s="53">
        <v>109</v>
      </c>
      <c r="B412" s="64"/>
      <c r="C412" s="286"/>
      <c r="D412" s="64"/>
      <c r="E412" s="287"/>
    </row>
    <row r="413" spans="1:5" ht="15.95" hidden="1" customHeight="1" outlineLevel="1">
      <c r="A413" s="53">
        <v>110</v>
      </c>
      <c r="B413" s="64"/>
      <c r="C413" s="286"/>
      <c r="D413" s="64"/>
      <c r="E413" s="287"/>
    </row>
    <row r="414" spans="1:5" ht="15.95" hidden="1" customHeight="1" outlineLevel="1">
      <c r="A414" s="53">
        <v>111</v>
      </c>
      <c r="B414" s="64"/>
      <c r="C414" s="111"/>
      <c r="D414" s="64"/>
      <c r="E414" s="112"/>
    </row>
    <row r="415" spans="1:5" ht="15.95" hidden="1" customHeight="1" outlineLevel="1">
      <c r="A415" s="53">
        <v>112</v>
      </c>
      <c r="B415" s="64"/>
      <c r="C415" s="111"/>
      <c r="D415" s="64"/>
      <c r="E415" s="112"/>
    </row>
    <row r="416" spans="1:5" ht="15.95" hidden="1" customHeight="1" outlineLevel="1">
      <c r="A416" s="53">
        <v>113</v>
      </c>
      <c r="B416" s="64"/>
      <c r="C416" s="111"/>
      <c r="D416" s="64"/>
      <c r="E416" s="112"/>
    </row>
    <row r="417" spans="1:5" ht="15.95" hidden="1" customHeight="1" outlineLevel="1">
      <c r="A417" s="53">
        <v>114</v>
      </c>
      <c r="B417" s="64"/>
      <c r="C417" s="111"/>
      <c r="D417" s="64"/>
      <c r="E417" s="112"/>
    </row>
    <row r="418" spans="1:5" ht="15.95" hidden="1" customHeight="1" outlineLevel="1">
      <c r="A418" s="53">
        <v>115</v>
      </c>
      <c r="B418" s="64"/>
      <c r="C418" s="111"/>
      <c r="D418" s="64"/>
      <c r="E418" s="112"/>
    </row>
    <row r="419" spans="1:5" ht="15.95" hidden="1" customHeight="1" outlineLevel="1">
      <c r="A419" s="53">
        <v>116</v>
      </c>
      <c r="B419" s="110"/>
      <c r="C419" s="286"/>
      <c r="D419" s="64"/>
      <c r="E419" s="287"/>
    </row>
    <row r="420" spans="1:5" ht="15.95" hidden="1" customHeight="1" outlineLevel="1">
      <c r="A420" s="53">
        <v>117</v>
      </c>
      <c r="B420" s="64"/>
      <c r="C420" s="286"/>
      <c r="D420" s="64"/>
      <c r="E420" s="287"/>
    </row>
    <row r="421" spans="1:5" ht="15.95" hidden="1" customHeight="1" outlineLevel="1">
      <c r="A421" s="53">
        <v>118</v>
      </c>
      <c r="B421" s="64"/>
      <c r="C421" s="286"/>
      <c r="D421" s="64"/>
      <c r="E421" s="287"/>
    </row>
    <row r="422" spans="1:5" ht="15.95" hidden="1" customHeight="1" outlineLevel="1">
      <c r="A422" s="53">
        <v>119</v>
      </c>
      <c r="B422" s="64"/>
      <c r="C422" s="286"/>
      <c r="D422" s="64"/>
      <c r="E422" s="287"/>
    </row>
    <row r="423" spans="1:5" ht="15.95" hidden="1" customHeight="1" outlineLevel="1">
      <c r="A423" s="53">
        <v>120</v>
      </c>
      <c r="B423" s="64"/>
      <c r="C423" s="111"/>
      <c r="D423" s="64"/>
      <c r="E423" s="112"/>
    </row>
    <row r="424" spans="1:5" ht="15.95" hidden="1" customHeight="1" outlineLevel="1">
      <c r="A424" s="53">
        <v>121</v>
      </c>
      <c r="B424" s="64"/>
      <c r="C424" s="111"/>
      <c r="D424" s="64"/>
      <c r="E424" s="112"/>
    </row>
    <row r="425" spans="1:5" ht="15.95" hidden="1" customHeight="1" outlineLevel="1">
      <c r="A425" s="53">
        <v>122</v>
      </c>
      <c r="B425" s="64"/>
      <c r="C425" s="111"/>
      <c r="D425" s="64"/>
      <c r="E425" s="112"/>
    </row>
    <row r="426" spans="1:5" ht="15.95" hidden="1" customHeight="1" outlineLevel="1">
      <c r="A426" s="53">
        <v>123</v>
      </c>
      <c r="B426" s="64"/>
      <c r="C426" s="111"/>
      <c r="D426" s="64"/>
      <c r="E426" s="112"/>
    </row>
    <row r="427" spans="1:5" ht="15.95" hidden="1" customHeight="1" outlineLevel="1">
      <c r="A427" s="53">
        <v>124</v>
      </c>
      <c r="B427" s="64"/>
      <c r="C427" s="111"/>
      <c r="D427" s="64"/>
      <c r="E427" s="112"/>
    </row>
    <row r="428" spans="1:5" ht="15.95" hidden="1" customHeight="1" outlineLevel="1">
      <c r="A428" s="53">
        <v>125</v>
      </c>
      <c r="B428" s="110"/>
      <c r="C428" s="286"/>
      <c r="D428" s="64"/>
      <c r="E428" s="287"/>
    </row>
    <row r="429" spans="1:5" ht="15.95" hidden="1" customHeight="1" outlineLevel="1">
      <c r="A429" s="53">
        <v>126</v>
      </c>
      <c r="B429" s="64"/>
      <c r="C429" s="286"/>
      <c r="D429" s="64"/>
      <c r="E429" s="287"/>
    </row>
    <row r="430" spans="1:5" ht="15.95" hidden="1" customHeight="1" outlineLevel="1">
      <c r="A430" s="53">
        <v>127</v>
      </c>
      <c r="B430" s="64"/>
      <c r="C430" s="286"/>
      <c r="D430" s="64"/>
      <c r="E430" s="287"/>
    </row>
    <row r="431" spans="1:5" ht="15.95" hidden="1" customHeight="1" outlineLevel="1">
      <c r="A431" s="53">
        <v>128</v>
      </c>
      <c r="B431" s="64"/>
      <c r="C431" s="111"/>
      <c r="D431" s="64"/>
      <c r="E431" s="112"/>
    </row>
    <row r="432" spans="1:5" ht="15.95" hidden="1" customHeight="1" outlineLevel="1">
      <c r="A432" s="53">
        <v>129</v>
      </c>
      <c r="B432" s="64"/>
      <c r="C432" s="111"/>
      <c r="D432" s="64"/>
      <c r="E432" s="112"/>
    </row>
    <row r="433" spans="1:5" ht="15.95" hidden="1" customHeight="1" outlineLevel="1">
      <c r="A433" s="53">
        <v>130</v>
      </c>
      <c r="B433" s="64"/>
      <c r="C433" s="111"/>
      <c r="D433" s="64"/>
      <c r="E433" s="112"/>
    </row>
    <row r="434" spans="1:5" ht="15.95" hidden="1" customHeight="1" outlineLevel="1">
      <c r="A434" s="53">
        <v>131</v>
      </c>
      <c r="B434" s="64"/>
      <c r="C434" s="111"/>
      <c r="D434" s="64"/>
      <c r="E434" s="112"/>
    </row>
    <row r="435" spans="1:5" ht="15.95" hidden="1" customHeight="1" outlineLevel="1">
      <c r="A435" s="53">
        <v>132</v>
      </c>
      <c r="B435" s="64"/>
      <c r="C435" s="111"/>
      <c r="D435" s="64"/>
      <c r="E435" s="112"/>
    </row>
    <row r="436" spans="1:5" ht="15.95" hidden="1" customHeight="1" outlineLevel="1">
      <c r="A436" s="53">
        <v>133</v>
      </c>
      <c r="B436" s="110"/>
      <c r="C436" s="286"/>
      <c r="D436" s="64"/>
      <c r="E436" s="287"/>
    </row>
    <row r="437" spans="1:5" ht="15.95" hidden="1" customHeight="1" outlineLevel="1">
      <c r="A437" s="53">
        <v>134</v>
      </c>
      <c r="B437" s="64"/>
      <c r="C437" s="286"/>
      <c r="D437" s="64"/>
      <c r="E437" s="287"/>
    </row>
    <row r="438" spans="1:5" ht="15.95" hidden="1" customHeight="1" outlineLevel="1">
      <c r="A438" s="53">
        <v>135</v>
      </c>
      <c r="B438" s="64"/>
      <c r="C438" s="286"/>
      <c r="D438" s="64"/>
      <c r="E438" s="287"/>
    </row>
    <row r="439" spans="1:5" ht="15.95" hidden="1" customHeight="1" outlineLevel="1">
      <c r="A439" s="53">
        <v>136</v>
      </c>
      <c r="B439" s="64"/>
      <c r="C439" s="286"/>
      <c r="D439" s="64"/>
      <c r="E439" s="287"/>
    </row>
    <row r="440" spans="1:5" ht="15.95" hidden="1" customHeight="1" outlineLevel="1">
      <c r="A440" s="53">
        <v>137</v>
      </c>
      <c r="B440" s="64"/>
      <c r="C440" s="111"/>
      <c r="D440" s="64"/>
      <c r="E440" s="112"/>
    </row>
    <row r="441" spans="1:5" ht="15.95" hidden="1" customHeight="1" outlineLevel="1">
      <c r="A441" s="53">
        <v>138</v>
      </c>
      <c r="B441" s="64"/>
      <c r="C441" s="111"/>
      <c r="D441" s="64"/>
      <c r="E441" s="112"/>
    </row>
    <row r="442" spans="1:5" ht="15.95" hidden="1" customHeight="1" outlineLevel="1">
      <c r="A442" s="53">
        <v>139</v>
      </c>
      <c r="B442" s="64"/>
      <c r="C442" s="111"/>
      <c r="D442" s="64"/>
      <c r="E442" s="112"/>
    </row>
    <row r="443" spans="1:5" ht="15.95" hidden="1" customHeight="1" outlineLevel="1">
      <c r="A443" s="53">
        <v>140</v>
      </c>
      <c r="B443" s="64"/>
      <c r="C443" s="111"/>
      <c r="D443" s="64"/>
      <c r="E443" s="112"/>
    </row>
    <row r="444" spans="1:5" ht="15.95" hidden="1" customHeight="1" outlineLevel="1">
      <c r="A444" s="53">
        <v>141</v>
      </c>
      <c r="B444" s="64"/>
      <c r="C444" s="111"/>
      <c r="D444" s="64"/>
      <c r="E444" s="112"/>
    </row>
    <row r="445" spans="1:5" ht="15.95" hidden="1" customHeight="1" outlineLevel="1">
      <c r="A445" s="53">
        <v>142</v>
      </c>
      <c r="B445" s="110"/>
      <c r="C445" s="286"/>
      <c r="D445" s="64"/>
      <c r="E445" s="287"/>
    </row>
    <row r="446" spans="1:5" ht="15.95" hidden="1" customHeight="1" outlineLevel="1">
      <c r="A446" s="53">
        <v>143</v>
      </c>
      <c r="B446" s="64"/>
      <c r="C446" s="286"/>
      <c r="D446" s="64"/>
      <c r="E446" s="287"/>
    </row>
    <row r="447" spans="1:5" ht="15.95" hidden="1" customHeight="1" outlineLevel="1">
      <c r="A447" s="53">
        <v>144</v>
      </c>
      <c r="B447" s="64"/>
      <c r="C447" s="286"/>
      <c r="D447" s="64"/>
      <c r="E447" s="287"/>
    </row>
    <row r="448" spans="1:5" ht="15.95" hidden="1" customHeight="1" outlineLevel="1">
      <c r="A448" s="53">
        <v>145</v>
      </c>
      <c r="B448" s="64"/>
      <c r="C448" s="286"/>
      <c r="D448" s="64"/>
      <c r="E448" s="287"/>
    </row>
    <row r="449" spans="1:5" ht="15.95" hidden="1" customHeight="1" outlineLevel="1">
      <c r="A449" s="53">
        <v>146</v>
      </c>
      <c r="B449" s="64"/>
      <c r="C449" s="111"/>
      <c r="D449" s="64"/>
      <c r="E449" s="112"/>
    </row>
    <row r="450" spans="1:5" ht="15.95" hidden="1" customHeight="1" outlineLevel="1">
      <c r="A450" s="53">
        <v>147</v>
      </c>
      <c r="B450" s="64"/>
      <c r="C450" s="111"/>
      <c r="D450" s="64"/>
      <c r="E450" s="112"/>
    </row>
    <row r="451" spans="1:5" ht="15.95" hidden="1" customHeight="1" outlineLevel="1">
      <c r="A451" s="53">
        <v>148</v>
      </c>
      <c r="B451" s="64"/>
      <c r="C451" s="111"/>
      <c r="D451" s="64"/>
      <c r="E451" s="112"/>
    </row>
    <row r="452" spans="1:5" ht="15.95" hidden="1" customHeight="1" outlineLevel="1">
      <c r="A452" s="53">
        <v>149</v>
      </c>
      <c r="B452" s="64"/>
      <c r="C452" s="111"/>
      <c r="D452" s="64"/>
      <c r="E452" s="112"/>
    </row>
    <row r="453" spans="1:5" ht="15.95" hidden="1" customHeight="1" outlineLevel="1">
      <c r="A453" s="53">
        <v>150</v>
      </c>
      <c r="B453" s="64"/>
      <c r="C453" s="111"/>
      <c r="D453" s="64"/>
      <c r="E453" s="112"/>
    </row>
    <row r="454" spans="1:5" ht="15.95" hidden="1" customHeight="1" outlineLevel="1">
      <c r="A454" s="53">
        <v>151</v>
      </c>
      <c r="B454" s="110"/>
      <c r="C454" s="286"/>
      <c r="D454" s="64"/>
      <c r="E454" s="287"/>
    </row>
    <row r="455" spans="1:5" ht="15.95" hidden="1" customHeight="1" outlineLevel="1">
      <c r="A455" s="53">
        <v>152</v>
      </c>
      <c r="B455" s="64"/>
      <c r="C455" s="286"/>
      <c r="D455" s="64"/>
      <c r="E455" s="287"/>
    </row>
    <row r="456" spans="1:5" ht="15.95" hidden="1" customHeight="1" outlineLevel="1">
      <c r="A456" s="53">
        <v>153</v>
      </c>
      <c r="B456" s="64"/>
      <c r="C456" s="286"/>
      <c r="D456" s="64"/>
      <c r="E456" s="287"/>
    </row>
    <row r="457" spans="1:5" ht="15.95" hidden="1" customHeight="1" outlineLevel="1">
      <c r="A457" s="53">
        <v>154</v>
      </c>
      <c r="B457" s="64"/>
      <c r="C457" s="286"/>
      <c r="D457" s="64"/>
      <c r="E457" s="287"/>
    </row>
    <row r="458" spans="1:5" ht="15.95" hidden="1" customHeight="1" outlineLevel="1">
      <c r="A458" s="53">
        <v>155</v>
      </c>
      <c r="B458" s="64"/>
      <c r="C458" s="111"/>
      <c r="D458" s="64"/>
      <c r="E458" s="112"/>
    </row>
    <row r="459" spans="1:5" ht="15.95" hidden="1" customHeight="1" outlineLevel="1">
      <c r="A459" s="53">
        <v>156</v>
      </c>
      <c r="B459" s="64"/>
      <c r="C459" s="111"/>
      <c r="D459" s="64"/>
      <c r="E459" s="112"/>
    </row>
    <row r="460" spans="1:5" ht="15.95" hidden="1" customHeight="1" outlineLevel="1">
      <c r="A460" s="53">
        <v>157</v>
      </c>
      <c r="B460" s="64"/>
      <c r="C460" s="111"/>
      <c r="D460" s="64"/>
      <c r="E460" s="112"/>
    </row>
    <row r="461" spans="1:5" ht="15.95" hidden="1" customHeight="1" outlineLevel="1">
      <c r="A461" s="53">
        <v>158</v>
      </c>
      <c r="B461" s="64"/>
      <c r="C461" s="111"/>
      <c r="D461" s="64"/>
      <c r="E461" s="112"/>
    </row>
    <row r="462" spans="1:5" ht="15.95" hidden="1" customHeight="1" outlineLevel="1">
      <c r="A462" s="53">
        <v>159</v>
      </c>
      <c r="B462" s="64"/>
      <c r="C462" s="111"/>
      <c r="D462" s="64"/>
      <c r="E462" s="112"/>
    </row>
    <row r="463" spans="1:5" ht="15.95" hidden="1" customHeight="1" outlineLevel="1">
      <c r="A463" s="53">
        <v>160</v>
      </c>
      <c r="B463" s="110"/>
      <c r="C463" s="286"/>
      <c r="D463" s="64"/>
      <c r="E463" s="287"/>
    </row>
    <row r="464" spans="1:5" ht="15.95" hidden="1" customHeight="1" outlineLevel="1">
      <c r="A464" s="53">
        <v>161</v>
      </c>
      <c r="B464" s="64"/>
      <c r="C464" s="286"/>
      <c r="D464" s="64"/>
      <c r="E464" s="287"/>
    </row>
    <row r="465" spans="1:457" ht="15.95" hidden="1" customHeight="1" outlineLevel="1">
      <c r="A465" s="53">
        <v>162</v>
      </c>
      <c r="B465" s="64"/>
      <c r="C465" s="286"/>
      <c r="D465" s="64"/>
      <c r="E465" s="287"/>
    </row>
    <row r="466" spans="1:457" ht="15.95" hidden="1" customHeight="1" outlineLevel="1">
      <c r="A466" s="53">
        <v>163</v>
      </c>
      <c r="B466" s="64"/>
      <c r="C466" s="286"/>
      <c r="D466" s="64"/>
      <c r="E466" s="287"/>
    </row>
    <row r="467" spans="1:457" ht="15.95" hidden="1" customHeight="1" outlineLevel="1">
      <c r="A467" s="53">
        <v>164</v>
      </c>
      <c r="B467" s="64"/>
      <c r="C467" s="286"/>
      <c r="D467" s="64"/>
      <c r="E467" s="287"/>
    </row>
    <row r="468" spans="1:457" ht="16.5" customHeight="1" collapsed="1" thickBot="1">
      <c r="A468" s="54">
        <v>14</v>
      </c>
      <c r="B468" s="807"/>
      <c r="C468" s="807"/>
      <c r="D468" s="807"/>
      <c r="E468" s="807"/>
      <c r="F468" s="47" t="e">
        <f>VLOOKUP(F$2,$B471:$C476,2,0)</f>
        <v>#N/A</v>
      </c>
      <c r="G468" s="48" t="e">
        <f>VLOOKUP(F$2,$D471:$E476,2,0)</f>
        <v>#N/A</v>
      </c>
      <c r="H468" s="47" t="e">
        <f>VLOOKUP(H$2,$B471:$C476,2,0)</f>
        <v>#N/A</v>
      </c>
      <c r="I468" s="48" t="e">
        <f>VLOOKUP(H$2,$D471:$E476,2,0)</f>
        <v>#N/A</v>
      </c>
      <c r="J468" s="47" t="e">
        <f>VLOOKUP(J$2,$B471:$C476,2,0)</f>
        <v>#N/A</v>
      </c>
      <c r="K468" s="48" t="e">
        <f>VLOOKUP(J$2,$D471:$E476,2,0)</f>
        <v>#N/A</v>
      </c>
      <c r="L468" s="47" t="e">
        <f>VLOOKUP(L$2,$B471:$C476,2,0)</f>
        <v>#N/A</v>
      </c>
      <c r="M468" s="48" t="e">
        <f>VLOOKUP(L$2,$D471:$E476,2,0)</f>
        <v>#N/A</v>
      </c>
      <c r="N468" s="47" t="e">
        <f>VLOOKUP(N$2,$B471:$C476,2,0)</f>
        <v>#N/A</v>
      </c>
      <c r="O468" s="48" t="e">
        <f>VLOOKUP(N$2,$D471:$E476,2,0)</f>
        <v>#N/A</v>
      </c>
      <c r="P468" s="47" t="e">
        <f>VLOOKUP(P$2,$B471:$C476,2,0)</f>
        <v>#N/A</v>
      </c>
      <c r="Q468" s="48" t="e">
        <f>VLOOKUP(P$2,$D471:$E476,2,0)</f>
        <v>#N/A</v>
      </c>
      <c r="R468" s="47" t="e">
        <f>VLOOKUP(R$2,$B471:$C476,2,0)</f>
        <v>#N/A</v>
      </c>
      <c r="S468" s="48" t="e">
        <f>VLOOKUP(R$2,$D471:$E476,2,0)</f>
        <v>#N/A</v>
      </c>
      <c r="T468" s="47" t="e">
        <f>VLOOKUP(T$2,$B471:$C476,2,0)</f>
        <v>#N/A</v>
      </c>
      <c r="U468" s="48" t="e">
        <f>VLOOKUP(T$2,$D471:$E476,2,0)</f>
        <v>#N/A</v>
      </c>
      <c r="V468" s="47" t="e">
        <f>VLOOKUP(V$2,$B471:$C476,2,0)</f>
        <v>#N/A</v>
      </c>
      <c r="W468" s="48" t="e">
        <f>VLOOKUP(V$2,$D471:$E476,2,0)</f>
        <v>#N/A</v>
      </c>
      <c r="X468" s="47" t="e">
        <f>VLOOKUP(X$2,$B471:$C476,2,0)</f>
        <v>#N/A</v>
      </c>
      <c r="Y468" s="48" t="e">
        <f>VLOOKUP(X$2,$D471:$E476,2,0)</f>
        <v>#N/A</v>
      </c>
      <c r="Z468" s="47" t="e">
        <f>VLOOKUP(Z$2,$B471:$C476,2,0)</f>
        <v>#N/A</v>
      </c>
      <c r="AA468" s="48" t="e">
        <f>VLOOKUP(Z$2,$D471:$E476,2,0)</f>
        <v>#N/A</v>
      </c>
      <c r="AB468" s="47" t="e">
        <f>VLOOKUP(AB$2,$B471:$C476,2,0)</f>
        <v>#N/A</v>
      </c>
      <c r="AC468" s="48" t="e">
        <f>VLOOKUP(AB$2,$D471:$E476,2,0)</f>
        <v>#N/A</v>
      </c>
      <c r="AD468" s="47" t="e">
        <f>VLOOKUP(AD$2,$B471:$C476,2,0)</f>
        <v>#N/A</v>
      </c>
      <c r="AE468" s="48" t="e">
        <f>VLOOKUP(AD$2,$D471:$E476,2,0)</f>
        <v>#N/A</v>
      </c>
      <c r="AF468" s="47" t="e">
        <f>VLOOKUP(AF$2,$B471:$C476,2,0)</f>
        <v>#N/A</v>
      </c>
      <c r="AG468" s="48" t="e">
        <f>VLOOKUP(AF$2,$D471:$E476,2,0)</f>
        <v>#N/A</v>
      </c>
      <c r="AH468" s="47" t="e">
        <f>VLOOKUP(AH$2,$B471:$C476,2,0)</f>
        <v>#N/A</v>
      </c>
      <c r="AI468" s="48" t="e">
        <f>VLOOKUP(AH$2,$D471:$E476,2,0)</f>
        <v>#N/A</v>
      </c>
      <c r="AJ468" s="47" t="e">
        <f>VLOOKUP(AJ$2,$B471:$C476,2,0)</f>
        <v>#N/A</v>
      </c>
      <c r="AK468" s="48" t="e">
        <f>VLOOKUP(AJ$2,$D471:$E476,2,0)</f>
        <v>#N/A</v>
      </c>
      <c r="AL468" s="47" t="e">
        <f>VLOOKUP(AL$2,$B471:$C476,2,0)</f>
        <v>#N/A</v>
      </c>
      <c r="AM468" s="48" t="e">
        <f>VLOOKUP(AL$2,$D471:$E476,2,0)</f>
        <v>#N/A</v>
      </c>
      <c r="AN468" s="47" t="e">
        <f>VLOOKUP(AN$2,$B471:$C476,2,0)</f>
        <v>#N/A</v>
      </c>
      <c r="AO468" s="48" t="e">
        <f>VLOOKUP(AN$2,$D471:$E476,2,0)</f>
        <v>#N/A</v>
      </c>
      <c r="AP468" s="47" t="e">
        <f>VLOOKUP(AP$2,$B471:$C476,2,0)</f>
        <v>#N/A</v>
      </c>
      <c r="AQ468" s="48" t="e">
        <f>VLOOKUP(AP$2,$D471:$E476,2,0)</f>
        <v>#N/A</v>
      </c>
      <c r="AR468" s="47" t="e">
        <f>VLOOKUP(AR$2,$B471:$C476,2,0)</f>
        <v>#N/A</v>
      </c>
      <c r="AS468" s="48" t="e">
        <f>VLOOKUP(AR$2,$D471:$E476,2,0)</f>
        <v>#N/A</v>
      </c>
      <c r="AT468" s="47" t="e">
        <f>VLOOKUP(AT$2,$B471:$C476,2,0)</f>
        <v>#N/A</v>
      </c>
      <c r="AU468" s="48" t="e">
        <f>VLOOKUP(AT$2,$D471:$E476,2,0)</f>
        <v>#N/A</v>
      </c>
      <c r="AV468" s="47" t="e">
        <f>VLOOKUP(AV$2,$B471:$C476,2,0)</f>
        <v>#N/A</v>
      </c>
      <c r="AW468" s="48" t="e">
        <f>VLOOKUP(AV$2,$D471:$E476,2,0)</f>
        <v>#N/A</v>
      </c>
      <c r="AX468" s="47" t="e">
        <f>VLOOKUP(AX$2,$B471:$C476,2,0)</f>
        <v>#N/A</v>
      </c>
      <c r="AY468" s="48" t="e">
        <f>VLOOKUP(AX$2,$D471:$E476,2,0)</f>
        <v>#N/A</v>
      </c>
      <c r="AZ468" s="47" t="e">
        <f>VLOOKUP(AZ$2,$B471:$C476,2,0)</f>
        <v>#N/A</v>
      </c>
      <c r="BA468" s="48" t="e">
        <f>VLOOKUP(AZ$2,$D471:$E476,2,0)</f>
        <v>#N/A</v>
      </c>
      <c r="BB468" s="47" t="e">
        <f>VLOOKUP(BB$2,$B471:$C476,2,0)</f>
        <v>#N/A</v>
      </c>
      <c r="BC468" s="48" t="e">
        <f>VLOOKUP(BB$2,$D471:$E476,2,0)</f>
        <v>#N/A</v>
      </c>
      <c r="BD468" s="47" t="e">
        <f>VLOOKUP(BD$2,$B471:$C476,2,0)</f>
        <v>#N/A</v>
      </c>
      <c r="BE468" s="48" t="e">
        <f>VLOOKUP(BD$2,$D471:$E476,2,0)</f>
        <v>#N/A</v>
      </c>
      <c r="BF468" s="47" t="e">
        <f>VLOOKUP(BF$2,$B471:$C476,2,0)</f>
        <v>#N/A</v>
      </c>
      <c r="BG468" s="48" t="e">
        <f>VLOOKUP(BF$2,$D471:$E476,2,0)</f>
        <v>#N/A</v>
      </c>
      <c r="BH468" s="47" t="e">
        <f>VLOOKUP(BH$2,$B471:$C476,2,0)</f>
        <v>#N/A</v>
      </c>
      <c r="BI468" s="48" t="e">
        <f>VLOOKUP(BH$2,$D471:$E476,2,0)</f>
        <v>#N/A</v>
      </c>
      <c r="BJ468" s="47" t="e">
        <f>VLOOKUP(BJ$2,$B471:$C476,2,0)</f>
        <v>#N/A</v>
      </c>
      <c r="BK468" s="48" t="e">
        <f>VLOOKUP(BJ$2,$D471:$E476,2,0)</f>
        <v>#N/A</v>
      </c>
      <c r="BL468" s="47" t="e">
        <f>VLOOKUP(BL$2,$B471:$C476,2,0)</f>
        <v>#N/A</v>
      </c>
      <c r="BM468" s="48" t="e">
        <f>VLOOKUP(BL$2,$D471:$E476,2,0)</f>
        <v>#N/A</v>
      </c>
      <c r="BN468" s="47" t="e">
        <f>VLOOKUP(BN$2,$B471:$C476,2,0)</f>
        <v>#N/A</v>
      </c>
      <c r="BO468" s="48" t="e">
        <f>VLOOKUP(BN$2,$D471:$E476,2,0)</f>
        <v>#N/A</v>
      </c>
      <c r="BP468" s="47" t="e">
        <f>VLOOKUP(BP$2,$B471:$C476,2,0)</f>
        <v>#N/A</v>
      </c>
      <c r="BQ468" s="48" t="e">
        <f>VLOOKUP(BP$2,$D471:$E476,2,0)</f>
        <v>#N/A</v>
      </c>
      <c r="BR468" s="47" t="e">
        <f>VLOOKUP(BR$2,$B471:$C476,2,0)</f>
        <v>#N/A</v>
      </c>
      <c r="BS468" s="48" t="e">
        <f>VLOOKUP(BR$2,$D471:$E476,2,0)</f>
        <v>#N/A</v>
      </c>
      <c r="BT468" s="47" t="e">
        <f>VLOOKUP(BT$2,$B471:$C476,2,0)</f>
        <v>#N/A</v>
      </c>
      <c r="BU468" s="48" t="e">
        <f>VLOOKUP(BT$2,$D471:$E476,2,0)</f>
        <v>#N/A</v>
      </c>
      <c r="BV468" s="47" t="e">
        <f>VLOOKUP(BV$2,$B471:$C476,2,0)</f>
        <v>#N/A</v>
      </c>
      <c r="BW468" s="48" t="e">
        <f>VLOOKUP(BV$2,$D471:$E476,2,0)</f>
        <v>#N/A</v>
      </c>
      <c r="BX468" s="47" t="e">
        <f>VLOOKUP(BX$2,$B471:$C476,2,0)</f>
        <v>#N/A</v>
      </c>
      <c r="BY468" s="48" t="e">
        <f>VLOOKUP(BX$2,$D471:$E476,2,0)</f>
        <v>#N/A</v>
      </c>
      <c r="BZ468" s="47" t="e">
        <f>VLOOKUP(BZ$2,$B471:$C476,2,0)</f>
        <v>#N/A</v>
      </c>
      <c r="CA468" s="48" t="e">
        <f>VLOOKUP(BZ$2,$D471:$E476,2,0)</f>
        <v>#N/A</v>
      </c>
      <c r="CB468" s="47" t="e">
        <f>VLOOKUP(CB$2,$B471:$C476,2,0)</f>
        <v>#N/A</v>
      </c>
      <c r="CC468" s="48" t="e">
        <f>VLOOKUP(CB$2,$D471:$E476,2,0)</f>
        <v>#N/A</v>
      </c>
      <c r="CD468" s="47" t="e">
        <f>VLOOKUP(CD$2,$B471:$C476,2,0)</f>
        <v>#N/A</v>
      </c>
      <c r="CE468" s="48" t="e">
        <f>VLOOKUP(CD$2,$D471:$E476,2,0)</f>
        <v>#N/A</v>
      </c>
      <c r="CF468" s="47" t="e">
        <f>VLOOKUP(CF$2,$B471:$C476,2,0)</f>
        <v>#N/A</v>
      </c>
      <c r="CG468" s="48" t="e">
        <f>VLOOKUP(CF$2,$D471:$E476,2,0)</f>
        <v>#N/A</v>
      </c>
      <c r="CH468" s="47" t="e">
        <f>VLOOKUP(CH$2,$B471:$C476,2,0)</f>
        <v>#N/A</v>
      </c>
      <c r="CI468" s="48" t="e">
        <f>VLOOKUP(CH$2,$D471:$E476,2,0)</f>
        <v>#N/A</v>
      </c>
      <c r="CJ468" s="47" t="e">
        <f>VLOOKUP(CJ$2,$B471:$C476,2,0)</f>
        <v>#N/A</v>
      </c>
      <c r="CK468" s="48" t="e">
        <f>VLOOKUP(CJ$2,$D471:$E476,2,0)</f>
        <v>#N/A</v>
      </c>
      <c r="CL468" s="47" t="e">
        <f>VLOOKUP(CL$2,$B471:$C476,2,0)</f>
        <v>#N/A</v>
      </c>
      <c r="CM468" s="48" t="e">
        <f>VLOOKUP(CL$2,$D471:$E476,2,0)</f>
        <v>#N/A</v>
      </c>
      <c r="CN468" s="47" t="e">
        <f>VLOOKUP(CN$2,$B471:$C476,2,0)</f>
        <v>#N/A</v>
      </c>
      <c r="CO468" s="48" t="e">
        <f>VLOOKUP(CN$2,$D471:$E476,2,0)</f>
        <v>#N/A</v>
      </c>
      <c r="CP468" s="47" t="e">
        <f>VLOOKUP(CP$2,$B471:$C476,2,0)</f>
        <v>#N/A</v>
      </c>
      <c r="CQ468" s="48" t="e">
        <f>VLOOKUP(CP$2,$D471:$E476,2,0)</f>
        <v>#N/A</v>
      </c>
      <c r="CR468" s="47" t="e">
        <f>VLOOKUP(CR$2,$B471:$C476,2,0)</f>
        <v>#N/A</v>
      </c>
      <c r="CS468" s="48" t="e">
        <f>VLOOKUP(CR$2,$D471:$E476,2,0)</f>
        <v>#N/A</v>
      </c>
      <c r="CT468" s="47" t="e">
        <f>VLOOKUP(CT$2,$B471:$C476,2,0)</f>
        <v>#N/A</v>
      </c>
      <c r="CU468" s="48" t="e">
        <f>VLOOKUP(CT$2,$D471:$E476,2,0)</f>
        <v>#N/A</v>
      </c>
      <c r="CV468" s="47" t="e">
        <f>VLOOKUP(CV$2,$B471:$C476,2,0)</f>
        <v>#N/A</v>
      </c>
      <c r="CW468" s="48" t="e">
        <f>VLOOKUP(CV$2,$D471:$E476,2,0)</f>
        <v>#N/A</v>
      </c>
      <c r="CX468" s="47" t="e">
        <f>VLOOKUP(CX$2,$B471:$C476,2,0)</f>
        <v>#N/A</v>
      </c>
      <c r="CY468" s="48" t="e">
        <f>VLOOKUP(CX$2,$D471:$E476,2,0)</f>
        <v>#N/A</v>
      </c>
      <c r="CZ468" s="47" t="e">
        <f>VLOOKUP(CZ$2,$B471:$C476,2,0)</f>
        <v>#N/A</v>
      </c>
      <c r="DA468" s="48" t="e">
        <f>VLOOKUP(CZ$2,$D471:$E476,2,0)</f>
        <v>#N/A</v>
      </c>
      <c r="DB468" s="47" t="e">
        <f>VLOOKUP(DB$2,$B471:$C476,2,0)</f>
        <v>#N/A</v>
      </c>
      <c r="DC468" s="48" t="e">
        <f>VLOOKUP(DB$2,$D471:$E476,2,0)</f>
        <v>#N/A</v>
      </c>
      <c r="DD468" s="47" t="e">
        <f>VLOOKUP(DD$2,$B471:$C476,2,0)</f>
        <v>#N/A</v>
      </c>
      <c r="DE468" s="48" t="e">
        <f>VLOOKUP(DD$2,$D471:$E476,2,0)</f>
        <v>#N/A</v>
      </c>
      <c r="DF468" s="47" t="e">
        <f>VLOOKUP(DF$2,$B471:$C476,2,0)</f>
        <v>#N/A</v>
      </c>
      <c r="DG468" s="48" t="e">
        <f>VLOOKUP(DF$2,$D471:$E476,2,0)</f>
        <v>#N/A</v>
      </c>
      <c r="DH468" s="47" t="e">
        <f>VLOOKUP(DH$2,$B471:$C476,2,0)</f>
        <v>#N/A</v>
      </c>
      <c r="DI468" s="48" t="e">
        <f>VLOOKUP(DH$2,$D471:$E476,2,0)</f>
        <v>#N/A</v>
      </c>
      <c r="DJ468" s="47" t="e">
        <f>VLOOKUP(DJ$2,$B471:$C476,2,0)</f>
        <v>#N/A</v>
      </c>
      <c r="DK468" s="48" t="e">
        <f>VLOOKUP(DJ$2,$D471:$E476,2,0)</f>
        <v>#N/A</v>
      </c>
      <c r="DL468" s="47" t="e">
        <f>VLOOKUP(DL$2,$B471:$C476,2,0)</f>
        <v>#N/A</v>
      </c>
      <c r="DM468" s="48" t="e">
        <f>VLOOKUP(DL$2,$D471:$E476,2,0)</f>
        <v>#N/A</v>
      </c>
      <c r="DN468" s="47" t="e">
        <f>VLOOKUP(DN$2,$B471:$C476,2,0)</f>
        <v>#N/A</v>
      </c>
      <c r="DO468" s="48" t="e">
        <f>VLOOKUP(DN$2,$D471:$E476,2,0)</f>
        <v>#N/A</v>
      </c>
      <c r="DP468" s="47" t="e">
        <f>VLOOKUP(DP$2,$B471:$C476,2,0)</f>
        <v>#N/A</v>
      </c>
      <c r="DQ468" s="48" t="e">
        <f>VLOOKUP(DP$2,$D471:$E476,2,0)</f>
        <v>#N/A</v>
      </c>
      <c r="DR468" s="47" t="e">
        <f>VLOOKUP(DR$2,$B471:$C476,2,0)</f>
        <v>#N/A</v>
      </c>
      <c r="DS468" s="48" t="e">
        <f>VLOOKUP(DR$2,$D471:$E476,2,0)</f>
        <v>#N/A</v>
      </c>
      <c r="DT468" s="47" t="e">
        <f>VLOOKUP(DT$2,$B471:$C476,2,0)</f>
        <v>#N/A</v>
      </c>
      <c r="DU468" s="48" t="e">
        <f>VLOOKUP(DT$2,$D471:$E476,2,0)</f>
        <v>#N/A</v>
      </c>
      <c r="DV468" s="47" t="e">
        <f>VLOOKUP(DV$2,$B471:$C476,2,0)</f>
        <v>#N/A</v>
      </c>
      <c r="DW468" s="48" t="e">
        <f>VLOOKUP(DV$2,$D471:$E476,2,0)</f>
        <v>#N/A</v>
      </c>
      <c r="DX468" s="47" t="e">
        <f>VLOOKUP(DX$2,$B471:$C476,2,0)</f>
        <v>#N/A</v>
      </c>
      <c r="DY468" s="48" t="e">
        <f>VLOOKUP(DX$2,$D471:$E476,2,0)</f>
        <v>#N/A</v>
      </c>
      <c r="DZ468" s="47" t="e">
        <f>VLOOKUP(DZ$2,$B471:$C476,2,0)</f>
        <v>#N/A</v>
      </c>
      <c r="EA468" s="48" t="e">
        <f>VLOOKUP(DZ$2,$D471:$E476,2,0)</f>
        <v>#N/A</v>
      </c>
      <c r="EB468" s="47" t="e">
        <f>VLOOKUP(EB$2,$B471:$C476,2,0)</f>
        <v>#N/A</v>
      </c>
      <c r="EC468" s="48" t="e">
        <f>VLOOKUP(EB$2,$D471:$E476,2,0)</f>
        <v>#N/A</v>
      </c>
      <c r="ED468" s="47" t="e">
        <f>VLOOKUP(ED$2,$B471:$C476,2,0)</f>
        <v>#N/A</v>
      </c>
      <c r="EE468" s="48" t="e">
        <f>VLOOKUP(ED$2,$D471:$E476,2,0)</f>
        <v>#N/A</v>
      </c>
      <c r="EF468" s="47" t="e">
        <f>VLOOKUP(EF$2,$B471:$C476,2,0)</f>
        <v>#N/A</v>
      </c>
      <c r="EG468" s="48" t="e">
        <f>VLOOKUP(EF$2,$D471:$E476,2,0)</f>
        <v>#N/A</v>
      </c>
      <c r="EH468" s="47" t="e">
        <f>VLOOKUP(EH$2,$B471:$C476,2,0)</f>
        <v>#N/A</v>
      </c>
      <c r="EI468" s="48" t="e">
        <f>VLOOKUP(EH$2,$D471:$E476,2,0)</f>
        <v>#N/A</v>
      </c>
      <c r="EJ468" s="47" t="e">
        <f>VLOOKUP(EJ$2,$B471:$C476,2,0)</f>
        <v>#N/A</v>
      </c>
      <c r="EK468" s="48" t="e">
        <f>VLOOKUP(EJ$2,$D471:$E476,2,0)</f>
        <v>#N/A</v>
      </c>
      <c r="EL468" s="47" t="e">
        <f>VLOOKUP(EL$2,$B471:$C476,2,0)</f>
        <v>#N/A</v>
      </c>
      <c r="EM468" s="48" t="e">
        <f>VLOOKUP(EL$2,$D471:$E476,2,0)</f>
        <v>#N/A</v>
      </c>
      <c r="EN468" s="47" t="e">
        <f>VLOOKUP(EN$2,$B471:$C476,2,0)</f>
        <v>#N/A</v>
      </c>
      <c r="EO468" s="48" t="e">
        <f>VLOOKUP(EN$2,$D471:$E476,2,0)</f>
        <v>#N/A</v>
      </c>
      <c r="EP468" s="47" t="e">
        <f>VLOOKUP(EP$2,$B471:$C476,2,0)</f>
        <v>#N/A</v>
      </c>
      <c r="EQ468" s="48" t="e">
        <f>VLOOKUP(EP$2,$D471:$E476,2,0)</f>
        <v>#N/A</v>
      </c>
      <c r="ER468" s="47" t="e">
        <f>VLOOKUP(ER$2,$B471:$C476,2,0)</f>
        <v>#N/A</v>
      </c>
      <c r="ES468" s="48" t="e">
        <f>VLOOKUP(ER$2,$D471:$E476,2,0)</f>
        <v>#N/A</v>
      </c>
      <c r="ET468" s="47" t="e">
        <f>VLOOKUP(ET$2,$B471:$C476,2,0)</f>
        <v>#N/A</v>
      </c>
      <c r="EU468" s="48" t="e">
        <f>VLOOKUP(ET$2,$D471:$E476,2,0)</f>
        <v>#N/A</v>
      </c>
      <c r="EV468" s="47" t="e">
        <f>VLOOKUP(EV$2,$B471:$C476,2,0)</f>
        <v>#N/A</v>
      </c>
      <c r="EW468" s="48" t="e">
        <f>VLOOKUP(EV$2,$D471:$E476,2,0)</f>
        <v>#N/A</v>
      </c>
      <c r="EX468" s="47" t="e">
        <f>VLOOKUP(EX$2,$B471:$C476,2,0)</f>
        <v>#N/A</v>
      </c>
      <c r="EY468" s="48" t="e">
        <f>VLOOKUP(EX$2,$D471:$E476,2,0)</f>
        <v>#N/A</v>
      </c>
      <c r="EZ468" s="47" t="e">
        <f>VLOOKUP(EZ$2,$B471:$C476,2,0)</f>
        <v>#N/A</v>
      </c>
      <c r="FA468" s="48" t="e">
        <f>VLOOKUP(EZ$2,$D471:$E476,2,0)</f>
        <v>#N/A</v>
      </c>
      <c r="FB468" s="47" t="e">
        <f>VLOOKUP(FB$2,$B471:$C476,2,0)</f>
        <v>#N/A</v>
      </c>
      <c r="FC468" s="48" t="e">
        <f>VLOOKUP(FB$2,$D471:$E476,2,0)</f>
        <v>#N/A</v>
      </c>
      <c r="FD468" s="47" t="e">
        <f>VLOOKUP(FD$2,$B471:$C476,2,0)</f>
        <v>#N/A</v>
      </c>
      <c r="FE468" s="48" t="e">
        <f>VLOOKUP(FD$2,$D471:$E476,2,0)</f>
        <v>#N/A</v>
      </c>
      <c r="FF468" s="47" t="e">
        <f>VLOOKUP(FF$2,$B471:$C476,2,0)</f>
        <v>#N/A</v>
      </c>
      <c r="FG468" s="48" t="e">
        <f>VLOOKUP(FF$2,$D471:$E476,2,0)</f>
        <v>#N/A</v>
      </c>
      <c r="FH468" s="47" t="e">
        <f>VLOOKUP(FH$2,$B471:$C476,2,0)</f>
        <v>#N/A</v>
      </c>
      <c r="FI468" s="48" t="e">
        <f>VLOOKUP(FH$2,$D471:$E476,2,0)</f>
        <v>#N/A</v>
      </c>
      <c r="FJ468" s="47" t="e">
        <f>VLOOKUP(FJ$2,$B471:$C476,2,0)</f>
        <v>#N/A</v>
      </c>
      <c r="FK468" s="48" t="e">
        <f>VLOOKUP(FJ$2,$D471:$E476,2,0)</f>
        <v>#N/A</v>
      </c>
      <c r="FL468" s="47" t="e">
        <f>VLOOKUP(FL$2,$B471:$C476,2,0)</f>
        <v>#N/A</v>
      </c>
      <c r="FM468" s="48" t="e">
        <f>VLOOKUP(FL$2,$D471:$E476,2,0)</f>
        <v>#N/A</v>
      </c>
      <c r="FN468" s="47" t="e">
        <f>VLOOKUP(FN$2,$B471:$C476,2,0)</f>
        <v>#N/A</v>
      </c>
      <c r="FO468" s="48" t="e">
        <f>VLOOKUP(FN$2,$D471:$E476,2,0)</f>
        <v>#N/A</v>
      </c>
      <c r="FP468" s="47" t="e">
        <f>VLOOKUP(FP$2,$B471:$C476,2,0)</f>
        <v>#N/A</v>
      </c>
      <c r="FQ468" s="48" t="e">
        <f>VLOOKUP(FP$2,$D471:$E476,2,0)</f>
        <v>#N/A</v>
      </c>
      <c r="FR468" s="47" t="e">
        <f>VLOOKUP(FR$2,$B471:$C476,2,0)</f>
        <v>#N/A</v>
      </c>
      <c r="FS468" s="48" t="e">
        <f>VLOOKUP(FR$2,$D471:$E476,2,0)</f>
        <v>#N/A</v>
      </c>
      <c r="FT468" s="47" t="e">
        <f>VLOOKUP(FT$2,$B471:$C476,2,0)</f>
        <v>#N/A</v>
      </c>
      <c r="FU468" s="48" t="e">
        <f>VLOOKUP(FT$2,$D471:$E476,2,0)</f>
        <v>#N/A</v>
      </c>
      <c r="FV468" s="47" t="e">
        <f>VLOOKUP(FV$2,$B471:$C476,2,0)</f>
        <v>#N/A</v>
      </c>
      <c r="FW468" s="48" t="e">
        <f>VLOOKUP(FV$2,$D471:$E476,2,0)</f>
        <v>#N/A</v>
      </c>
      <c r="FX468" s="47" t="e">
        <f>VLOOKUP(FX$2,$B471:$C476,2,0)</f>
        <v>#N/A</v>
      </c>
      <c r="FY468" s="48" t="e">
        <f>VLOOKUP(FX$2,$D471:$E476,2,0)</f>
        <v>#N/A</v>
      </c>
      <c r="FZ468" s="47" t="e">
        <f>VLOOKUP(FZ$2,$B471:$C476,2,0)</f>
        <v>#N/A</v>
      </c>
      <c r="GA468" s="48" t="e">
        <f>VLOOKUP(FZ$2,$D471:$E476,2,0)</f>
        <v>#N/A</v>
      </c>
      <c r="GB468" s="47" t="e">
        <f>VLOOKUP(GB$2,$B471:$C476,2,0)</f>
        <v>#N/A</v>
      </c>
      <c r="GC468" s="48" t="e">
        <f>VLOOKUP(GB$2,$D471:$E476,2,0)</f>
        <v>#N/A</v>
      </c>
      <c r="GD468" s="47" t="e">
        <f>VLOOKUP(GD$2,$B471:$C476,2,0)</f>
        <v>#N/A</v>
      </c>
      <c r="GE468" s="48" t="e">
        <f>VLOOKUP(GD$2,$D471:$E476,2,0)</f>
        <v>#N/A</v>
      </c>
      <c r="GF468" s="47" t="e">
        <f>VLOOKUP(GF$2,$B471:$C476,2,0)</f>
        <v>#N/A</v>
      </c>
      <c r="GG468" s="48" t="e">
        <f>VLOOKUP(GF$2,$D471:$E476,2,0)</f>
        <v>#N/A</v>
      </c>
      <c r="GH468" s="47" t="e">
        <f>VLOOKUP(GH$2,$B471:$C476,2,0)</f>
        <v>#N/A</v>
      </c>
      <c r="GI468" s="48" t="e">
        <f>VLOOKUP(GH$2,$D471:$E476,2,0)</f>
        <v>#N/A</v>
      </c>
      <c r="GJ468" s="47" t="e">
        <f>VLOOKUP(GJ$2,$B471:$C476,2,0)</f>
        <v>#N/A</v>
      </c>
      <c r="GK468" s="48" t="e">
        <f>VLOOKUP(GJ$2,$D471:$E476,2,0)</f>
        <v>#N/A</v>
      </c>
      <c r="GL468" s="47" t="e">
        <f>VLOOKUP(GL$2,$B471:$C476,2,0)</f>
        <v>#N/A</v>
      </c>
      <c r="GM468" s="48" t="e">
        <f>VLOOKUP(GL$2,$D471:$E476,2,0)</f>
        <v>#N/A</v>
      </c>
      <c r="GN468" s="47" t="e">
        <f>VLOOKUP(GN$2,$B471:$C476,2,0)</f>
        <v>#N/A</v>
      </c>
      <c r="GO468" s="48" t="e">
        <f>VLOOKUP(GN$2,$D471:$E476,2,0)</f>
        <v>#N/A</v>
      </c>
      <c r="GP468" s="47" t="e">
        <f>VLOOKUP(GP$2,$B471:$C476,2,0)</f>
        <v>#N/A</v>
      </c>
      <c r="GQ468" s="48" t="e">
        <f>VLOOKUP(GP$2,$D471:$E476,2,0)</f>
        <v>#N/A</v>
      </c>
      <c r="GR468" s="47" t="e">
        <f>VLOOKUP(GR$2,$B471:$C476,2,0)</f>
        <v>#N/A</v>
      </c>
      <c r="GS468" s="48" t="e">
        <f>VLOOKUP(GR$2,$D471:$E476,2,0)</f>
        <v>#N/A</v>
      </c>
      <c r="GT468" s="47" t="e">
        <f>VLOOKUP(GT$2,$B471:$C476,2,0)</f>
        <v>#N/A</v>
      </c>
      <c r="GU468" s="48" t="e">
        <f>VLOOKUP(GT$2,$D471:$E476,2,0)</f>
        <v>#N/A</v>
      </c>
      <c r="GV468" s="47" t="e">
        <f>VLOOKUP(GV$2,$B471:$C476,2,0)</f>
        <v>#N/A</v>
      </c>
      <c r="GW468" s="48" t="e">
        <f>VLOOKUP(GV$2,$D471:$E476,2,0)</f>
        <v>#N/A</v>
      </c>
      <c r="GX468" s="47" t="e">
        <f>VLOOKUP(GX$2,$B471:$C476,2,0)</f>
        <v>#N/A</v>
      </c>
      <c r="GY468" s="48" t="e">
        <f>VLOOKUP(GX$2,$D471:$E476,2,0)</f>
        <v>#N/A</v>
      </c>
      <c r="GZ468" s="47" t="e">
        <f>VLOOKUP(GZ$2,$B471:$C476,2,0)</f>
        <v>#N/A</v>
      </c>
      <c r="HA468" s="48" t="e">
        <f>VLOOKUP(GZ$2,$D471:$E476,2,0)</f>
        <v>#N/A</v>
      </c>
      <c r="HB468" s="47" t="e">
        <f>VLOOKUP(HB$2,$B471:$C476,2,0)</f>
        <v>#N/A</v>
      </c>
      <c r="HC468" s="48" t="e">
        <f>VLOOKUP(HB$2,$D471:$E476,2,0)</f>
        <v>#N/A</v>
      </c>
      <c r="HD468" s="47" t="e">
        <f>VLOOKUP(HD$2,$B471:$C476,2,0)</f>
        <v>#N/A</v>
      </c>
      <c r="HE468" s="48" t="e">
        <f>VLOOKUP(HD$2,$D471:$E476,2,0)</f>
        <v>#N/A</v>
      </c>
      <c r="HF468" s="47" t="e">
        <f>VLOOKUP(HF$2,$B471:$C476,2,0)</f>
        <v>#N/A</v>
      </c>
      <c r="HG468" s="48" t="e">
        <f>VLOOKUP(HF$2,$D471:$E476,2,0)</f>
        <v>#N/A</v>
      </c>
      <c r="HH468" s="47" t="e">
        <f>VLOOKUP(HH$2,$B471:$C476,2,0)</f>
        <v>#N/A</v>
      </c>
      <c r="HI468" s="48" t="e">
        <f>VLOOKUP(HH$2,$D471:$E476,2,0)</f>
        <v>#N/A</v>
      </c>
      <c r="HJ468" s="47" t="e">
        <f>VLOOKUP(HJ$2,$B471:$C476,2,0)</f>
        <v>#N/A</v>
      </c>
      <c r="HK468" s="48" t="e">
        <f>VLOOKUP(HJ$2,$D471:$E476,2,0)</f>
        <v>#N/A</v>
      </c>
      <c r="HL468" s="47" t="e">
        <f>VLOOKUP(HL$2,$B471:$C476,2,0)</f>
        <v>#N/A</v>
      </c>
      <c r="HM468" s="48" t="e">
        <f>VLOOKUP(HL$2,$D471:$E476,2,0)</f>
        <v>#N/A</v>
      </c>
      <c r="HN468" s="47" t="e">
        <f>VLOOKUP(HN$2,$B471:$C476,2,0)</f>
        <v>#N/A</v>
      </c>
      <c r="HO468" s="48" t="e">
        <f>VLOOKUP(HN$2,$D471:$E476,2,0)</f>
        <v>#N/A</v>
      </c>
      <c r="HP468" s="47" t="e">
        <f>VLOOKUP(HP$2,$B471:$C476,2,0)</f>
        <v>#N/A</v>
      </c>
      <c r="HQ468" s="48" t="e">
        <f>VLOOKUP(HP$2,$D471:$E476,2,0)</f>
        <v>#N/A</v>
      </c>
      <c r="HR468" s="47" t="e">
        <f>VLOOKUP(HR$2,$B471:$C476,2,0)</f>
        <v>#N/A</v>
      </c>
      <c r="HS468" s="48" t="e">
        <f>VLOOKUP(HR$2,$D471:$E476,2,0)</f>
        <v>#N/A</v>
      </c>
      <c r="HT468" s="47" t="e">
        <f>VLOOKUP(HT$2,$B471:$C476,2,0)</f>
        <v>#N/A</v>
      </c>
      <c r="HU468" s="48" t="e">
        <f>VLOOKUP(HT$2,$D471:$E476,2,0)</f>
        <v>#N/A</v>
      </c>
      <c r="HV468" s="47" t="e">
        <f>VLOOKUP(HV$2,$B471:$C476,2,0)</f>
        <v>#N/A</v>
      </c>
      <c r="HW468" s="48" t="e">
        <f>VLOOKUP(HV$2,$D471:$E476,2,0)</f>
        <v>#N/A</v>
      </c>
      <c r="HX468" s="47" t="e">
        <f>VLOOKUP(HX$2,$B471:$C476,2,0)</f>
        <v>#N/A</v>
      </c>
      <c r="HY468" s="48" t="e">
        <f>VLOOKUP(HX$2,$D471:$E476,2,0)</f>
        <v>#N/A</v>
      </c>
      <c r="HZ468" s="47" t="e">
        <f>VLOOKUP(HZ$2,$B471:$C476,2,0)</f>
        <v>#N/A</v>
      </c>
      <c r="IA468" s="48" t="e">
        <f>VLOOKUP(HZ$2,$D471:$E476,2,0)</f>
        <v>#N/A</v>
      </c>
      <c r="IB468" s="47" t="e">
        <f>VLOOKUP(IB$2,$B471:$C476,2,0)</f>
        <v>#N/A</v>
      </c>
      <c r="IC468" s="48" t="e">
        <f>VLOOKUP(IB$2,$D471:$E476,2,0)</f>
        <v>#N/A</v>
      </c>
      <c r="ID468" s="47" t="e">
        <f>VLOOKUP(ID$2,$B471:$C476,2,0)</f>
        <v>#N/A</v>
      </c>
      <c r="IE468" s="48" t="e">
        <f>VLOOKUP(ID$2,$D471:$E476,2,0)</f>
        <v>#N/A</v>
      </c>
      <c r="IF468" s="47" t="e">
        <f>VLOOKUP(IF$2,$B471:$C476,2,0)</f>
        <v>#N/A</v>
      </c>
      <c r="IG468" s="48" t="e">
        <f>VLOOKUP(IF$2,$D471:$E476,2,0)</f>
        <v>#N/A</v>
      </c>
      <c r="IH468" s="47" t="e">
        <f>VLOOKUP(IH$2,$B471:$C476,2,0)</f>
        <v>#N/A</v>
      </c>
      <c r="II468" s="48" t="e">
        <f>VLOOKUP(IH$2,$D471:$E476,2,0)</f>
        <v>#N/A</v>
      </c>
      <c r="IJ468" s="47" t="e">
        <f>VLOOKUP(IJ$2,$B471:$C476,2,0)</f>
        <v>#N/A</v>
      </c>
      <c r="IK468" s="48" t="e">
        <f>VLOOKUP(IJ$2,$D471:$E476,2,0)</f>
        <v>#N/A</v>
      </c>
      <c r="IL468" s="47" t="e">
        <f>VLOOKUP(IL$2,$B471:$C476,2,0)</f>
        <v>#N/A</v>
      </c>
      <c r="IM468" s="48" t="e">
        <f>VLOOKUP(IL$2,$D471:$E476,2,0)</f>
        <v>#N/A</v>
      </c>
      <c r="IN468" s="47" t="e">
        <f>VLOOKUP(IN$2,$B471:$C476,2,0)</f>
        <v>#N/A</v>
      </c>
      <c r="IO468" s="48" t="e">
        <f>VLOOKUP(IN$2,$D471:$E476,2,0)</f>
        <v>#N/A</v>
      </c>
      <c r="IP468" s="47" t="e">
        <f>VLOOKUP(IP$2,$B471:$C476,2,0)</f>
        <v>#N/A</v>
      </c>
      <c r="IQ468" s="48" t="e">
        <f>VLOOKUP(IP$2,$D471:$E476,2,0)</f>
        <v>#N/A</v>
      </c>
      <c r="IR468" s="47" t="e">
        <f>VLOOKUP(IR$2,$B471:$C476,2,0)</f>
        <v>#N/A</v>
      </c>
      <c r="IS468" s="48" t="e">
        <f>VLOOKUP(IR$2,$D471:$E476,2,0)</f>
        <v>#N/A</v>
      </c>
      <c r="IT468" s="47" t="e">
        <f>VLOOKUP(IT$2,$B471:$C476,2,0)</f>
        <v>#N/A</v>
      </c>
      <c r="IU468" s="48" t="e">
        <f>VLOOKUP(IT$2,$D471:$E476,2,0)</f>
        <v>#N/A</v>
      </c>
      <c r="IV468" s="47" t="e">
        <f>VLOOKUP(IV$2,$B471:$C476,2,0)</f>
        <v>#N/A</v>
      </c>
      <c r="IW468" s="48" t="e">
        <f>VLOOKUP(IV$2,$D471:$E476,2,0)</f>
        <v>#N/A</v>
      </c>
      <c r="IX468" s="47" t="e">
        <f>VLOOKUP(IX$2,$B471:$C476,2,0)</f>
        <v>#N/A</v>
      </c>
      <c r="IY468" s="48" t="e">
        <f>VLOOKUP(IX$2,$D471:$E476,2,0)</f>
        <v>#N/A</v>
      </c>
      <c r="IZ468" s="47" t="e">
        <f>VLOOKUP(IZ$2,$B471:$C476,2,0)</f>
        <v>#N/A</v>
      </c>
      <c r="JA468" s="48" t="e">
        <f>VLOOKUP(IZ$2,$D471:$E476,2,0)</f>
        <v>#N/A</v>
      </c>
      <c r="JB468" s="47" t="e">
        <f>VLOOKUP(JB$2,$B471:$C476,2,0)</f>
        <v>#N/A</v>
      </c>
      <c r="JC468" s="48" t="e">
        <f>VLOOKUP(JB$2,$D471:$E476,2,0)</f>
        <v>#N/A</v>
      </c>
      <c r="JD468" s="47" t="e">
        <f>VLOOKUP(JD$2,$B471:$C476,2,0)</f>
        <v>#N/A</v>
      </c>
      <c r="JE468" s="48" t="e">
        <f>VLOOKUP(JD$2,$D471:$E476,2,0)</f>
        <v>#N/A</v>
      </c>
      <c r="JF468" s="47" t="e">
        <f>VLOOKUP(JF$2,$B471:$C476,2,0)</f>
        <v>#N/A</v>
      </c>
      <c r="JG468" s="48" t="e">
        <f>VLOOKUP(JF$2,$D471:$E476,2,0)</f>
        <v>#N/A</v>
      </c>
      <c r="JH468" s="47" t="e">
        <f>VLOOKUP(JH$2,$B471:$C476,2,0)</f>
        <v>#N/A</v>
      </c>
      <c r="JI468" s="48" t="e">
        <f>VLOOKUP(JH$2,$D471:$E476,2,0)</f>
        <v>#N/A</v>
      </c>
      <c r="JJ468" s="47" t="e">
        <f>VLOOKUP(JJ$2,$B471:$C476,2,0)</f>
        <v>#N/A</v>
      </c>
      <c r="JK468" s="48" t="e">
        <f>VLOOKUP(JJ$2,$D471:$E476,2,0)</f>
        <v>#N/A</v>
      </c>
      <c r="JL468" s="47" t="e">
        <f>VLOOKUP(JL$2,$B471:$C476,2,0)</f>
        <v>#N/A</v>
      </c>
      <c r="JM468" s="48" t="e">
        <f>VLOOKUP(JL$2,$D471:$E476,2,0)</f>
        <v>#N/A</v>
      </c>
      <c r="JN468" s="47" t="e">
        <f>VLOOKUP(JN$2,$B471:$C476,2,0)</f>
        <v>#N/A</v>
      </c>
      <c r="JO468" s="48" t="e">
        <f>VLOOKUP(JN$2,$D471:$E476,2,0)</f>
        <v>#N/A</v>
      </c>
      <c r="JP468" s="47" t="e">
        <f>VLOOKUP(JP$2,$B471:$C476,2,0)</f>
        <v>#N/A</v>
      </c>
      <c r="JQ468" s="48" t="e">
        <f>VLOOKUP(JP$2,$D471:$E476,2,0)</f>
        <v>#N/A</v>
      </c>
      <c r="JR468" s="47" t="e">
        <f>VLOOKUP(JR$2,$B471:$C476,2,0)</f>
        <v>#N/A</v>
      </c>
      <c r="JS468" s="48" t="e">
        <f>VLOOKUP(JR$2,$D471:$E476,2,0)</f>
        <v>#N/A</v>
      </c>
      <c r="JT468" s="47" t="e">
        <f>VLOOKUP(JT$2,$B471:$C476,2,0)</f>
        <v>#N/A</v>
      </c>
      <c r="JU468" s="48" t="e">
        <f>VLOOKUP(JT$2,$D471:$E476,2,0)</f>
        <v>#N/A</v>
      </c>
      <c r="JV468" s="47" t="e">
        <f>VLOOKUP(JV$2,$B471:$C476,2,0)</f>
        <v>#N/A</v>
      </c>
      <c r="JW468" s="48" t="e">
        <f>VLOOKUP(JV$2,$D471:$E476,2,0)</f>
        <v>#N/A</v>
      </c>
      <c r="JX468" s="47" t="e">
        <f>VLOOKUP(JX$2,$B471:$C476,2,0)</f>
        <v>#N/A</v>
      </c>
      <c r="JY468" s="48" t="e">
        <f>VLOOKUP(JX$2,$D471:$E476,2,0)</f>
        <v>#N/A</v>
      </c>
      <c r="JZ468" s="47" t="e">
        <f>VLOOKUP(JZ$2,$B471:$C476,2,0)</f>
        <v>#N/A</v>
      </c>
      <c r="KA468" s="48" t="e">
        <f>VLOOKUP(JZ$2,$D471:$E476,2,0)</f>
        <v>#N/A</v>
      </c>
      <c r="KB468" s="47" t="e">
        <f>VLOOKUP(KB$2,$B471:$C476,2,0)</f>
        <v>#N/A</v>
      </c>
      <c r="KC468" s="48" t="e">
        <f>VLOOKUP(KB$2,$D471:$E476,2,0)</f>
        <v>#N/A</v>
      </c>
      <c r="KD468" s="47" t="e">
        <f>VLOOKUP(KD$2,$B471:$C476,2,0)</f>
        <v>#N/A</v>
      </c>
      <c r="KE468" s="48" t="e">
        <f>VLOOKUP(KD$2,$D471:$E476,2,0)</f>
        <v>#N/A</v>
      </c>
      <c r="KF468" s="47" t="e">
        <f>VLOOKUP(KF$2,$B471:$C476,2,0)</f>
        <v>#N/A</v>
      </c>
      <c r="KG468" s="48" t="e">
        <f>VLOOKUP(KF$2,$D471:$E476,2,0)</f>
        <v>#N/A</v>
      </c>
      <c r="KH468" s="47" t="e">
        <f>VLOOKUP(KH$2,$B471:$C476,2,0)</f>
        <v>#N/A</v>
      </c>
      <c r="KI468" s="48" t="e">
        <f>VLOOKUP(KH$2,$D471:$E476,2,0)</f>
        <v>#N/A</v>
      </c>
      <c r="KJ468" s="47" t="e">
        <f>VLOOKUP(KJ$2,$B471:$C476,2,0)</f>
        <v>#N/A</v>
      </c>
      <c r="KK468" s="48" t="e">
        <f>VLOOKUP(KJ$2,$D471:$E476,2,0)</f>
        <v>#N/A</v>
      </c>
      <c r="KL468" s="47" t="e">
        <f>VLOOKUP(KL$2,$B471:$C476,2,0)</f>
        <v>#N/A</v>
      </c>
      <c r="KM468" s="48" t="e">
        <f>VLOOKUP(KL$2,$D471:$E476,2,0)</f>
        <v>#N/A</v>
      </c>
      <c r="KN468" s="47" t="e">
        <f>VLOOKUP(KN$2,$B471:$C476,2,0)</f>
        <v>#N/A</v>
      </c>
      <c r="KO468" s="48" t="e">
        <f>VLOOKUP(KN$2,$D471:$E476,2,0)</f>
        <v>#N/A</v>
      </c>
      <c r="KP468" s="47" t="e">
        <f>VLOOKUP(KP$2,$B471:$C476,2,0)</f>
        <v>#N/A</v>
      </c>
      <c r="KQ468" s="48" t="e">
        <f>VLOOKUP(KP$2,$D471:$E476,2,0)</f>
        <v>#N/A</v>
      </c>
      <c r="KR468" s="47" t="e">
        <f>VLOOKUP(KR$2,$B471:$C476,2,0)</f>
        <v>#N/A</v>
      </c>
      <c r="KS468" s="48" t="e">
        <f>VLOOKUP(KR$2,$D471:$E476,2,0)</f>
        <v>#N/A</v>
      </c>
      <c r="KT468" s="47" t="e">
        <f>VLOOKUP(KT$2,$B471:$C476,2,0)</f>
        <v>#N/A</v>
      </c>
      <c r="KU468" s="48" t="e">
        <f>VLOOKUP(KT$2,$D471:$E476,2,0)</f>
        <v>#N/A</v>
      </c>
      <c r="KV468" s="47" t="e">
        <f>VLOOKUP(KV$2,$B471:$C476,2,0)</f>
        <v>#N/A</v>
      </c>
      <c r="KW468" s="48" t="e">
        <f>VLOOKUP(KV$2,$D471:$E476,2,0)</f>
        <v>#N/A</v>
      </c>
      <c r="KX468" s="47" t="e">
        <f>VLOOKUP(KX$2,$B471:$C476,2,0)</f>
        <v>#N/A</v>
      </c>
      <c r="KY468" s="48" t="e">
        <f>VLOOKUP(KX$2,$D471:$E476,2,0)</f>
        <v>#N/A</v>
      </c>
      <c r="KZ468" s="47" t="e">
        <f>VLOOKUP(KZ$2,$B471:$C476,2,0)</f>
        <v>#N/A</v>
      </c>
      <c r="LA468" s="48" t="e">
        <f>VLOOKUP(KZ$2,$D471:$E476,2,0)</f>
        <v>#N/A</v>
      </c>
      <c r="LB468" s="47" t="e">
        <f>VLOOKUP(LB$2,$B471:$C476,2,0)</f>
        <v>#N/A</v>
      </c>
      <c r="LC468" s="48" t="e">
        <f>VLOOKUP(LB$2,$D471:$E476,2,0)</f>
        <v>#N/A</v>
      </c>
      <c r="LD468" s="47" t="e">
        <f>VLOOKUP(LD$2,$B471:$C476,2,0)</f>
        <v>#N/A</v>
      </c>
      <c r="LE468" s="48" t="e">
        <f>VLOOKUP(LD$2,$D471:$E476,2,0)</f>
        <v>#N/A</v>
      </c>
      <c r="LF468" s="47" t="e">
        <f>VLOOKUP(LF$2,$B471:$C476,2,0)</f>
        <v>#N/A</v>
      </c>
      <c r="LG468" s="48" t="e">
        <f>VLOOKUP(LF$2,$D471:$E476,2,0)</f>
        <v>#N/A</v>
      </c>
      <c r="LH468" s="47" t="e">
        <f>VLOOKUP(LH$2,$B471:$C476,2,0)</f>
        <v>#N/A</v>
      </c>
      <c r="LI468" s="48" t="e">
        <f>VLOOKUP(LH$2,$D471:$E476,2,0)</f>
        <v>#N/A</v>
      </c>
      <c r="LJ468" s="47" t="e">
        <f>VLOOKUP(LJ$2,$B471:$C476,2,0)</f>
        <v>#N/A</v>
      </c>
      <c r="LK468" s="48" t="e">
        <f>VLOOKUP(LJ$2,$D471:$E476,2,0)</f>
        <v>#N/A</v>
      </c>
      <c r="LL468" s="47" t="e">
        <f>VLOOKUP(LL$2,$B471:$C476,2,0)</f>
        <v>#N/A</v>
      </c>
      <c r="LM468" s="48" t="e">
        <f>VLOOKUP(LL$2,$D471:$E476,2,0)</f>
        <v>#N/A</v>
      </c>
      <c r="LN468" s="47" t="e">
        <f>VLOOKUP(LN$2,$B471:$C476,2,0)</f>
        <v>#N/A</v>
      </c>
      <c r="LO468" s="48" t="e">
        <f>VLOOKUP(LN$2,$D471:$E476,2,0)</f>
        <v>#N/A</v>
      </c>
      <c r="LP468" s="47" t="e">
        <f>VLOOKUP(LP$2,$B471:$C476,2,0)</f>
        <v>#N/A</v>
      </c>
      <c r="LQ468" s="48" t="e">
        <f>VLOOKUP(LP$2,$D471:$E476,2,0)</f>
        <v>#N/A</v>
      </c>
      <c r="LR468" s="47" t="e">
        <f>VLOOKUP(LR$2,$B471:$C476,2,0)</f>
        <v>#N/A</v>
      </c>
      <c r="LS468" s="48" t="e">
        <f>VLOOKUP(LR$2,$D471:$E476,2,0)</f>
        <v>#N/A</v>
      </c>
      <c r="LT468" s="47" t="e">
        <f>VLOOKUP(LT$2,$B471:$C476,2,0)</f>
        <v>#N/A</v>
      </c>
      <c r="LU468" s="48" t="e">
        <f>VLOOKUP(LT$2,$D471:$E476,2,0)</f>
        <v>#N/A</v>
      </c>
      <c r="LV468" s="47" t="e">
        <f>VLOOKUP(LV$2,$B471:$C476,2,0)</f>
        <v>#N/A</v>
      </c>
      <c r="LW468" s="48" t="e">
        <f>VLOOKUP(LV$2,$D471:$E476,2,0)</f>
        <v>#N/A</v>
      </c>
      <c r="LX468" s="47" t="e">
        <f>VLOOKUP(LX$2,$B471:$C476,2,0)</f>
        <v>#N/A</v>
      </c>
      <c r="LY468" s="48" t="e">
        <f>VLOOKUP(LX$2,$D471:$E476,2,0)</f>
        <v>#N/A</v>
      </c>
      <c r="LZ468" s="47" t="e">
        <f>VLOOKUP(LZ$2,$B471:$C476,2,0)</f>
        <v>#N/A</v>
      </c>
      <c r="MA468" s="48" t="e">
        <f>VLOOKUP(LZ$2,$D471:$E476,2,0)</f>
        <v>#N/A</v>
      </c>
      <c r="MB468" s="47" t="e">
        <f>VLOOKUP(MB$2,$B471:$C476,2,0)</f>
        <v>#N/A</v>
      </c>
      <c r="MC468" s="48" t="e">
        <f>VLOOKUP(MB$2,$D471:$E476,2,0)</f>
        <v>#N/A</v>
      </c>
      <c r="MD468" s="47" t="e">
        <f>VLOOKUP(MD$2,$B471:$C476,2,0)</f>
        <v>#N/A</v>
      </c>
      <c r="ME468" s="48" t="e">
        <f>VLOOKUP(MD$2,$D471:$E476,2,0)</f>
        <v>#N/A</v>
      </c>
      <c r="MF468" s="47" t="e">
        <f>VLOOKUP(MF$2,$B471:$C476,2,0)</f>
        <v>#N/A</v>
      </c>
      <c r="MG468" s="48" t="e">
        <f>VLOOKUP(MF$2,$D471:$E476,2,0)</f>
        <v>#N/A</v>
      </c>
      <c r="MH468" s="47" t="e">
        <f>VLOOKUP(MH$2,$B471:$C476,2,0)</f>
        <v>#N/A</v>
      </c>
      <c r="MI468" s="48" t="e">
        <f>VLOOKUP(MH$2,$D471:$E476,2,0)</f>
        <v>#N/A</v>
      </c>
      <c r="MJ468" s="47" t="e">
        <f>VLOOKUP(MJ$2,$B471:$C476,2,0)</f>
        <v>#N/A</v>
      </c>
      <c r="MK468" s="48" t="e">
        <f>VLOOKUP(MJ$2,$D471:$E476,2,0)</f>
        <v>#N/A</v>
      </c>
      <c r="ML468" s="47" t="e">
        <f>VLOOKUP(ML$2,$B471:$C476,2,0)</f>
        <v>#N/A</v>
      </c>
      <c r="MM468" s="48" t="e">
        <f>VLOOKUP(ML$2,$D471:$E476,2,0)</f>
        <v>#N/A</v>
      </c>
      <c r="MN468" s="47" t="e">
        <f>VLOOKUP(MN$2,$B471:$C476,2,0)</f>
        <v>#N/A</v>
      </c>
      <c r="MO468" s="48" t="e">
        <f>VLOOKUP(MN$2,$D471:$E476,2,0)</f>
        <v>#N/A</v>
      </c>
      <c r="MP468" s="47" t="e">
        <f>VLOOKUP(MP$2,$B471:$C476,2,0)</f>
        <v>#N/A</v>
      </c>
      <c r="MQ468" s="48" t="e">
        <f>VLOOKUP(MP$2,$D471:$E476,2,0)</f>
        <v>#N/A</v>
      </c>
      <c r="MR468" s="47" t="e">
        <f>VLOOKUP(MR$2,$B471:$C476,2,0)</f>
        <v>#N/A</v>
      </c>
      <c r="MS468" s="48" t="e">
        <f>VLOOKUP(MR$2,$D471:$E476,2,0)</f>
        <v>#N/A</v>
      </c>
      <c r="MT468" s="47" t="e">
        <f>VLOOKUP(MT$2,$B471:$C476,2,0)</f>
        <v>#N/A</v>
      </c>
      <c r="MU468" s="48" t="e">
        <f>VLOOKUP(MT$2,$D471:$E476,2,0)</f>
        <v>#N/A</v>
      </c>
      <c r="MV468" s="47" t="e">
        <f>VLOOKUP(MV$2,$B471:$C476,2,0)</f>
        <v>#N/A</v>
      </c>
      <c r="MW468" s="48" t="e">
        <f>VLOOKUP(MV$2,$D471:$E476,2,0)</f>
        <v>#N/A</v>
      </c>
      <c r="MX468" s="47" t="e">
        <f>VLOOKUP(MX$2,$B471:$C476,2,0)</f>
        <v>#N/A</v>
      </c>
      <c r="MY468" s="48" t="e">
        <f>VLOOKUP(MX$2,$D471:$E476,2,0)</f>
        <v>#N/A</v>
      </c>
      <c r="MZ468" s="47" t="e">
        <f>VLOOKUP(MZ$2,$B471:$C476,2,0)</f>
        <v>#N/A</v>
      </c>
      <c r="NA468" s="48" t="e">
        <f>VLOOKUP(MZ$2,$D471:$E476,2,0)</f>
        <v>#N/A</v>
      </c>
      <c r="NB468" s="47" t="e">
        <f>VLOOKUP(NB$2,$B471:$C476,2,0)</f>
        <v>#N/A</v>
      </c>
      <c r="NC468" s="48" t="e">
        <f>VLOOKUP(NB$2,$D471:$E476,2,0)</f>
        <v>#N/A</v>
      </c>
      <c r="ND468" s="47" t="e">
        <f>VLOOKUP(ND$2,$B471:$C476,2,0)</f>
        <v>#N/A</v>
      </c>
      <c r="NE468" s="48" t="e">
        <f>VLOOKUP(ND$2,$D471:$E476,2,0)</f>
        <v>#N/A</v>
      </c>
      <c r="NF468" s="47" t="e">
        <f>VLOOKUP(NF$2,$B471:$C476,2,0)</f>
        <v>#N/A</v>
      </c>
      <c r="NG468" s="48" t="e">
        <f>VLOOKUP(NF$2,$D471:$E476,2,0)</f>
        <v>#N/A</v>
      </c>
      <c r="NH468" s="47" t="e">
        <f>VLOOKUP(NH$2,$B471:$C476,2,0)</f>
        <v>#N/A</v>
      </c>
      <c r="NI468" s="48" t="e">
        <f>VLOOKUP(NH$2,$D471:$E476,2,0)</f>
        <v>#N/A</v>
      </c>
      <c r="NJ468" s="47" t="e">
        <f>VLOOKUP(NJ$2,$B471:$C476,2,0)</f>
        <v>#N/A</v>
      </c>
      <c r="NK468" s="48" t="e">
        <f>VLOOKUP(NJ$2,$D471:$E476,2,0)</f>
        <v>#N/A</v>
      </c>
      <c r="NL468" s="47" t="e">
        <f>VLOOKUP(NL$2,$B471:$C476,2,0)</f>
        <v>#N/A</v>
      </c>
      <c r="NM468" s="48" t="e">
        <f>VLOOKUP(NL$2,$D471:$E476,2,0)</f>
        <v>#N/A</v>
      </c>
      <c r="NN468" s="47" t="e">
        <f>VLOOKUP(NN$2,$B471:$C476,2,0)</f>
        <v>#N/A</v>
      </c>
      <c r="NO468" s="48" t="e">
        <f>VLOOKUP(NN$2,$D471:$E476,2,0)</f>
        <v>#N/A</v>
      </c>
      <c r="NP468" s="47" t="e">
        <f>VLOOKUP(NP$2,$B471:$C476,2,0)</f>
        <v>#N/A</v>
      </c>
      <c r="NQ468" s="48" t="e">
        <f>VLOOKUP(NP$2,$D471:$E476,2,0)</f>
        <v>#N/A</v>
      </c>
      <c r="NR468" s="47" t="e">
        <f>VLOOKUP(NR$2,$B471:$C476,2,0)</f>
        <v>#N/A</v>
      </c>
      <c r="NS468" s="48" t="e">
        <f>VLOOKUP(NR$2,$D471:$E476,2,0)</f>
        <v>#N/A</v>
      </c>
      <c r="NT468" s="47" t="e">
        <f>VLOOKUP(NT$2,$B471:$C476,2,0)</f>
        <v>#N/A</v>
      </c>
      <c r="NU468" s="48" t="e">
        <f>VLOOKUP(NT$2,$D471:$E476,2,0)</f>
        <v>#N/A</v>
      </c>
      <c r="NV468" s="47" t="e">
        <f>VLOOKUP(NV$2,$B471:$C476,2,0)</f>
        <v>#N/A</v>
      </c>
      <c r="NW468" s="48" t="e">
        <f>VLOOKUP(NV$2,$D471:$E476,2,0)</f>
        <v>#N/A</v>
      </c>
      <c r="NX468" s="47" t="e">
        <f>VLOOKUP(NX$2,$B471:$C476,2,0)</f>
        <v>#N/A</v>
      </c>
      <c r="NY468" s="48" t="e">
        <f>VLOOKUP(NX$2,$D471:$E476,2,0)</f>
        <v>#N/A</v>
      </c>
      <c r="NZ468" s="47" t="e">
        <f>VLOOKUP(NZ$2,$B471:$C476,2,0)</f>
        <v>#N/A</v>
      </c>
      <c r="OA468" s="48" t="e">
        <f>VLOOKUP(NZ$2,$D471:$E476,2,0)</f>
        <v>#N/A</v>
      </c>
      <c r="OB468" s="47" t="e">
        <f>VLOOKUP(OB$2,$B471:$C476,2,0)</f>
        <v>#N/A</v>
      </c>
      <c r="OC468" s="48" t="e">
        <f>VLOOKUP(OB$2,$D471:$E476,2,0)</f>
        <v>#N/A</v>
      </c>
      <c r="OD468" s="47" t="e">
        <f>VLOOKUP(OD$2,$B471:$C476,2,0)</f>
        <v>#N/A</v>
      </c>
      <c r="OE468" s="48" t="e">
        <f>VLOOKUP(OD$2,$D471:$E476,2,0)</f>
        <v>#N/A</v>
      </c>
      <c r="OF468" s="47" t="e">
        <f>VLOOKUP(OF$2,$B471:$C476,2,0)</f>
        <v>#N/A</v>
      </c>
      <c r="OG468" s="48" t="e">
        <f>VLOOKUP(OF$2,$D471:$E476,2,0)</f>
        <v>#N/A</v>
      </c>
      <c r="OH468" s="47" t="e">
        <f>VLOOKUP(OH$2,$B471:$C476,2,0)</f>
        <v>#N/A</v>
      </c>
      <c r="OI468" s="48" t="e">
        <f>VLOOKUP(OH$2,$D471:$E476,2,0)</f>
        <v>#N/A</v>
      </c>
      <c r="OJ468" s="47" t="e">
        <f>VLOOKUP(OJ$2,$B471:$C476,2,0)</f>
        <v>#N/A</v>
      </c>
      <c r="OK468" s="48" t="e">
        <f>VLOOKUP(OJ$2,$D471:$E476,2,0)</f>
        <v>#N/A</v>
      </c>
      <c r="OL468" s="47" t="e">
        <f>VLOOKUP(OL$2,$B471:$C476,2,0)</f>
        <v>#N/A</v>
      </c>
      <c r="OM468" s="48" t="e">
        <f>VLOOKUP(OL$2,$D471:$E476,2,0)</f>
        <v>#N/A</v>
      </c>
      <c r="ON468" s="47" t="e">
        <f>VLOOKUP(ON$2,$B471:$C476,2,0)</f>
        <v>#N/A</v>
      </c>
      <c r="OO468" s="48" t="e">
        <f>VLOOKUP(ON$2,$D471:$E476,2,0)</f>
        <v>#N/A</v>
      </c>
      <c r="OP468" s="47" t="e">
        <f>VLOOKUP(OP$2,$B471:$C476,2,0)</f>
        <v>#N/A</v>
      </c>
      <c r="OQ468" s="48" t="e">
        <f>VLOOKUP(OP$2,$D471:$E476,2,0)</f>
        <v>#N/A</v>
      </c>
      <c r="OR468" s="47" t="e">
        <f>VLOOKUP(OR$2,$B471:$C476,2,0)</f>
        <v>#N/A</v>
      </c>
      <c r="OS468" s="48" t="e">
        <f>VLOOKUP(OR$2,$D471:$E476,2,0)</f>
        <v>#N/A</v>
      </c>
      <c r="OT468" s="47" t="e">
        <f>VLOOKUP(OT$2,$B471:$C476,2,0)</f>
        <v>#N/A</v>
      </c>
      <c r="OU468" s="48" t="e">
        <f>VLOOKUP(OT$2,$D471:$E476,2,0)</f>
        <v>#N/A</v>
      </c>
      <c r="OV468" s="47" t="e">
        <f>VLOOKUP(OV$2,$B471:$C476,2,0)</f>
        <v>#N/A</v>
      </c>
      <c r="OW468" s="48" t="e">
        <f>VLOOKUP(OV$2,$D471:$E476,2,0)</f>
        <v>#N/A</v>
      </c>
      <c r="OX468" s="47" t="e">
        <f>VLOOKUP(OX$2,$B471:$C476,2,0)</f>
        <v>#N/A</v>
      </c>
      <c r="OY468" s="48" t="e">
        <f>VLOOKUP(OX$2,$D471:$E476,2,0)</f>
        <v>#N/A</v>
      </c>
      <c r="OZ468" s="47" t="e">
        <f>VLOOKUP(OZ$2,$B471:$C476,2,0)</f>
        <v>#N/A</v>
      </c>
      <c r="PA468" s="48" t="e">
        <f>VLOOKUP(OZ$2,$D471:$E476,2,0)</f>
        <v>#N/A</v>
      </c>
      <c r="PB468" s="47" t="e">
        <f>VLOOKUP(PB$2,$B471:$C476,2,0)</f>
        <v>#N/A</v>
      </c>
      <c r="PC468" s="48" t="e">
        <f>VLOOKUP(PB$2,$D471:$E476,2,0)</f>
        <v>#N/A</v>
      </c>
      <c r="PD468" s="47" t="e">
        <f>VLOOKUP(PD$2,$B471:$C476,2,0)</f>
        <v>#N/A</v>
      </c>
      <c r="PE468" s="48" t="e">
        <f>VLOOKUP(PD$2,$D471:$E476,2,0)</f>
        <v>#N/A</v>
      </c>
      <c r="PF468" s="47" t="e">
        <f>VLOOKUP(PF$2,$B471:$C476,2,0)</f>
        <v>#N/A</v>
      </c>
      <c r="PG468" s="48" t="e">
        <f>VLOOKUP(PF$2,$D471:$E476,2,0)</f>
        <v>#N/A</v>
      </c>
      <c r="PH468" s="47" t="e">
        <f>VLOOKUP(PH$2,$B471:$C476,2,0)</f>
        <v>#N/A</v>
      </c>
      <c r="PI468" s="48" t="e">
        <f>VLOOKUP(PH$2,$D471:$E476,2,0)</f>
        <v>#N/A</v>
      </c>
      <c r="PJ468" s="47" t="e">
        <f>VLOOKUP(PJ$2,$B471:$C476,2,0)</f>
        <v>#N/A</v>
      </c>
      <c r="PK468" s="48" t="e">
        <f>VLOOKUP(PJ$2,$D471:$E476,2,0)</f>
        <v>#N/A</v>
      </c>
      <c r="PL468" s="47" t="e">
        <f>VLOOKUP(PL$2,$B471:$C476,2,0)</f>
        <v>#N/A</v>
      </c>
      <c r="PM468" s="48" t="e">
        <f>VLOOKUP(PL$2,$D471:$E476,2,0)</f>
        <v>#N/A</v>
      </c>
      <c r="PN468" s="47" t="e">
        <f>VLOOKUP(PN$2,$B471:$C476,2,0)</f>
        <v>#N/A</v>
      </c>
      <c r="PO468" s="48" t="e">
        <f>VLOOKUP(PN$2,$D471:$E476,2,0)</f>
        <v>#N/A</v>
      </c>
      <c r="PP468" s="47" t="e">
        <f>VLOOKUP(PP$2,$B471:$C476,2,0)</f>
        <v>#N/A</v>
      </c>
      <c r="PQ468" s="48" t="e">
        <f>VLOOKUP(PP$2,$D471:$E476,2,0)</f>
        <v>#N/A</v>
      </c>
      <c r="PR468" s="47" t="e">
        <f>VLOOKUP(PR$2,$B471:$C476,2,0)</f>
        <v>#N/A</v>
      </c>
      <c r="PS468" s="48" t="e">
        <f>VLOOKUP(PR$2,$D471:$E476,2,0)</f>
        <v>#N/A</v>
      </c>
      <c r="PT468" s="47" t="e">
        <f>VLOOKUP(PT$2,$B471:$C476,2,0)</f>
        <v>#N/A</v>
      </c>
      <c r="PU468" s="48" t="e">
        <f>VLOOKUP(PT$2,$D471:$E476,2,0)</f>
        <v>#N/A</v>
      </c>
      <c r="PV468" s="47" t="e">
        <f>VLOOKUP(PV$2,$B471:$C476,2,0)</f>
        <v>#N/A</v>
      </c>
      <c r="PW468" s="48" t="e">
        <f>VLOOKUP(PV$2,$D471:$E476,2,0)</f>
        <v>#N/A</v>
      </c>
      <c r="PX468" s="47" t="e">
        <f>VLOOKUP(PX$2,$B471:$C476,2,0)</f>
        <v>#N/A</v>
      </c>
      <c r="PY468" s="48" t="e">
        <f>VLOOKUP(PX$2,$D471:$E476,2,0)</f>
        <v>#N/A</v>
      </c>
      <c r="PZ468" s="47" t="e">
        <f>VLOOKUP(PZ$2,$B471:$C476,2,0)</f>
        <v>#N/A</v>
      </c>
      <c r="QA468" s="48" t="e">
        <f>VLOOKUP(PZ$2,$D471:$E476,2,0)</f>
        <v>#N/A</v>
      </c>
      <c r="QB468" s="47" t="e">
        <f>VLOOKUP(QB$2,$B471:$C476,2,0)</f>
        <v>#N/A</v>
      </c>
      <c r="QC468" s="48" t="e">
        <f>VLOOKUP(QB$2,$D471:$E476,2,0)</f>
        <v>#N/A</v>
      </c>
      <c r="QD468" s="47" t="e">
        <f>VLOOKUP(QD$2,$B471:$C476,2,0)</f>
        <v>#N/A</v>
      </c>
      <c r="QE468" s="48" t="e">
        <f>VLOOKUP(QD$2,$D471:$E476,2,0)</f>
        <v>#N/A</v>
      </c>
      <c r="QF468" s="47" t="e">
        <f>VLOOKUP(QF$2,$B471:$C476,2,0)</f>
        <v>#N/A</v>
      </c>
      <c r="QG468" s="48" t="e">
        <f>VLOOKUP(QF$2,$D471:$E476,2,0)</f>
        <v>#N/A</v>
      </c>
      <c r="QH468" s="47" t="e">
        <f>VLOOKUP(QH$2,$B471:$C476,2,0)</f>
        <v>#N/A</v>
      </c>
      <c r="QI468" s="48" t="e">
        <f>VLOOKUP(QH$2,$D471:$E476,2,0)</f>
        <v>#N/A</v>
      </c>
      <c r="QJ468" s="47" t="e">
        <f>VLOOKUP(QJ$2,$B471:$C476,2,0)</f>
        <v>#N/A</v>
      </c>
      <c r="QK468" s="48" t="e">
        <f>VLOOKUP(QJ$2,$D471:$E476,2,0)</f>
        <v>#N/A</v>
      </c>
      <c r="QL468" s="47" t="e">
        <f>VLOOKUP(QL$2,$B471:$C476,2,0)</f>
        <v>#N/A</v>
      </c>
      <c r="QM468" s="48" t="e">
        <f>VLOOKUP(QL$2,$D471:$E476,2,0)</f>
        <v>#N/A</v>
      </c>
      <c r="QN468" s="47" t="e">
        <f>VLOOKUP(QN$2,$B471:$C476,2,0)</f>
        <v>#N/A</v>
      </c>
      <c r="QO468" s="48" t="e">
        <f>VLOOKUP(QN$2,$D471:$E476,2,0)</f>
        <v>#N/A</v>
      </c>
    </row>
    <row r="469" spans="1:457" ht="15.95" hidden="1" customHeight="1" outlineLevel="1">
      <c r="A469" s="50"/>
      <c r="B469" s="805" t="s">
        <v>9</v>
      </c>
      <c r="C469" s="805"/>
      <c r="D469" s="805" t="s">
        <v>10</v>
      </c>
      <c r="E469" s="806"/>
    </row>
    <row r="470" spans="1:457" ht="15.95" hidden="1" customHeight="1" outlineLevel="1">
      <c r="A470" s="51"/>
      <c r="B470" s="61" t="s">
        <v>59</v>
      </c>
      <c r="C470" s="56" t="s">
        <v>36</v>
      </c>
      <c r="D470" s="61" t="s">
        <v>60</v>
      </c>
      <c r="E470" s="62" t="s">
        <v>36</v>
      </c>
    </row>
    <row r="471" spans="1:457" ht="15.95" hidden="1" customHeight="1" outlineLevel="1">
      <c r="A471" s="52">
        <v>1</v>
      </c>
      <c r="B471" s="81"/>
      <c r="C471" s="57"/>
      <c r="D471" s="63"/>
      <c r="E471" s="65"/>
    </row>
    <row r="472" spans="1:457" ht="15.95" hidden="1" customHeight="1" outlineLevel="1">
      <c r="A472" s="88">
        <v>2</v>
      </c>
      <c r="B472" s="82"/>
      <c r="C472" s="58"/>
      <c r="D472" s="64"/>
      <c r="E472" s="65"/>
    </row>
    <row r="473" spans="1:457" ht="15.95" hidden="1" customHeight="1" outlineLevel="1">
      <c r="A473" s="88">
        <v>3</v>
      </c>
      <c r="B473" s="82"/>
      <c r="C473" s="58"/>
      <c r="D473" s="64"/>
      <c r="E473" s="65"/>
    </row>
    <row r="474" spans="1:457" ht="15.95" hidden="1" customHeight="1" outlineLevel="1">
      <c r="A474" s="88">
        <v>4</v>
      </c>
      <c r="B474" s="82"/>
      <c r="C474" s="58"/>
      <c r="D474" s="64"/>
      <c r="E474" s="65"/>
    </row>
    <row r="475" spans="1:457" ht="15.95" hidden="1" customHeight="1" outlineLevel="1">
      <c r="A475" s="88">
        <v>5</v>
      </c>
      <c r="B475" s="82"/>
      <c r="C475" s="58"/>
      <c r="D475" s="64"/>
      <c r="E475" s="65"/>
    </row>
    <row r="476" spans="1:457" ht="15.95" hidden="1" customHeight="1" outlineLevel="1" thickBot="1">
      <c r="A476" s="88">
        <v>6</v>
      </c>
      <c r="B476" s="82"/>
      <c r="C476" s="58"/>
      <c r="D476" s="64"/>
      <c r="E476" s="65"/>
    </row>
    <row r="477" spans="1:457" ht="15.95" customHeight="1" collapsed="1">
      <c r="A477" s="800" t="s">
        <v>35</v>
      </c>
      <c r="B477" s="801"/>
      <c r="C477" s="801"/>
      <c r="D477" s="801"/>
      <c r="E477" s="175" t="s">
        <v>9</v>
      </c>
      <c r="F477" s="798">
        <f>ROUND(SUMIF(F3:F476,"&gt;0",F3:F476),2)</f>
        <v>0</v>
      </c>
      <c r="G477" s="799"/>
      <c r="H477" s="798">
        <f>ROUND(SUMIF(H3:H476,"&gt;0",H3:H476),2)</f>
        <v>0</v>
      </c>
      <c r="I477" s="799"/>
      <c r="J477" s="798">
        <f>ROUND(SUMIF(J3:J476,"&gt;0",J3:J476),2)</f>
        <v>0</v>
      </c>
      <c r="K477" s="799"/>
      <c r="L477" s="798">
        <f>ROUND(SUMIF(L3:L476,"&gt;0",L3:L476),2)</f>
        <v>0</v>
      </c>
      <c r="M477" s="799"/>
      <c r="N477" s="798">
        <f>ROUND(SUMIF(N3:N476,"&gt;0",N3:N476),2)</f>
        <v>0</v>
      </c>
      <c r="O477" s="799"/>
      <c r="P477" s="798">
        <f>ROUND(SUMIF(P3:P476,"&gt;0",P3:P476),2)</f>
        <v>0</v>
      </c>
      <c r="Q477" s="799"/>
      <c r="R477" s="798">
        <f>ROUND(SUMIF(R3:R476,"&gt;0",R3:R476),2)</f>
        <v>0</v>
      </c>
      <c r="S477" s="799"/>
      <c r="T477" s="798">
        <f>ROUND(SUMIF(T3:T476,"&gt;0",T3:T476),2)</f>
        <v>0</v>
      </c>
      <c r="U477" s="799"/>
      <c r="V477" s="798">
        <f>ROUND(SUMIF(V3:V476,"&gt;0",V3:V476),2)</f>
        <v>0</v>
      </c>
      <c r="W477" s="799"/>
      <c r="X477" s="798">
        <f>ROUND(SUMIF(X3:X476,"&gt;0",X3:X476),2)</f>
        <v>0</v>
      </c>
      <c r="Y477" s="799"/>
      <c r="Z477" s="798">
        <f>ROUND(SUMIF(Z3:Z476,"&gt;0",Z3:Z476),2)</f>
        <v>0</v>
      </c>
      <c r="AA477" s="799"/>
      <c r="AB477" s="798">
        <f>ROUND(SUMIF(AB3:AB476,"&gt;0",AB3:AB476),2)</f>
        <v>0</v>
      </c>
      <c r="AC477" s="799"/>
      <c r="AD477" s="798">
        <f>ROUND(SUMIF(AD3:AD476,"&gt;0",AD3:AD476),2)</f>
        <v>0</v>
      </c>
      <c r="AE477" s="799"/>
      <c r="AF477" s="798">
        <f>ROUND(SUMIF(AF3:AF476,"&gt;0",AF3:AF476),2)</f>
        <v>0</v>
      </c>
      <c r="AG477" s="799"/>
      <c r="AH477" s="798">
        <f>ROUND(SUMIF(AH3:AH476,"&gt;0",AH3:AH476),2)</f>
        <v>0</v>
      </c>
      <c r="AI477" s="799"/>
      <c r="AJ477" s="798">
        <f>ROUND(SUMIF(AJ3:AJ476,"&gt;0",AJ3:AJ476),2)</f>
        <v>0</v>
      </c>
      <c r="AK477" s="799"/>
      <c r="AL477" s="798">
        <f>ROUND(SUMIF(AL3:AL476,"&gt;0",AL3:AL476),2)</f>
        <v>0</v>
      </c>
      <c r="AM477" s="799"/>
      <c r="AN477" s="798">
        <f>ROUND(SUMIF(AN3:AN476,"&gt;0",AN3:AN476),2)</f>
        <v>0</v>
      </c>
      <c r="AO477" s="799"/>
      <c r="AP477" s="798">
        <f>ROUND(SUMIF(AP3:AP476,"&gt;0",AP3:AP476),2)</f>
        <v>0</v>
      </c>
      <c r="AQ477" s="799"/>
      <c r="AR477" s="798">
        <f>ROUND(SUMIF(AR3:AR476,"&gt;0",AR3:AR476),2)</f>
        <v>0</v>
      </c>
      <c r="AS477" s="799"/>
      <c r="AT477" s="798">
        <f>ROUND(SUMIF(AT3:AT476,"&gt;0",AT3:AT476),2)</f>
        <v>0</v>
      </c>
      <c r="AU477" s="799"/>
      <c r="AV477" s="798">
        <f>ROUND(SUMIF(AV3:AV476,"&gt;0",AV3:AV476),2)</f>
        <v>0</v>
      </c>
      <c r="AW477" s="799"/>
      <c r="AX477" s="798">
        <f>ROUND(SUMIF(AX3:AX476,"&gt;0",AX3:AX476),2)</f>
        <v>0</v>
      </c>
      <c r="AY477" s="799"/>
      <c r="AZ477" s="798">
        <f>ROUND(SUMIF(AZ3:AZ476,"&gt;0",AZ3:AZ476),2)</f>
        <v>0</v>
      </c>
      <c r="BA477" s="799"/>
      <c r="BB477" s="798">
        <f>ROUND(SUMIF(BB3:BB476,"&gt;0",BB3:BB476),2)</f>
        <v>0</v>
      </c>
      <c r="BC477" s="799"/>
      <c r="BD477" s="798">
        <f>ROUND(SUMIF(BD3:BD476,"&gt;0",BD3:BD476),2)</f>
        <v>0</v>
      </c>
      <c r="BE477" s="799"/>
      <c r="BF477" s="798">
        <f>ROUND(SUMIF(BF3:BF476,"&gt;0",BF3:BF476),2)</f>
        <v>0</v>
      </c>
      <c r="BG477" s="799"/>
      <c r="BH477" s="798">
        <f>ROUND(SUMIF(BH3:BH476,"&gt;0",BH3:BH476),2)</f>
        <v>0</v>
      </c>
      <c r="BI477" s="799"/>
      <c r="BJ477" s="798">
        <f>ROUND(SUMIF(BJ3:BJ476,"&gt;0",BJ3:BJ476),2)</f>
        <v>0</v>
      </c>
      <c r="BK477" s="799"/>
      <c r="BL477" s="798">
        <f>ROUND(SUMIF(BL3:BL476,"&gt;0",BL3:BL476),2)</f>
        <v>0</v>
      </c>
      <c r="BM477" s="799"/>
      <c r="BN477" s="798">
        <f>ROUND(SUMIF(BN3:BN476,"&gt;0",BN3:BN476),2)</f>
        <v>0</v>
      </c>
      <c r="BO477" s="799"/>
      <c r="BP477" s="798">
        <f>ROUND(SUMIF(BP3:BP476,"&gt;0",BP3:BP476),2)</f>
        <v>0</v>
      </c>
      <c r="BQ477" s="799"/>
      <c r="BR477" s="798">
        <f>ROUND(SUMIF(BR3:BR476,"&gt;0",BR3:BR476),2)</f>
        <v>0</v>
      </c>
      <c r="BS477" s="799"/>
      <c r="BT477" s="798">
        <f>ROUND(SUMIF(BT3:BT476,"&gt;0",BT3:BT476),2)</f>
        <v>0</v>
      </c>
      <c r="BU477" s="799"/>
      <c r="BV477" s="798">
        <f>ROUND(SUMIF(BV3:BV476,"&gt;0",BV3:BV476),2)</f>
        <v>0</v>
      </c>
      <c r="BW477" s="799"/>
      <c r="BX477" s="798">
        <f>ROUND(SUMIF(BX3:BX476,"&gt;0",BX3:BX476),2)</f>
        <v>0</v>
      </c>
      <c r="BY477" s="799"/>
      <c r="BZ477" s="798">
        <f>ROUND(SUMIF(BZ3:BZ476,"&gt;0",BZ3:BZ476),2)</f>
        <v>0</v>
      </c>
      <c r="CA477" s="799"/>
      <c r="CB477" s="798">
        <f>ROUND(SUMIF(CB3:CB476,"&gt;0",CB3:CB476),2)</f>
        <v>0</v>
      </c>
      <c r="CC477" s="799"/>
      <c r="CD477" s="798">
        <f>ROUND(SUMIF(CD3:CD476,"&gt;0",CD3:CD476),2)</f>
        <v>0</v>
      </c>
      <c r="CE477" s="799"/>
      <c r="CF477" s="798">
        <f>ROUND(SUMIF(CF3:CF476,"&gt;0",CF3:CF476),2)</f>
        <v>0</v>
      </c>
      <c r="CG477" s="799"/>
      <c r="CH477" s="798">
        <f>ROUND(SUMIF(CH3:CH476,"&gt;0",CH3:CH476),2)</f>
        <v>0</v>
      </c>
      <c r="CI477" s="799"/>
      <c r="CJ477" s="798">
        <f>ROUND(SUMIF(CJ3:CJ476,"&gt;0",CJ3:CJ476),2)</f>
        <v>0</v>
      </c>
      <c r="CK477" s="799"/>
      <c r="CL477" s="798">
        <f>ROUND(SUMIF(CL3:CL476,"&gt;0",CL3:CL476),2)</f>
        <v>0</v>
      </c>
      <c r="CM477" s="799"/>
      <c r="CN477" s="798">
        <f>ROUND(SUMIF(CN3:CN476,"&gt;0",CN3:CN476),2)</f>
        <v>0</v>
      </c>
      <c r="CO477" s="799"/>
      <c r="CP477" s="798">
        <f>ROUND(SUMIF(CP3:CP476,"&gt;0",CP3:CP476),2)</f>
        <v>0</v>
      </c>
      <c r="CQ477" s="799"/>
      <c r="CR477" s="798">
        <f>ROUND(SUMIF(CR3:CR476,"&gt;0",CR3:CR476),2)</f>
        <v>0</v>
      </c>
      <c r="CS477" s="799"/>
      <c r="CT477" s="798">
        <f>ROUND(SUMIF(CT3:CT476,"&gt;0",CT3:CT476),2)</f>
        <v>0</v>
      </c>
      <c r="CU477" s="799"/>
      <c r="CV477" s="798">
        <f>ROUND(SUMIF(CV3:CV476,"&gt;0",CV3:CV476),2)</f>
        <v>0</v>
      </c>
      <c r="CW477" s="799"/>
      <c r="CX477" s="798">
        <f>ROUND(SUMIF(CX3:CX476,"&gt;0",CX3:CX476),2)</f>
        <v>0</v>
      </c>
      <c r="CY477" s="799"/>
      <c r="CZ477" s="798">
        <f>ROUND(SUMIF(CZ3:CZ476,"&gt;0",CZ3:CZ476),2)</f>
        <v>0</v>
      </c>
      <c r="DA477" s="799"/>
      <c r="DB477" s="798">
        <f>ROUND(SUMIF(DB3:DB476,"&gt;0",DB3:DB476),2)</f>
        <v>0</v>
      </c>
      <c r="DC477" s="799"/>
      <c r="DD477" s="798">
        <f>ROUND(SUMIF(DD3:DD476,"&gt;0",DD3:DD476),2)</f>
        <v>0</v>
      </c>
      <c r="DE477" s="799"/>
      <c r="DF477" s="798">
        <f>ROUND(SUMIF(DF3:DF476,"&gt;0",DF3:DF476),2)</f>
        <v>0</v>
      </c>
      <c r="DG477" s="799"/>
      <c r="DH477" s="798">
        <f>ROUND(SUMIF(DH3:DH476,"&gt;0",DH3:DH476),2)</f>
        <v>0</v>
      </c>
      <c r="DI477" s="799"/>
      <c r="DJ477" s="798">
        <f>ROUND(SUMIF(DJ3:DJ476,"&gt;0",DJ3:DJ476),2)</f>
        <v>0</v>
      </c>
      <c r="DK477" s="799"/>
      <c r="DL477" s="798">
        <f>ROUND(SUMIF(DL3:DL476,"&gt;0",DL3:DL476),2)</f>
        <v>0</v>
      </c>
      <c r="DM477" s="799"/>
      <c r="DN477" s="798">
        <f>ROUND(SUMIF(DN3:DN476,"&gt;0",DN3:DN476),2)</f>
        <v>0</v>
      </c>
      <c r="DO477" s="799"/>
      <c r="DP477" s="798">
        <f>ROUND(SUMIF(DP3:DP476,"&gt;0",DP3:DP476),2)</f>
        <v>0</v>
      </c>
      <c r="DQ477" s="799"/>
      <c r="DR477" s="798">
        <f>ROUND(SUMIF(DR3:DR476,"&gt;0",DR3:DR476),2)</f>
        <v>0</v>
      </c>
      <c r="DS477" s="799"/>
      <c r="DT477" s="798">
        <f>ROUND(SUMIF(DT3:DT476,"&gt;0",DT3:DT476),2)</f>
        <v>0</v>
      </c>
      <c r="DU477" s="799"/>
      <c r="DV477" s="798">
        <f>ROUND(SUMIF(DV3:DV476,"&gt;0",DV3:DV476),2)</f>
        <v>0</v>
      </c>
      <c r="DW477" s="799"/>
      <c r="DX477" s="798">
        <f>ROUND(SUMIF(DX3:DX476,"&gt;0",DX3:DX476),2)</f>
        <v>0</v>
      </c>
      <c r="DY477" s="799"/>
      <c r="DZ477" s="798">
        <f>ROUND(SUMIF(DZ3:DZ476,"&gt;0",DZ3:DZ476),2)</f>
        <v>0</v>
      </c>
      <c r="EA477" s="799"/>
      <c r="EB477" s="798">
        <f>ROUND(SUMIF(EB3:EB476,"&gt;0",EB3:EB476),2)</f>
        <v>0</v>
      </c>
      <c r="EC477" s="799"/>
      <c r="ED477" s="798">
        <f>ROUND(SUMIF(ED3:ED476,"&gt;0",ED3:ED476),2)</f>
        <v>0</v>
      </c>
      <c r="EE477" s="799"/>
      <c r="EF477" s="798">
        <f>ROUND(SUMIF(EF3:EF476,"&gt;0",EF3:EF476),2)</f>
        <v>0</v>
      </c>
      <c r="EG477" s="799"/>
      <c r="EH477" s="798">
        <f>ROUND(SUMIF(EH3:EH476,"&gt;0",EH3:EH476),2)</f>
        <v>0</v>
      </c>
      <c r="EI477" s="799"/>
      <c r="EJ477" s="798">
        <f>ROUND(SUMIF(EJ3:EJ476,"&gt;0",EJ3:EJ476),2)</f>
        <v>0</v>
      </c>
      <c r="EK477" s="799"/>
      <c r="EL477" s="798">
        <f>ROUND(SUMIF(EL3:EL476,"&gt;0",EL3:EL476),2)</f>
        <v>0</v>
      </c>
      <c r="EM477" s="799"/>
      <c r="EN477" s="798">
        <f>ROUND(SUMIF(EN3:EN476,"&gt;0",EN3:EN476),2)</f>
        <v>0</v>
      </c>
      <c r="EO477" s="799"/>
      <c r="EP477" s="798">
        <f>ROUND(SUMIF(EP3:EP476,"&gt;0",EP3:EP476),2)</f>
        <v>0</v>
      </c>
      <c r="EQ477" s="799"/>
      <c r="ER477" s="798">
        <f>ROUND(SUMIF(ER3:ER476,"&gt;0",ER3:ER476),2)</f>
        <v>0</v>
      </c>
      <c r="ES477" s="799"/>
      <c r="ET477" s="798">
        <f>ROUND(SUMIF(ET3:ET476,"&gt;0",ET3:ET476),2)</f>
        <v>0</v>
      </c>
      <c r="EU477" s="799"/>
      <c r="EV477" s="798">
        <f>ROUND(SUMIF(EV3:EV476,"&gt;0",EV3:EV476),2)</f>
        <v>0</v>
      </c>
      <c r="EW477" s="799"/>
      <c r="EX477" s="798">
        <f>ROUND(SUMIF(EX3:EX476,"&gt;0",EX3:EX476),2)</f>
        <v>0</v>
      </c>
      <c r="EY477" s="799"/>
      <c r="EZ477" s="798">
        <f>ROUND(SUMIF(EZ3:EZ476,"&gt;0",EZ3:EZ476),2)</f>
        <v>0</v>
      </c>
      <c r="FA477" s="799"/>
      <c r="FB477" s="798">
        <f>ROUND(SUMIF(FB3:FB476,"&gt;0",FB3:FB476),2)</f>
        <v>0</v>
      </c>
      <c r="FC477" s="799"/>
      <c r="FD477" s="798">
        <f>ROUND(SUMIF(FD3:FD476,"&gt;0",FD3:FD476),2)</f>
        <v>0</v>
      </c>
      <c r="FE477" s="799"/>
      <c r="FF477" s="798">
        <f>ROUND(SUMIF(FF3:FF476,"&gt;0",FF3:FF476),2)</f>
        <v>0</v>
      </c>
      <c r="FG477" s="799"/>
      <c r="FH477" s="798">
        <f>ROUND(SUMIF(FH3:FH476,"&gt;0",FH3:FH476),2)</f>
        <v>0</v>
      </c>
      <c r="FI477" s="799"/>
      <c r="FJ477" s="798">
        <f>ROUND(SUMIF(FJ3:FJ476,"&gt;0",FJ3:FJ476),2)</f>
        <v>0</v>
      </c>
      <c r="FK477" s="799"/>
      <c r="FL477" s="798">
        <f>ROUND(SUMIF(FL3:FL476,"&gt;0",FL3:FL476),2)</f>
        <v>0</v>
      </c>
      <c r="FM477" s="799"/>
      <c r="FN477" s="798">
        <f>ROUND(SUMIF(FN3:FN476,"&gt;0",FN3:FN476),2)</f>
        <v>0</v>
      </c>
      <c r="FO477" s="799"/>
      <c r="FP477" s="798">
        <f>ROUND(SUMIF(FP3:FP476,"&gt;0",FP3:FP476),2)</f>
        <v>0</v>
      </c>
      <c r="FQ477" s="799"/>
      <c r="FR477" s="798">
        <f>ROUND(SUMIF(FR3:FR476,"&gt;0",FR3:FR476),2)</f>
        <v>0</v>
      </c>
      <c r="FS477" s="799"/>
      <c r="FT477" s="798">
        <f>ROUND(SUMIF(FT3:FT476,"&gt;0",FT3:FT476),2)</f>
        <v>0</v>
      </c>
      <c r="FU477" s="799"/>
      <c r="FV477" s="798">
        <f>ROUND(SUMIF(FV3:FV476,"&gt;0",FV3:FV476),2)</f>
        <v>0</v>
      </c>
      <c r="FW477" s="799"/>
      <c r="FX477" s="798">
        <f>ROUND(SUMIF(FX3:FX476,"&gt;0",FX3:FX476),2)</f>
        <v>0</v>
      </c>
      <c r="FY477" s="799"/>
      <c r="FZ477" s="798">
        <f>ROUND(SUMIF(FZ3:FZ476,"&gt;0",FZ3:FZ476),2)</f>
        <v>0</v>
      </c>
      <c r="GA477" s="799"/>
      <c r="GB477" s="798">
        <f>ROUND(SUMIF(GB3:GB476,"&gt;0",GB3:GB476),2)</f>
        <v>0</v>
      </c>
      <c r="GC477" s="799"/>
      <c r="GD477" s="798">
        <f>ROUND(SUMIF(GD3:GD476,"&gt;0",GD3:GD476),2)</f>
        <v>0</v>
      </c>
      <c r="GE477" s="799"/>
      <c r="GF477" s="798">
        <f>ROUND(SUMIF(GF3:GF476,"&gt;0",GF3:GF476),2)</f>
        <v>0</v>
      </c>
      <c r="GG477" s="799"/>
      <c r="GH477" s="798">
        <f>ROUND(SUMIF(GH3:GH476,"&gt;0",GH3:GH476),2)</f>
        <v>0</v>
      </c>
      <c r="GI477" s="799"/>
      <c r="GJ477" s="798">
        <f>ROUND(SUMIF(GJ3:GJ476,"&gt;0",GJ3:GJ476),2)</f>
        <v>0</v>
      </c>
      <c r="GK477" s="799"/>
      <c r="GL477" s="798">
        <f>ROUND(SUMIF(GL3:GL476,"&gt;0",GL3:GL476),2)</f>
        <v>0</v>
      </c>
      <c r="GM477" s="799"/>
      <c r="GN477" s="798">
        <f>ROUND(SUMIF(GN3:GN476,"&gt;0",GN3:GN476),2)</f>
        <v>0</v>
      </c>
      <c r="GO477" s="799"/>
      <c r="GP477" s="798">
        <f>ROUND(SUMIF(GP3:GP476,"&gt;0",GP3:GP476),2)</f>
        <v>0</v>
      </c>
      <c r="GQ477" s="799"/>
      <c r="GR477" s="798">
        <f>ROUND(SUMIF(GR3:GR476,"&gt;0",GR3:GR476),2)</f>
        <v>0</v>
      </c>
      <c r="GS477" s="799"/>
      <c r="GT477" s="798">
        <f>ROUND(SUMIF(GT3:GT476,"&gt;0",GT3:GT476),2)</f>
        <v>0</v>
      </c>
      <c r="GU477" s="799"/>
      <c r="GV477" s="798">
        <f>ROUND(SUMIF(GV3:GV476,"&gt;0",GV3:GV476),2)</f>
        <v>0</v>
      </c>
      <c r="GW477" s="799"/>
      <c r="GX477" s="798">
        <f>ROUND(SUMIF(GX3:GX476,"&gt;0",GX3:GX476),2)</f>
        <v>0</v>
      </c>
      <c r="GY477" s="799"/>
      <c r="GZ477" s="798">
        <f>ROUND(SUMIF(GZ3:GZ476,"&gt;0",GZ3:GZ476),2)</f>
        <v>0</v>
      </c>
      <c r="HA477" s="799"/>
      <c r="HB477" s="798">
        <f>ROUND(SUMIF(HB3:HB476,"&gt;0",HB3:HB476),2)</f>
        <v>0</v>
      </c>
      <c r="HC477" s="799"/>
      <c r="HD477" s="798">
        <f>ROUND(SUMIF(HD3:HD476,"&gt;0",HD3:HD476),2)</f>
        <v>0</v>
      </c>
      <c r="HE477" s="799"/>
      <c r="HF477" s="798">
        <f>ROUND(SUMIF(HF3:HF476,"&gt;0",HF3:HF476),2)</f>
        <v>0</v>
      </c>
      <c r="HG477" s="799"/>
      <c r="HH477" s="798">
        <f>ROUND(SUMIF(HH3:HH476,"&gt;0",HH3:HH476),2)</f>
        <v>0</v>
      </c>
      <c r="HI477" s="799"/>
      <c r="HJ477" s="798">
        <f>ROUND(SUMIF(HJ3:HJ476,"&gt;0",HJ3:HJ476),2)</f>
        <v>0</v>
      </c>
      <c r="HK477" s="799"/>
      <c r="HL477" s="798">
        <f>ROUND(SUMIF(HL3:HL476,"&gt;0",HL3:HL476),2)</f>
        <v>0</v>
      </c>
      <c r="HM477" s="799"/>
      <c r="HN477" s="798">
        <f>ROUND(SUMIF(HN3:HN476,"&gt;0",HN3:HN476),2)</f>
        <v>0</v>
      </c>
      <c r="HO477" s="799"/>
      <c r="HP477" s="798">
        <f>ROUND(SUMIF(HP3:HP476,"&gt;0",HP3:HP476),2)</f>
        <v>0</v>
      </c>
      <c r="HQ477" s="799"/>
      <c r="HR477" s="798">
        <f>ROUND(SUMIF(HR3:HR476,"&gt;0",HR3:HR476),2)</f>
        <v>0</v>
      </c>
      <c r="HS477" s="799"/>
      <c r="HT477" s="798">
        <f>ROUND(SUMIF(HT3:HT476,"&gt;0",HT3:HT476),2)</f>
        <v>0</v>
      </c>
      <c r="HU477" s="799"/>
      <c r="HV477" s="798">
        <f>ROUND(SUMIF(HV3:HV476,"&gt;0",HV3:HV476),2)</f>
        <v>0</v>
      </c>
      <c r="HW477" s="799"/>
      <c r="HX477" s="798">
        <f>ROUND(SUMIF(HX3:HX476,"&gt;0",HX3:HX476),2)</f>
        <v>0</v>
      </c>
      <c r="HY477" s="799"/>
      <c r="HZ477" s="798">
        <f>ROUND(SUMIF(HZ3:HZ476,"&gt;0",HZ3:HZ476),2)</f>
        <v>0</v>
      </c>
      <c r="IA477" s="799"/>
      <c r="IB477" s="798">
        <f>ROUND(SUMIF(IB3:IB476,"&gt;0",IB3:IB476),2)</f>
        <v>0</v>
      </c>
      <c r="IC477" s="799"/>
      <c r="ID477" s="798">
        <f>ROUND(SUMIF(ID3:ID476,"&gt;0",ID3:ID476),2)</f>
        <v>0</v>
      </c>
      <c r="IE477" s="799"/>
      <c r="IF477" s="798">
        <f>ROUND(SUMIF(IF3:IF476,"&gt;0",IF3:IF476),2)</f>
        <v>0</v>
      </c>
      <c r="IG477" s="799"/>
      <c r="IH477" s="798">
        <f>ROUND(SUMIF(IH3:IH476,"&gt;0",IH3:IH476),2)</f>
        <v>0</v>
      </c>
      <c r="II477" s="799"/>
      <c r="IJ477" s="798">
        <f>ROUND(SUMIF(IJ3:IJ476,"&gt;0",IJ3:IJ476),2)</f>
        <v>0</v>
      </c>
      <c r="IK477" s="799"/>
      <c r="IL477" s="798">
        <f>ROUND(SUMIF(IL3:IL476,"&gt;0",IL3:IL476),2)</f>
        <v>0</v>
      </c>
      <c r="IM477" s="799"/>
      <c r="IN477" s="798">
        <f>ROUND(SUMIF(IN3:IN476,"&gt;0",IN3:IN476),2)</f>
        <v>0</v>
      </c>
      <c r="IO477" s="799"/>
      <c r="IP477" s="798">
        <f>ROUND(SUMIF(IP3:IP476,"&gt;0",IP3:IP476),2)</f>
        <v>0</v>
      </c>
      <c r="IQ477" s="799"/>
      <c r="IR477" s="798">
        <f>ROUND(SUMIF(IR3:IR476,"&gt;0",IR3:IR476),2)</f>
        <v>0</v>
      </c>
      <c r="IS477" s="799"/>
      <c r="IT477" s="798">
        <f>ROUND(SUMIF(IT3:IT476,"&gt;0",IT3:IT476),2)</f>
        <v>0</v>
      </c>
      <c r="IU477" s="799"/>
      <c r="IV477" s="798">
        <f>ROUND(SUMIF(IV3:IV476,"&gt;0",IV3:IV476),2)</f>
        <v>0</v>
      </c>
      <c r="IW477" s="799"/>
      <c r="IX477" s="798">
        <f>ROUND(SUMIF(IX3:IX476,"&gt;0",IX3:IX476),2)</f>
        <v>0</v>
      </c>
      <c r="IY477" s="799"/>
      <c r="IZ477" s="798">
        <f>ROUND(SUMIF(IZ3:IZ476,"&gt;0",IZ3:IZ476),2)</f>
        <v>0</v>
      </c>
      <c r="JA477" s="799"/>
      <c r="JB477" s="798">
        <f>ROUND(SUMIF(JB3:JB476,"&gt;0",JB3:JB476),2)</f>
        <v>0</v>
      </c>
      <c r="JC477" s="799"/>
      <c r="JD477" s="798">
        <f>ROUND(SUMIF(JD3:JD476,"&gt;0",JD3:JD476),2)</f>
        <v>0</v>
      </c>
      <c r="JE477" s="799"/>
      <c r="JF477" s="798">
        <f>ROUND(SUMIF(JF3:JF476,"&gt;0",JF3:JF476),2)</f>
        <v>0</v>
      </c>
      <c r="JG477" s="799"/>
      <c r="JH477" s="798">
        <f>ROUND(SUMIF(JH3:JH476,"&gt;0",JH3:JH476),2)</f>
        <v>0</v>
      </c>
      <c r="JI477" s="799"/>
      <c r="JJ477" s="798">
        <f>ROUND(SUMIF(JJ3:JJ476,"&gt;0",JJ3:JJ476),2)</f>
        <v>0</v>
      </c>
      <c r="JK477" s="799"/>
      <c r="JL477" s="798">
        <f>ROUND(SUMIF(JL3:JL476,"&gt;0",JL3:JL476),2)</f>
        <v>0</v>
      </c>
      <c r="JM477" s="799"/>
      <c r="JN477" s="798">
        <f>ROUND(SUMIF(JN3:JN476,"&gt;0",JN3:JN476),2)</f>
        <v>0</v>
      </c>
      <c r="JO477" s="799"/>
      <c r="JP477" s="798">
        <f>ROUND(SUMIF(JP3:JP476,"&gt;0",JP3:JP476),2)</f>
        <v>0</v>
      </c>
      <c r="JQ477" s="799"/>
      <c r="JR477" s="798">
        <f>ROUND(SUMIF(JR3:JR476,"&gt;0",JR3:JR476),2)</f>
        <v>0</v>
      </c>
      <c r="JS477" s="799"/>
      <c r="JT477" s="798">
        <f>ROUND(SUMIF(JT3:JT476,"&gt;0",JT3:JT476),2)</f>
        <v>0</v>
      </c>
      <c r="JU477" s="799"/>
      <c r="JV477" s="798">
        <f>ROUND(SUMIF(JV3:JV476,"&gt;0",JV3:JV476),2)</f>
        <v>0</v>
      </c>
      <c r="JW477" s="799"/>
      <c r="JX477" s="798">
        <f>ROUND(SUMIF(JX3:JX476,"&gt;0",JX3:JX476),2)</f>
        <v>0</v>
      </c>
      <c r="JY477" s="799"/>
      <c r="JZ477" s="798">
        <f>ROUND(SUMIF(JZ3:JZ476,"&gt;0",JZ3:JZ476),2)</f>
        <v>0</v>
      </c>
      <c r="KA477" s="799"/>
      <c r="KB477" s="798">
        <f>ROUND(SUMIF(KB3:KB476,"&gt;0",KB3:KB476),2)</f>
        <v>0</v>
      </c>
      <c r="KC477" s="799"/>
      <c r="KD477" s="798">
        <f>ROUND(SUMIF(KD3:KD476,"&gt;0",KD3:KD476),2)</f>
        <v>0</v>
      </c>
      <c r="KE477" s="799"/>
      <c r="KF477" s="798">
        <f>ROUND(SUMIF(KF3:KF476,"&gt;0",KF3:KF476),2)</f>
        <v>0</v>
      </c>
      <c r="KG477" s="799"/>
      <c r="KH477" s="798">
        <f>ROUND(SUMIF(KH3:KH476,"&gt;0",KH3:KH476),2)</f>
        <v>0</v>
      </c>
      <c r="KI477" s="799"/>
      <c r="KJ477" s="798">
        <f>ROUND(SUMIF(KJ3:KJ476,"&gt;0",KJ3:KJ476),2)</f>
        <v>0</v>
      </c>
      <c r="KK477" s="799"/>
      <c r="KL477" s="798">
        <f>ROUND(SUMIF(KL3:KL476,"&gt;0",KL3:KL476),2)</f>
        <v>0</v>
      </c>
      <c r="KM477" s="799"/>
      <c r="KN477" s="798">
        <f>ROUND(SUMIF(KN3:KN476,"&gt;0",KN3:KN476),2)</f>
        <v>0</v>
      </c>
      <c r="KO477" s="799"/>
      <c r="KP477" s="798">
        <f>ROUND(SUMIF(KP3:KP476,"&gt;0",KP3:KP476),2)</f>
        <v>0</v>
      </c>
      <c r="KQ477" s="799"/>
      <c r="KR477" s="798">
        <f>ROUND(SUMIF(KR3:KR476,"&gt;0",KR3:KR476),2)</f>
        <v>0</v>
      </c>
      <c r="KS477" s="799"/>
      <c r="KT477" s="798">
        <f>ROUND(SUMIF(KT3:KT476,"&gt;0",KT3:KT476),2)</f>
        <v>0</v>
      </c>
      <c r="KU477" s="799"/>
      <c r="KV477" s="798">
        <f>ROUND(SUMIF(KV3:KV476,"&gt;0",KV3:KV476),2)</f>
        <v>0</v>
      </c>
      <c r="KW477" s="799"/>
      <c r="KX477" s="798">
        <f>ROUND(SUMIF(KX3:KX476,"&gt;0",KX3:KX476),2)</f>
        <v>0</v>
      </c>
      <c r="KY477" s="799"/>
      <c r="KZ477" s="798">
        <f>ROUND(SUMIF(KZ3:KZ476,"&gt;0",KZ3:KZ476),2)</f>
        <v>0</v>
      </c>
      <c r="LA477" s="799"/>
      <c r="LB477" s="798">
        <f>ROUND(SUMIF(LB3:LB476,"&gt;0",LB3:LB476),2)</f>
        <v>0</v>
      </c>
      <c r="LC477" s="799"/>
      <c r="LD477" s="798">
        <f>ROUND(SUMIF(LD3:LD476,"&gt;0",LD3:LD476),2)</f>
        <v>0</v>
      </c>
      <c r="LE477" s="799"/>
      <c r="LF477" s="798">
        <f>ROUND(SUMIF(LF3:LF476,"&gt;0",LF3:LF476),2)</f>
        <v>0</v>
      </c>
      <c r="LG477" s="799"/>
      <c r="LH477" s="798">
        <f>ROUND(SUMIF(LH3:LH476,"&gt;0",LH3:LH476),2)</f>
        <v>0</v>
      </c>
      <c r="LI477" s="799"/>
      <c r="LJ477" s="798">
        <f>ROUND(SUMIF(LJ3:LJ476,"&gt;0",LJ3:LJ476),2)</f>
        <v>0</v>
      </c>
      <c r="LK477" s="799"/>
      <c r="LL477" s="798">
        <f>ROUND(SUMIF(LL3:LL476,"&gt;0",LL3:LL476),2)</f>
        <v>0</v>
      </c>
      <c r="LM477" s="799"/>
      <c r="LN477" s="798">
        <f>ROUND(SUMIF(LN3:LN476,"&gt;0",LN3:LN476),2)</f>
        <v>0</v>
      </c>
      <c r="LO477" s="799"/>
      <c r="LP477" s="798">
        <f>ROUND(SUMIF(LP3:LP476,"&gt;0",LP3:LP476),2)</f>
        <v>0</v>
      </c>
      <c r="LQ477" s="799"/>
      <c r="LR477" s="798">
        <f>ROUND(SUMIF(LR3:LR476,"&gt;0",LR3:LR476),2)</f>
        <v>0</v>
      </c>
      <c r="LS477" s="799"/>
      <c r="LT477" s="798">
        <f>ROUND(SUMIF(LT3:LT476,"&gt;0",LT3:LT476),2)</f>
        <v>0</v>
      </c>
      <c r="LU477" s="799"/>
      <c r="LV477" s="798">
        <f>ROUND(SUMIF(LV3:LV476,"&gt;0",LV3:LV476),2)</f>
        <v>0</v>
      </c>
      <c r="LW477" s="799"/>
      <c r="LX477" s="798">
        <f>ROUND(SUMIF(LX3:LX476,"&gt;0",LX3:LX476),2)</f>
        <v>0</v>
      </c>
      <c r="LY477" s="799"/>
      <c r="LZ477" s="798">
        <f>ROUND(SUMIF(LZ3:LZ476,"&gt;0",LZ3:LZ476),2)</f>
        <v>0</v>
      </c>
      <c r="MA477" s="799"/>
      <c r="MB477" s="798">
        <f>ROUND(SUMIF(MB3:MB476,"&gt;0",MB3:MB476),2)</f>
        <v>0</v>
      </c>
      <c r="MC477" s="799"/>
      <c r="MD477" s="798">
        <f>ROUND(SUMIF(MD3:MD476,"&gt;0",MD3:MD476),2)</f>
        <v>0</v>
      </c>
      <c r="ME477" s="799"/>
      <c r="MF477" s="798">
        <f>ROUND(SUMIF(MF3:MF476,"&gt;0",MF3:MF476),2)</f>
        <v>0</v>
      </c>
      <c r="MG477" s="799"/>
      <c r="MH477" s="798">
        <f>ROUND(SUMIF(MH3:MH476,"&gt;0",MH3:MH476),2)</f>
        <v>0</v>
      </c>
      <c r="MI477" s="799"/>
      <c r="MJ477" s="798">
        <f>ROUND(SUMIF(MJ3:MJ476,"&gt;0",MJ3:MJ476),2)</f>
        <v>0</v>
      </c>
      <c r="MK477" s="799"/>
      <c r="ML477" s="798">
        <f>ROUND(SUMIF(ML3:ML476,"&gt;0",ML3:ML476),2)</f>
        <v>0</v>
      </c>
      <c r="MM477" s="799"/>
      <c r="MN477" s="798">
        <f>ROUND(SUMIF(MN3:MN476,"&gt;0",MN3:MN476),2)</f>
        <v>0</v>
      </c>
      <c r="MO477" s="799"/>
      <c r="MP477" s="798">
        <f>ROUND(SUMIF(MP3:MP476,"&gt;0",MP3:MP476),2)</f>
        <v>0</v>
      </c>
      <c r="MQ477" s="799"/>
      <c r="MR477" s="798">
        <f>ROUND(SUMIF(MR3:MR476,"&gt;0",MR3:MR476),2)</f>
        <v>0</v>
      </c>
      <c r="MS477" s="799"/>
      <c r="MT477" s="798">
        <f>ROUND(SUMIF(MT3:MT476,"&gt;0",MT3:MT476),2)</f>
        <v>0</v>
      </c>
      <c r="MU477" s="799"/>
      <c r="MV477" s="798">
        <f>ROUND(SUMIF(MV3:MV476,"&gt;0",MV3:MV476),2)</f>
        <v>0</v>
      </c>
      <c r="MW477" s="799"/>
      <c r="MX477" s="798">
        <f>ROUND(SUMIF(MX3:MX476,"&gt;0",MX3:MX476),2)</f>
        <v>0</v>
      </c>
      <c r="MY477" s="799"/>
      <c r="MZ477" s="798">
        <f>ROUND(SUMIF(MZ3:MZ476,"&gt;0",MZ3:MZ476),2)</f>
        <v>0</v>
      </c>
      <c r="NA477" s="799"/>
      <c r="NB477" s="798">
        <f>ROUND(SUMIF(NB3:NB476,"&gt;0",NB3:NB476),2)</f>
        <v>0</v>
      </c>
      <c r="NC477" s="799"/>
      <c r="ND477" s="798">
        <f>ROUND(SUMIF(ND3:ND476,"&gt;0",ND3:ND476),2)</f>
        <v>0</v>
      </c>
      <c r="NE477" s="799"/>
      <c r="NF477" s="798">
        <f>ROUND(SUMIF(NF3:NF476,"&gt;0",NF3:NF476),2)</f>
        <v>0</v>
      </c>
      <c r="NG477" s="799"/>
      <c r="NH477" s="798">
        <f>ROUND(SUMIF(NH3:NH476,"&gt;0",NH3:NH476),2)</f>
        <v>0</v>
      </c>
      <c r="NI477" s="799"/>
      <c r="NJ477" s="798">
        <f>ROUND(SUMIF(NJ3:NJ476,"&gt;0",NJ3:NJ476),2)</f>
        <v>0</v>
      </c>
      <c r="NK477" s="799"/>
      <c r="NL477" s="798">
        <f>ROUND(SUMIF(NL3:NL476,"&gt;0",NL3:NL476),2)</f>
        <v>0</v>
      </c>
      <c r="NM477" s="799"/>
      <c r="NN477" s="798">
        <f>ROUND(SUMIF(NN3:NN476,"&gt;0",NN3:NN476),2)</f>
        <v>0</v>
      </c>
      <c r="NO477" s="799"/>
      <c r="NP477" s="798">
        <f>ROUND(SUMIF(NP3:NP476,"&gt;0",NP3:NP476),2)</f>
        <v>0</v>
      </c>
      <c r="NQ477" s="799"/>
      <c r="NR477" s="798">
        <f>ROUND(SUMIF(NR3:NR476,"&gt;0",NR3:NR476),2)</f>
        <v>0</v>
      </c>
      <c r="NS477" s="799"/>
      <c r="NT477" s="798">
        <f>ROUND(SUMIF(NT3:NT476,"&gt;0",NT3:NT476),2)</f>
        <v>0</v>
      </c>
      <c r="NU477" s="799"/>
      <c r="NV477" s="798">
        <f>ROUND(SUMIF(NV3:NV476,"&gt;0",NV3:NV476),2)</f>
        <v>0</v>
      </c>
      <c r="NW477" s="799"/>
      <c r="NX477" s="798">
        <f>ROUND(SUMIF(NX3:NX476,"&gt;0",NX3:NX476),2)</f>
        <v>0</v>
      </c>
      <c r="NY477" s="799"/>
      <c r="NZ477" s="798">
        <f>ROUND(SUMIF(NZ3:NZ476,"&gt;0",NZ3:NZ476),2)</f>
        <v>0</v>
      </c>
      <c r="OA477" s="799"/>
      <c r="OB477" s="798">
        <f>ROUND(SUMIF(OB3:OB476,"&gt;0",OB3:OB476),2)</f>
        <v>0</v>
      </c>
      <c r="OC477" s="799"/>
      <c r="OD477" s="798">
        <f>ROUND(SUMIF(OD3:OD476,"&gt;0",OD3:OD476),2)</f>
        <v>0</v>
      </c>
      <c r="OE477" s="799"/>
      <c r="OF477" s="798">
        <f>ROUND(SUMIF(OF3:OF476,"&gt;0",OF3:OF476),2)</f>
        <v>0</v>
      </c>
      <c r="OG477" s="799"/>
      <c r="OH477" s="798">
        <f>ROUND(SUMIF(OH3:OH476,"&gt;0",OH3:OH476),2)</f>
        <v>0</v>
      </c>
      <c r="OI477" s="799"/>
      <c r="OJ477" s="798">
        <f>ROUND(SUMIF(OJ3:OJ476,"&gt;0",OJ3:OJ476),2)</f>
        <v>0</v>
      </c>
      <c r="OK477" s="799"/>
      <c r="OL477" s="798">
        <f>ROUND(SUMIF(OL3:OL476,"&gt;0",OL3:OL476),2)</f>
        <v>0</v>
      </c>
      <c r="OM477" s="799"/>
      <c r="ON477" s="798">
        <f>ROUND(SUMIF(ON3:ON476,"&gt;0",ON3:ON476),2)</f>
        <v>0</v>
      </c>
      <c r="OO477" s="799"/>
      <c r="OP477" s="798">
        <f>ROUND(SUMIF(OP3:OP476,"&gt;0",OP3:OP476),2)</f>
        <v>0</v>
      </c>
      <c r="OQ477" s="799"/>
      <c r="OR477" s="798">
        <f>ROUND(SUMIF(OR3:OR476,"&gt;0",OR3:OR476),2)</f>
        <v>0</v>
      </c>
      <c r="OS477" s="799"/>
      <c r="OT477" s="798">
        <f>ROUND(SUMIF(OT3:OT476,"&gt;0",OT3:OT476),2)</f>
        <v>0</v>
      </c>
      <c r="OU477" s="799"/>
      <c r="OV477" s="798">
        <f>ROUND(SUMIF(OV3:OV476,"&gt;0",OV3:OV476),2)</f>
        <v>0</v>
      </c>
      <c r="OW477" s="799"/>
      <c r="OX477" s="798">
        <f>ROUND(SUMIF(OX3:OX476,"&gt;0",OX3:OX476),2)</f>
        <v>0</v>
      </c>
      <c r="OY477" s="799"/>
      <c r="OZ477" s="798">
        <f>ROUND(SUMIF(OZ3:OZ476,"&gt;0",OZ3:OZ476),2)</f>
        <v>0</v>
      </c>
      <c r="PA477" s="799"/>
      <c r="PB477" s="798">
        <f>ROUND(SUMIF(PB3:PB476,"&gt;0",PB3:PB476),2)</f>
        <v>0</v>
      </c>
      <c r="PC477" s="799"/>
      <c r="PD477" s="798">
        <f>ROUND(SUMIF(PD3:PD476,"&gt;0",PD3:PD476),2)</f>
        <v>0</v>
      </c>
      <c r="PE477" s="799"/>
      <c r="PF477" s="798">
        <f>ROUND(SUMIF(PF3:PF476,"&gt;0",PF3:PF476),2)</f>
        <v>0</v>
      </c>
      <c r="PG477" s="799"/>
      <c r="PH477" s="798">
        <f>ROUND(SUMIF(PH3:PH476,"&gt;0",PH3:PH476),2)</f>
        <v>0</v>
      </c>
      <c r="PI477" s="799"/>
      <c r="PJ477" s="798">
        <f>ROUND(SUMIF(PJ3:PJ476,"&gt;0",PJ3:PJ476),2)</f>
        <v>0</v>
      </c>
      <c r="PK477" s="799"/>
      <c r="PL477" s="798">
        <f>ROUND(SUMIF(PL3:PL476,"&gt;0",PL3:PL476),2)</f>
        <v>0</v>
      </c>
      <c r="PM477" s="799"/>
      <c r="PN477" s="798">
        <f>ROUND(SUMIF(PN3:PN476,"&gt;0",PN3:PN476),2)</f>
        <v>0</v>
      </c>
      <c r="PO477" s="799"/>
      <c r="PP477" s="798">
        <f>ROUND(SUMIF(PP3:PP476,"&gt;0",PP3:PP476),2)</f>
        <v>0</v>
      </c>
      <c r="PQ477" s="799"/>
      <c r="PR477" s="798">
        <f>ROUND(SUMIF(PR3:PR476,"&gt;0",PR3:PR476),2)</f>
        <v>0</v>
      </c>
      <c r="PS477" s="799"/>
      <c r="PT477" s="798">
        <f>ROUND(SUMIF(PT3:PT476,"&gt;0",PT3:PT476),2)</f>
        <v>0</v>
      </c>
      <c r="PU477" s="799"/>
      <c r="PV477" s="798">
        <f>ROUND(SUMIF(PV3:PV476,"&gt;0",PV3:PV476),2)</f>
        <v>0</v>
      </c>
      <c r="PW477" s="799"/>
      <c r="PX477" s="798">
        <f>ROUND(SUMIF(PX3:PX476,"&gt;0",PX3:PX476),2)</f>
        <v>0</v>
      </c>
      <c r="PY477" s="799"/>
      <c r="PZ477" s="798">
        <f>ROUND(SUMIF(PZ3:PZ476,"&gt;0",PZ3:PZ476),2)</f>
        <v>0</v>
      </c>
      <c r="QA477" s="799"/>
      <c r="QB477" s="798">
        <f>ROUND(SUMIF(QB3:QB476,"&gt;0",QB3:QB476),2)</f>
        <v>0</v>
      </c>
      <c r="QC477" s="799"/>
      <c r="QD477" s="798">
        <f>ROUND(SUMIF(QD3:QD476,"&gt;0",QD3:QD476),2)</f>
        <v>0</v>
      </c>
      <c r="QE477" s="799"/>
      <c r="QF477" s="798">
        <f>ROUND(SUMIF(QF3:QF476,"&gt;0",QF3:QF476),2)</f>
        <v>0</v>
      </c>
      <c r="QG477" s="799"/>
      <c r="QH477" s="798">
        <f>ROUND(SUMIF(QH3:QH476,"&gt;0",QH3:QH476),2)</f>
        <v>0</v>
      </c>
      <c r="QI477" s="799"/>
      <c r="QJ477" s="798">
        <f>ROUND(SUMIF(QJ3:QJ476,"&gt;0",QJ3:QJ476),2)</f>
        <v>0</v>
      </c>
      <c r="QK477" s="799"/>
      <c r="QL477" s="798">
        <f>ROUND(SUMIF(QL3:QL476,"&gt;0",QL3:QL476),2)</f>
        <v>0</v>
      </c>
      <c r="QM477" s="799"/>
      <c r="QN477" s="798">
        <f>ROUND(SUMIF(QN3:QN476,"&gt;0",QN3:QN476),2)</f>
        <v>0</v>
      </c>
      <c r="QO477" s="799"/>
    </row>
    <row r="478" spans="1:457" ht="15.95" customHeight="1" thickBot="1">
      <c r="A478" s="802"/>
      <c r="B478" s="803"/>
      <c r="C478" s="803"/>
      <c r="D478" s="803"/>
      <c r="E478" s="177" t="s">
        <v>85</v>
      </c>
      <c r="F478" s="796">
        <f>ROUND(SUMIF(G3:G476,"&gt;0",G3:G476),2)</f>
        <v>0</v>
      </c>
      <c r="G478" s="797"/>
      <c r="H478" s="796">
        <f>ROUND(SUMIF(I3:I476,"&gt;0",I3:I476),2)</f>
        <v>0</v>
      </c>
      <c r="I478" s="797"/>
      <c r="J478" s="796">
        <f>ROUND(SUMIF(K3:K476,"&gt;0",K3:K476),2)</f>
        <v>0</v>
      </c>
      <c r="K478" s="797"/>
      <c r="L478" s="796">
        <f>ROUND(SUMIF(M3:M476,"&gt;0",M3:M476),2)</f>
        <v>0</v>
      </c>
      <c r="M478" s="797"/>
      <c r="N478" s="796">
        <f>ROUND(SUMIF(O3:O476,"&gt;0",O3:O476),2)</f>
        <v>0</v>
      </c>
      <c r="O478" s="797"/>
      <c r="P478" s="796">
        <f>ROUND(SUMIF(Q3:Q476,"&gt;0",Q3:Q476),2)</f>
        <v>0</v>
      </c>
      <c r="Q478" s="797"/>
      <c r="R478" s="796">
        <f>ROUND(SUMIF(S3:S476,"&gt;0",S3:S476),2)</f>
        <v>0</v>
      </c>
      <c r="S478" s="797"/>
      <c r="T478" s="796">
        <f>ROUND(SUMIF(U3:U476,"&gt;0",U3:U476),2)</f>
        <v>0</v>
      </c>
      <c r="U478" s="797"/>
      <c r="V478" s="796">
        <f>ROUND(SUMIF(W3:W476,"&gt;0",W3:W476),2)</f>
        <v>0</v>
      </c>
      <c r="W478" s="797"/>
      <c r="X478" s="796">
        <f>ROUND(SUMIF(Y3:Y476,"&gt;0",Y3:Y476),2)</f>
        <v>0</v>
      </c>
      <c r="Y478" s="797"/>
      <c r="Z478" s="796">
        <f>ROUND(SUMIF(AA3:AA476,"&gt;0",AA3:AA476),2)</f>
        <v>0</v>
      </c>
      <c r="AA478" s="797"/>
      <c r="AB478" s="796">
        <f>ROUND(SUMIF(AC3:AC476,"&gt;0",AC3:AC476),2)</f>
        <v>0</v>
      </c>
      <c r="AC478" s="797"/>
      <c r="AD478" s="796">
        <f>ROUND(SUMIF(AE3:AE476,"&gt;0",AE3:AE476),2)</f>
        <v>0</v>
      </c>
      <c r="AE478" s="797"/>
      <c r="AF478" s="796">
        <f>ROUND(SUMIF(AG3:AG476,"&gt;0",AG3:AG476),2)</f>
        <v>0</v>
      </c>
      <c r="AG478" s="797"/>
      <c r="AH478" s="796">
        <f>ROUND(SUMIF(AI3:AI476,"&gt;0",AI3:AI476),2)</f>
        <v>0</v>
      </c>
      <c r="AI478" s="797"/>
      <c r="AJ478" s="796">
        <f>ROUND(SUMIF(AK3:AK476,"&gt;0",AK3:AK476),2)</f>
        <v>0</v>
      </c>
      <c r="AK478" s="797"/>
      <c r="AL478" s="796">
        <f>ROUND(SUMIF(AM3:AM476,"&gt;0",AM3:AM476),2)</f>
        <v>0</v>
      </c>
      <c r="AM478" s="797"/>
      <c r="AN478" s="796">
        <f>ROUND(SUMIF(AO3:AO476,"&gt;0",AO3:AO476),2)</f>
        <v>0</v>
      </c>
      <c r="AO478" s="797"/>
      <c r="AP478" s="796">
        <f>ROUND(SUMIF(AQ3:AQ476,"&gt;0",AQ3:AQ476),2)</f>
        <v>0</v>
      </c>
      <c r="AQ478" s="797"/>
      <c r="AR478" s="796">
        <f>ROUND(SUMIF(AS3:AS476,"&gt;0",AS3:AS476),2)</f>
        <v>0</v>
      </c>
      <c r="AS478" s="797"/>
      <c r="AT478" s="796">
        <f>ROUND(SUMIF(AU3:AU476,"&gt;0",AU3:AU476),2)</f>
        <v>0</v>
      </c>
      <c r="AU478" s="797"/>
      <c r="AV478" s="796">
        <f>ROUND(SUMIF(AW3:AW476,"&gt;0",AW3:AW476),2)</f>
        <v>0</v>
      </c>
      <c r="AW478" s="797"/>
      <c r="AX478" s="796">
        <f>ROUND(SUMIF(AY3:AY476,"&gt;0",AY3:AY476),2)</f>
        <v>0</v>
      </c>
      <c r="AY478" s="797"/>
      <c r="AZ478" s="796">
        <f>ROUND(SUMIF(BA3:BA476,"&gt;0",BA3:BA476),2)</f>
        <v>0</v>
      </c>
      <c r="BA478" s="797"/>
      <c r="BB478" s="796">
        <f>ROUND(SUMIF(BC3:BC476,"&gt;0",BC3:BC476),2)</f>
        <v>0</v>
      </c>
      <c r="BC478" s="797"/>
      <c r="BD478" s="796">
        <f>ROUND(SUMIF(BE3:BE476,"&gt;0",BE3:BE476),2)</f>
        <v>0</v>
      </c>
      <c r="BE478" s="797"/>
      <c r="BF478" s="796">
        <f>ROUND(SUMIF(BG3:BG476,"&gt;0",BG3:BG476),2)</f>
        <v>0</v>
      </c>
      <c r="BG478" s="797"/>
      <c r="BH478" s="796">
        <f>ROUND(SUMIF(BI3:BI476,"&gt;0",BI3:BI476),2)</f>
        <v>0</v>
      </c>
      <c r="BI478" s="797"/>
      <c r="BJ478" s="796">
        <f>ROUND(SUMIF(BK3:BK476,"&gt;0",BK3:BK476),2)</f>
        <v>0</v>
      </c>
      <c r="BK478" s="797"/>
      <c r="BL478" s="796">
        <f>ROUND(SUMIF(BM3:BM476,"&gt;0",BM3:BM476),2)</f>
        <v>0</v>
      </c>
      <c r="BM478" s="797"/>
      <c r="BN478" s="796">
        <f>ROUND(SUMIF(BO3:BO476,"&gt;0",BO3:BO476),2)</f>
        <v>0</v>
      </c>
      <c r="BO478" s="797"/>
      <c r="BP478" s="796">
        <f>ROUND(SUMIF(BQ3:BQ476,"&gt;0",BQ3:BQ476),2)</f>
        <v>0</v>
      </c>
      <c r="BQ478" s="797"/>
      <c r="BR478" s="796">
        <f>ROUND(SUMIF(BS3:BS476,"&gt;0",BS3:BS476),2)</f>
        <v>0</v>
      </c>
      <c r="BS478" s="797"/>
      <c r="BT478" s="796">
        <f>ROUND(SUMIF(BU3:BU476,"&gt;0",BU3:BU476),2)</f>
        <v>0</v>
      </c>
      <c r="BU478" s="797"/>
      <c r="BV478" s="796">
        <f>ROUND(SUMIF(BW3:BW476,"&gt;0",BW3:BW476),2)</f>
        <v>0</v>
      </c>
      <c r="BW478" s="797"/>
      <c r="BX478" s="796">
        <f>ROUND(SUMIF(BY3:BY476,"&gt;0",BY3:BY476),2)</f>
        <v>0</v>
      </c>
      <c r="BY478" s="797"/>
      <c r="BZ478" s="796">
        <f>ROUND(SUMIF(CA3:CA476,"&gt;0",CA3:CA476),2)</f>
        <v>0</v>
      </c>
      <c r="CA478" s="797"/>
      <c r="CB478" s="796">
        <f>ROUND(SUMIF(CC3:CC476,"&gt;0",CC3:CC476),2)</f>
        <v>0</v>
      </c>
      <c r="CC478" s="797"/>
      <c r="CD478" s="796">
        <f>ROUND(SUMIF(CE3:CE476,"&gt;0",CE3:CE476),2)</f>
        <v>0</v>
      </c>
      <c r="CE478" s="797"/>
      <c r="CF478" s="796">
        <f>ROUND(SUMIF(CG3:CG476,"&gt;0",CG3:CG476),2)</f>
        <v>0</v>
      </c>
      <c r="CG478" s="797"/>
      <c r="CH478" s="796">
        <f>ROUND(SUMIF(CI3:CI476,"&gt;0",CI3:CI476),2)</f>
        <v>0</v>
      </c>
      <c r="CI478" s="797"/>
      <c r="CJ478" s="796">
        <f>ROUND(SUMIF(CK3:CK476,"&gt;0",CK3:CK476),2)</f>
        <v>0</v>
      </c>
      <c r="CK478" s="797"/>
      <c r="CL478" s="796">
        <f>ROUND(SUMIF(CM3:CM476,"&gt;0",CM3:CM476),2)</f>
        <v>0</v>
      </c>
      <c r="CM478" s="797"/>
      <c r="CN478" s="796">
        <f>ROUND(SUMIF(CO3:CO476,"&gt;0",CO3:CO476),2)</f>
        <v>0</v>
      </c>
      <c r="CO478" s="797"/>
      <c r="CP478" s="796">
        <f>ROUND(SUMIF(CQ3:CQ476,"&gt;0",CQ3:CQ476),2)</f>
        <v>0</v>
      </c>
      <c r="CQ478" s="797"/>
      <c r="CR478" s="796">
        <f>ROUND(SUMIF(CS3:CS476,"&gt;0",CS3:CS476),2)</f>
        <v>0</v>
      </c>
      <c r="CS478" s="797"/>
      <c r="CT478" s="796">
        <f>ROUND(SUMIF(CU3:CU476,"&gt;0",CU3:CU476),2)</f>
        <v>0</v>
      </c>
      <c r="CU478" s="797"/>
      <c r="CV478" s="796">
        <f>ROUND(SUMIF(CW3:CW476,"&gt;0",CW3:CW476),2)</f>
        <v>0</v>
      </c>
      <c r="CW478" s="797"/>
      <c r="CX478" s="796">
        <f>ROUND(SUMIF(CY3:CY476,"&gt;0",CY3:CY476),2)</f>
        <v>0</v>
      </c>
      <c r="CY478" s="797"/>
      <c r="CZ478" s="796">
        <f>ROUND(SUMIF(DA3:DA476,"&gt;0",DA3:DA476),2)</f>
        <v>0</v>
      </c>
      <c r="DA478" s="797"/>
      <c r="DB478" s="796">
        <f>ROUND(SUMIF(DC3:DC476,"&gt;0",DC3:DC476),2)</f>
        <v>0</v>
      </c>
      <c r="DC478" s="797"/>
      <c r="DD478" s="796">
        <f>ROUND(SUMIF(DE3:DE476,"&gt;0",DE3:DE476),2)</f>
        <v>0</v>
      </c>
      <c r="DE478" s="797"/>
      <c r="DF478" s="796">
        <f>ROUND(SUMIF(DG3:DG476,"&gt;0",DG3:DG476),2)</f>
        <v>0</v>
      </c>
      <c r="DG478" s="797"/>
      <c r="DH478" s="796">
        <f>ROUND(SUMIF(DI3:DI476,"&gt;0",DI3:DI476),2)</f>
        <v>0</v>
      </c>
      <c r="DI478" s="797"/>
      <c r="DJ478" s="796">
        <f>ROUND(SUMIF(DK3:DK476,"&gt;0",DK3:DK476),2)</f>
        <v>0</v>
      </c>
      <c r="DK478" s="797"/>
      <c r="DL478" s="796">
        <f>ROUND(SUMIF(DM3:DM476,"&gt;0",DM3:DM476),2)</f>
        <v>0</v>
      </c>
      <c r="DM478" s="797"/>
      <c r="DN478" s="796">
        <f>ROUND(SUMIF(DO3:DO476,"&gt;0",DO3:DO476),2)</f>
        <v>0</v>
      </c>
      <c r="DO478" s="797"/>
      <c r="DP478" s="796">
        <f>ROUND(SUMIF(DQ3:DQ476,"&gt;0",DQ3:DQ476),2)</f>
        <v>0</v>
      </c>
      <c r="DQ478" s="797"/>
      <c r="DR478" s="796">
        <f>ROUND(SUMIF(DS3:DS476,"&gt;0",DS3:DS476),2)</f>
        <v>0</v>
      </c>
      <c r="DS478" s="797"/>
      <c r="DT478" s="796">
        <f>ROUND(SUMIF(DU3:DU476,"&gt;0",DU3:DU476),2)</f>
        <v>0</v>
      </c>
      <c r="DU478" s="797"/>
      <c r="DV478" s="796">
        <f>ROUND(SUMIF(DW3:DW476,"&gt;0",DW3:DW476),2)</f>
        <v>0</v>
      </c>
      <c r="DW478" s="797"/>
      <c r="DX478" s="796">
        <f>ROUND(SUMIF(DY3:DY476,"&gt;0",DY3:DY476),2)</f>
        <v>0</v>
      </c>
      <c r="DY478" s="797"/>
      <c r="DZ478" s="796">
        <f>ROUND(SUMIF(EA3:EA476,"&gt;0",EA3:EA476),2)</f>
        <v>0</v>
      </c>
      <c r="EA478" s="797"/>
      <c r="EB478" s="796">
        <f>ROUND(SUMIF(EC3:EC476,"&gt;0",EC3:EC476),2)</f>
        <v>0</v>
      </c>
      <c r="EC478" s="797"/>
      <c r="ED478" s="796">
        <f>ROUND(SUMIF(EE3:EE476,"&gt;0",EE3:EE476),2)</f>
        <v>0</v>
      </c>
      <c r="EE478" s="797"/>
      <c r="EF478" s="796">
        <f>ROUND(SUMIF(EG3:EG476,"&gt;0",EG3:EG476),2)</f>
        <v>0</v>
      </c>
      <c r="EG478" s="797"/>
      <c r="EH478" s="796">
        <f>ROUND(SUMIF(EI3:EI476,"&gt;0",EI3:EI476),2)</f>
        <v>0</v>
      </c>
      <c r="EI478" s="797"/>
      <c r="EJ478" s="796">
        <f>ROUND(SUMIF(EK3:EK476,"&gt;0",EK3:EK476),2)</f>
        <v>0</v>
      </c>
      <c r="EK478" s="797"/>
      <c r="EL478" s="796">
        <f>ROUND(SUMIF(EM3:EM476,"&gt;0",EM3:EM476),2)</f>
        <v>0</v>
      </c>
      <c r="EM478" s="797"/>
      <c r="EN478" s="796">
        <f>ROUND(SUMIF(EO3:EO476,"&gt;0",EO3:EO476),2)</f>
        <v>0</v>
      </c>
      <c r="EO478" s="797"/>
      <c r="EP478" s="796">
        <f>ROUND(SUMIF(EQ3:EQ476,"&gt;0",EQ3:EQ476),2)</f>
        <v>0</v>
      </c>
      <c r="EQ478" s="797"/>
      <c r="ER478" s="796">
        <f>ROUND(SUMIF(ES3:ES476,"&gt;0",ES3:ES476),2)</f>
        <v>0</v>
      </c>
      <c r="ES478" s="797"/>
      <c r="ET478" s="796">
        <f>ROUND(SUMIF(EU3:EU476,"&gt;0",EU3:EU476),2)</f>
        <v>0</v>
      </c>
      <c r="EU478" s="797"/>
      <c r="EV478" s="796">
        <f>ROUND(SUMIF(EW3:EW476,"&gt;0",EW3:EW476),2)</f>
        <v>0</v>
      </c>
      <c r="EW478" s="797"/>
      <c r="EX478" s="796">
        <f>ROUND(SUMIF(EY3:EY476,"&gt;0",EY3:EY476),2)</f>
        <v>0</v>
      </c>
      <c r="EY478" s="797"/>
      <c r="EZ478" s="796">
        <f>ROUND(SUMIF(FA3:FA476,"&gt;0",FA3:FA476),2)</f>
        <v>0</v>
      </c>
      <c r="FA478" s="797"/>
      <c r="FB478" s="796">
        <f>ROUND(SUMIF(FC3:FC476,"&gt;0",FC3:FC476),2)</f>
        <v>0</v>
      </c>
      <c r="FC478" s="797"/>
      <c r="FD478" s="796">
        <f>ROUND(SUMIF(FE3:FE476,"&gt;0",FE3:FE476),2)</f>
        <v>0</v>
      </c>
      <c r="FE478" s="797"/>
      <c r="FF478" s="796">
        <f>ROUND(SUMIF(FG3:FG476,"&gt;0",FG3:FG476),2)</f>
        <v>0</v>
      </c>
      <c r="FG478" s="797"/>
      <c r="FH478" s="796">
        <f>ROUND(SUMIF(FI3:FI476,"&gt;0",FI3:FI476),2)</f>
        <v>0</v>
      </c>
      <c r="FI478" s="797"/>
      <c r="FJ478" s="796">
        <f>ROUND(SUMIF(FK3:FK476,"&gt;0",FK3:FK476),2)</f>
        <v>0</v>
      </c>
      <c r="FK478" s="797"/>
      <c r="FL478" s="796">
        <f>ROUND(SUMIF(FM3:FM476,"&gt;0",FM3:FM476),2)</f>
        <v>0</v>
      </c>
      <c r="FM478" s="797"/>
      <c r="FN478" s="796">
        <f>ROUND(SUMIF(FO3:FO476,"&gt;0",FO3:FO476),2)</f>
        <v>0</v>
      </c>
      <c r="FO478" s="797"/>
      <c r="FP478" s="796">
        <f>ROUND(SUMIF(FQ3:FQ476,"&gt;0",FQ3:FQ476),2)</f>
        <v>0</v>
      </c>
      <c r="FQ478" s="797"/>
      <c r="FR478" s="796">
        <f>ROUND(SUMIF(FS3:FS476,"&gt;0",FS3:FS476),2)</f>
        <v>0</v>
      </c>
      <c r="FS478" s="797"/>
      <c r="FT478" s="796">
        <f>ROUND(SUMIF(FU3:FU476,"&gt;0",FU3:FU476),2)</f>
        <v>0</v>
      </c>
      <c r="FU478" s="797"/>
      <c r="FV478" s="796">
        <f>ROUND(SUMIF(FW3:FW476,"&gt;0",FW3:FW476),2)</f>
        <v>0</v>
      </c>
      <c r="FW478" s="797"/>
      <c r="FX478" s="796">
        <f>ROUND(SUMIF(FY3:FY476,"&gt;0",FY3:FY476),2)</f>
        <v>0</v>
      </c>
      <c r="FY478" s="797"/>
      <c r="FZ478" s="796">
        <f>ROUND(SUMIF(GA3:GA476,"&gt;0",GA3:GA476),2)</f>
        <v>0</v>
      </c>
      <c r="GA478" s="797"/>
      <c r="GB478" s="796">
        <f>ROUND(SUMIF(GC3:GC476,"&gt;0",GC3:GC476),2)</f>
        <v>0</v>
      </c>
      <c r="GC478" s="797"/>
      <c r="GD478" s="796">
        <f>ROUND(SUMIF(GE3:GE476,"&gt;0",GE3:GE476),2)</f>
        <v>0</v>
      </c>
      <c r="GE478" s="797"/>
      <c r="GF478" s="796">
        <f>ROUND(SUMIF(GG3:GG476,"&gt;0",GG3:GG476),2)</f>
        <v>0</v>
      </c>
      <c r="GG478" s="797"/>
      <c r="GH478" s="796">
        <f>ROUND(SUMIF(GI3:GI476,"&gt;0",GI3:GI476),2)</f>
        <v>0</v>
      </c>
      <c r="GI478" s="797"/>
      <c r="GJ478" s="796">
        <f>ROUND(SUMIF(GK3:GK476,"&gt;0",GK3:GK476),2)</f>
        <v>0</v>
      </c>
      <c r="GK478" s="797"/>
      <c r="GL478" s="796">
        <f>ROUND(SUMIF(GM3:GM476,"&gt;0",GM3:GM476),2)</f>
        <v>0</v>
      </c>
      <c r="GM478" s="797"/>
      <c r="GN478" s="796">
        <f>ROUND(SUMIF(GO3:GO476,"&gt;0",GO3:GO476),2)</f>
        <v>0</v>
      </c>
      <c r="GO478" s="797"/>
      <c r="GP478" s="796">
        <f>ROUND(SUMIF(GQ3:GQ476,"&gt;0",GQ3:GQ476),2)</f>
        <v>0</v>
      </c>
      <c r="GQ478" s="797"/>
      <c r="GR478" s="796">
        <f>ROUND(SUMIF(GS3:GS476,"&gt;0",GS3:GS476),2)</f>
        <v>0</v>
      </c>
      <c r="GS478" s="797"/>
      <c r="GT478" s="796">
        <f>ROUND(SUMIF(GU3:GU476,"&gt;0",GU3:GU476),2)</f>
        <v>0</v>
      </c>
      <c r="GU478" s="797"/>
      <c r="GV478" s="796">
        <f>ROUND(SUMIF(GW3:GW476,"&gt;0",GW3:GW476),2)</f>
        <v>0</v>
      </c>
      <c r="GW478" s="797"/>
      <c r="GX478" s="796">
        <f>ROUND(SUMIF(GY3:GY476,"&gt;0",GY3:GY476),2)</f>
        <v>0</v>
      </c>
      <c r="GY478" s="797"/>
      <c r="GZ478" s="796">
        <f>ROUND(SUMIF(HA3:HA476,"&gt;0",HA3:HA476),2)</f>
        <v>0</v>
      </c>
      <c r="HA478" s="797"/>
      <c r="HB478" s="796">
        <f>ROUND(SUMIF(HC3:HC476,"&gt;0",HC3:HC476),2)</f>
        <v>0</v>
      </c>
      <c r="HC478" s="797"/>
      <c r="HD478" s="796">
        <f>ROUND(SUMIF(HE3:HE476,"&gt;0",HE3:HE476),2)</f>
        <v>0</v>
      </c>
      <c r="HE478" s="797"/>
      <c r="HF478" s="796">
        <f>ROUND(SUMIF(HG3:HG476,"&gt;0",HG3:HG476),2)</f>
        <v>0</v>
      </c>
      <c r="HG478" s="797"/>
      <c r="HH478" s="796">
        <f>ROUND(SUMIF(HI3:HI476,"&gt;0",HI3:HI476),2)</f>
        <v>0</v>
      </c>
      <c r="HI478" s="797"/>
      <c r="HJ478" s="796">
        <f>ROUND(SUMIF(HK3:HK476,"&gt;0",HK3:HK476),2)</f>
        <v>0</v>
      </c>
      <c r="HK478" s="797"/>
      <c r="HL478" s="796">
        <f>ROUND(SUMIF(HM3:HM476,"&gt;0",HM3:HM476),2)</f>
        <v>0</v>
      </c>
      <c r="HM478" s="797"/>
      <c r="HN478" s="796">
        <f>ROUND(SUMIF(HO3:HO476,"&gt;0",HO3:HO476),2)</f>
        <v>0</v>
      </c>
      <c r="HO478" s="797"/>
      <c r="HP478" s="796">
        <f>ROUND(SUMIF(HQ3:HQ476,"&gt;0",HQ3:HQ476),2)</f>
        <v>0</v>
      </c>
      <c r="HQ478" s="797"/>
      <c r="HR478" s="796">
        <f>ROUND(SUMIF(HS3:HS476,"&gt;0",HS3:HS476),2)</f>
        <v>0</v>
      </c>
      <c r="HS478" s="797"/>
      <c r="HT478" s="796">
        <f>ROUND(SUMIF(HU3:HU476,"&gt;0",HU3:HU476),2)</f>
        <v>0</v>
      </c>
      <c r="HU478" s="797"/>
      <c r="HV478" s="796">
        <f>ROUND(SUMIF(HW3:HW476,"&gt;0",HW3:HW476),2)</f>
        <v>0</v>
      </c>
      <c r="HW478" s="797"/>
      <c r="HX478" s="796">
        <f>ROUND(SUMIF(HY3:HY476,"&gt;0",HY3:HY476),2)</f>
        <v>0</v>
      </c>
      <c r="HY478" s="797"/>
      <c r="HZ478" s="796">
        <f>ROUND(SUMIF(IA3:IA476,"&gt;0",IA3:IA476),2)</f>
        <v>0</v>
      </c>
      <c r="IA478" s="797"/>
      <c r="IB478" s="796">
        <f>ROUND(SUMIF(IC3:IC476,"&gt;0",IC3:IC476),2)</f>
        <v>0</v>
      </c>
      <c r="IC478" s="797"/>
      <c r="ID478" s="796">
        <f>ROUND(SUMIF(IE3:IE476,"&gt;0",IE3:IE476),2)</f>
        <v>0</v>
      </c>
      <c r="IE478" s="797"/>
      <c r="IF478" s="796">
        <f>ROUND(SUMIF(IG3:IG476,"&gt;0",IG3:IG476),2)</f>
        <v>0</v>
      </c>
      <c r="IG478" s="797"/>
      <c r="IH478" s="796">
        <f>ROUND(SUMIF(II3:II476,"&gt;0",II3:II476),2)</f>
        <v>0</v>
      </c>
      <c r="II478" s="797"/>
      <c r="IJ478" s="796">
        <f>ROUND(SUMIF(IK3:IK476,"&gt;0",IK3:IK476),2)</f>
        <v>0</v>
      </c>
      <c r="IK478" s="797"/>
      <c r="IL478" s="796">
        <f>ROUND(SUMIF(IM3:IM476,"&gt;0",IM3:IM476),2)</f>
        <v>0</v>
      </c>
      <c r="IM478" s="797"/>
      <c r="IN478" s="796">
        <f>ROUND(SUMIF(IO3:IO476,"&gt;0",IO3:IO476),2)</f>
        <v>0</v>
      </c>
      <c r="IO478" s="797"/>
      <c r="IP478" s="796">
        <f>ROUND(SUMIF(IQ3:IQ476,"&gt;0",IQ3:IQ476),2)</f>
        <v>0</v>
      </c>
      <c r="IQ478" s="797"/>
      <c r="IR478" s="796">
        <f>ROUND(SUMIF(IS3:IS476,"&gt;0",IS3:IS476),2)</f>
        <v>0</v>
      </c>
      <c r="IS478" s="797"/>
      <c r="IT478" s="796">
        <f>ROUND(SUMIF(IU3:IU476,"&gt;0",IU3:IU476),2)</f>
        <v>0</v>
      </c>
      <c r="IU478" s="797"/>
      <c r="IV478" s="796">
        <f>ROUND(SUMIF(IW3:IW476,"&gt;0",IW3:IW476),2)</f>
        <v>0</v>
      </c>
      <c r="IW478" s="797"/>
      <c r="IX478" s="796">
        <f>ROUND(SUMIF(IY3:IY476,"&gt;0",IY3:IY476),2)</f>
        <v>0</v>
      </c>
      <c r="IY478" s="797"/>
      <c r="IZ478" s="796">
        <f>ROUND(SUMIF(JA3:JA476,"&gt;0",JA3:JA476),2)</f>
        <v>0</v>
      </c>
      <c r="JA478" s="797"/>
      <c r="JB478" s="796">
        <f>ROUND(SUMIF(JC3:JC476,"&gt;0",JC3:JC476),2)</f>
        <v>0</v>
      </c>
      <c r="JC478" s="797"/>
      <c r="JD478" s="796">
        <f>ROUND(SUMIF(JE3:JE476,"&gt;0",JE3:JE476),2)</f>
        <v>0</v>
      </c>
      <c r="JE478" s="797"/>
      <c r="JF478" s="796">
        <f>ROUND(SUMIF(JG3:JG476,"&gt;0",JG3:JG476),2)</f>
        <v>0</v>
      </c>
      <c r="JG478" s="797"/>
      <c r="JH478" s="796">
        <f>ROUND(SUMIF(JI3:JI476,"&gt;0",JI3:JI476),2)</f>
        <v>0</v>
      </c>
      <c r="JI478" s="797"/>
      <c r="JJ478" s="796">
        <f>ROUND(SUMIF(JK3:JK476,"&gt;0",JK3:JK476),2)</f>
        <v>0</v>
      </c>
      <c r="JK478" s="797"/>
      <c r="JL478" s="796">
        <f>ROUND(SUMIF(JM3:JM476,"&gt;0",JM3:JM476),2)</f>
        <v>0</v>
      </c>
      <c r="JM478" s="797"/>
      <c r="JN478" s="796">
        <f>ROUND(SUMIF(JO3:JO476,"&gt;0",JO3:JO476),2)</f>
        <v>0</v>
      </c>
      <c r="JO478" s="797"/>
      <c r="JP478" s="796">
        <f>ROUND(SUMIF(JQ3:JQ476,"&gt;0",JQ3:JQ476),2)</f>
        <v>0</v>
      </c>
      <c r="JQ478" s="797"/>
      <c r="JR478" s="796">
        <f>ROUND(SUMIF(JS3:JS476,"&gt;0",JS3:JS476),2)</f>
        <v>0</v>
      </c>
      <c r="JS478" s="797"/>
      <c r="JT478" s="796">
        <f>ROUND(SUMIF(JU3:JU476,"&gt;0",JU3:JU476),2)</f>
        <v>0</v>
      </c>
      <c r="JU478" s="797"/>
      <c r="JV478" s="796">
        <f>ROUND(SUMIF(JW3:JW476,"&gt;0",JW3:JW476),2)</f>
        <v>0</v>
      </c>
      <c r="JW478" s="797"/>
      <c r="JX478" s="796">
        <f>ROUND(SUMIF(JY3:JY476,"&gt;0",JY3:JY476),2)</f>
        <v>0</v>
      </c>
      <c r="JY478" s="797"/>
      <c r="JZ478" s="796">
        <f>ROUND(SUMIF(KA3:KA476,"&gt;0",KA3:KA476),2)</f>
        <v>0</v>
      </c>
      <c r="KA478" s="797"/>
      <c r="KB478" s="796">
        <f>ROUND(SUMIF(KC3:KC476,"&gt;0",KC3:KC476),2)</f>
        <v>0</v>
      </c>
      <c r="KC478" s="797"/>
      <c r="KD478" s="796">
        <f>ROUND(SUMIF(KE3:KE476,"&gt;0",KE3:KE476),2)</f>
        <v>0</v>
      </c>
      <c r="KE478" s="797"/>
      <c r="KF478" s="796">
        <f>ROUND(SUMIF(KG3:KG476,"&gt;0",KG3:KG476),2)</f>
        <v>0</v>
      </c>
      <c r="KG478" s="797"/>
      <c r="KH478" s="796">
        <f>ROUND(SUMIF(KI3:KI476,"&gt;0",KI3:KI476),2)</f>
        <v>0</v>
      </c>
      <c r="KI478" s="797"/>
      <c r="KJ478" s="796">
        <f>ROUND(SUMIF(KK3:KK476,"&gt;0",KK3:KK476),2)</f>
        <v>0</v>
      </c>
      <c r="KK478" s="797"/>
      <c r="KL478" s="796">
        <f>ROUND(SUMIF(KM3:KM476,"&gt;0",KM3:KM476),2)</f>
        <v>0</v>
      </c>
      <c r="KM478" s="797"/>
      <c r="KN478" s="796">
        <f>ROUND(SUMIF(KO3:KO476,"&gt;0",KO3:KO476),2)</f>
        <v>0</v>
      </c>
      <c r="KO478" s="797"/>
      <c r="KP478" s="796">
        <f>ROUND(SUMIF(KQ3:KQ476,"&gt;0",KQ3:KQ476),2)</f>
        <v>0</v>
      </c>
      <c r="KQ478" s="797"/>
      <c r="KR478" s="796">
        <f>ROUND(SUMIF(KS3:KS476,"&gt;0",KS3:KS476),2)</f>
        <v>0</v>
      </c>
      <c r="KS478" s="797"/>
      <c r="KT478" s="796">
        <f>ROUND(SUMIF(KU3:KU476,"&gt;0",KU3:KU476),2)</f>
        <v>0</v>
      </c>
      <c r="KU478" s="797"/>
      <c r="KV478" s="796">
        <f>ROUND(SUMIF(KW3:KW476,"&gt;0",KW3:KW476),2)</f>
        <v>0</v>
      </c>
      <c r="KW478" s="797"/>
      <c r="KX478" s="796">
        <f>ROUND(SUMIF(KY3:KY476,"&gt;0",KY3:KY476),2)</f>
        <v>0</v>
      </c>
      <c r="KY478" s="797"/>
      <c r="KZ478" s="796">
        <f>ROUND(SUMIF(LA3:LA476,"&gt;0",LA3:LA476),2)</f>
        <v>0</v>
      </c>
      <c r="LA478" s="797"/>
      <c r="LB478" s="796">
        <f>ROUND(SUMIF(LC3:LC476,"&gt;0",LC3:LC476),2)</f>
        <v>0</v>
      </c>
      <c r="LC478" s="797"/>
      <c r="LD478" s="796">
        <f>ROUND(SUMIF(LE3:LE476,"&gt;0",LE3:LE476),2)</f>
        <v>0</v>
      </c>
      <c r="LE478" s="797"/>
      <c r="LF478" s="796">
        <f>ROUND(SUMIF(LG3:LG476,"&gt;0",LG3:LG476),2)</f>
        <v>0</v>
      </c>
      <c r="LG478" s="797"/>
      <c r="LH478" s="796">
        <f>ROUND(SUMIF(LI3:LI476,"&gt;0",LI3:LI476),2)</f>
        <v>0</v>
      </c>
      <c r="LI478" s="797"/>
      <c r="LJ478" s="796">
        <f>ROUND(SUMIF(LK3:LK476,"&gt;0",LK3:LK476),2)</f>
        <v>0</v>
      </c>
      <c r="LK478" s="797"/>
      <c r="LL478" s="796">
        <f>ROUND(SUMIF(LM3:LM476,"&gt;0",LM3:LM476),2)</f>
        <v>0</v>
      </c>
      <c r="LM478" s="797"/>
      <c r="LN478" s="796">
        <f>ROUND(SUMIF(LO3:LO476,"&gt;0",LO3:LO476),2)</f>
        <v>0</v>
      </c>
      <c r="LO478" s="797"/>
      <c r="LP478" s="796">
        <f>ROUND(SUMIF(LQ3:LQ476,"&gt;0",LQ3:LQ476),2)</f>
        <v>0</v>
      </c>
      <c r="LQ478" s="797"/>
      <c r="LR478" s="796">
        <f>ROUND(SUMIF(LS3:LS476,"&gt;0",LS3:LS476),2)</f>
        <v>0</v>
      </c>
      <c r="LS478" s="797"/>
      <c r="LT478" s="796">
        <f>ROUND(SUMIF(LU3:LU476,"&gt;0",LU3:LU476),2)</f>
        <v>0</v>
      </c>
      <c r="LU478" s="797"/>
      <c r="LV478" s="796">
        <f>ROUND(SUMIF(LW3:LW476,"&gt;0",LW3:LW476),2)</f>
        <v>0</v>
      </c>
      <c r="LW478" s="797"/>
      <c r="LX478" s="796">
        <f>ROUND(SUMIF(LY3:LY476,"&gt;0",LY3:LY476),2)</f>
        <v>0</v>
      </c>
      <c r="LY478" s="797"/>
      <c r="LZ478" s="796">
        <f>ROUND(SUMIF(MA3:MA476,"&gt;0",MA3:MA476),2)</f>
        <v>0</v>
      </c>
      <c r="MA478" s="797"/>
      <c r="MB478" s="796">
        <f>ROUND(SUMIF(MC3:MC476,"&gt;0",MC3:MC476),2)</f>
        <v>0</v>
      </c>
      <c r="MC478" s="797"/>
      <c r="MD478" s="796">
        <f>ROUND(SUMIF(ME3:ME476,"&gt;0",ME3:ME476),2)</f>
        <v>0</v>
      </c>
      <c r="ME478" s="797"/>
      <c r="MF478" s="796">
        <f>ROUND(SUMIF(MG3:MG476,"&gt;0",MG3:MG476),2)</f>
        <v>0</v>
      </c>
      <c r="MG478" s="797"/>
      <c r="MH478" s="796">
        <f>ROUND(SUMIF(MI3:MI476,"&gt;0",MI3:MI476),2)</f>
        <v>0</v>
      </c>
      <c r="MI478" s="797"/>
      <c r="MJ478" s="796">
        <f>ROUND(SUMIF(MK3:MK476,"&gt;0",MK3:MK476),2)</f>
        <v>0</v>
      </c>
      <c r="MK478" s="797"/>
      <c r="ML478" s="796">
        <f>ROUND(SUMIF(MM3:MM476,"&gt;0",MM3:MM476),2)</f>
        <v>0</v>
      </c>
      <c r="MM478" s="797"/>
      <c r="MN478" s="796">
        <f>ROUND(SUMIF(MO3:MO476,"&gt;0",MO3:MO476),2)</f>
        <v>0</v>
      </c>
      <c r="MO478" s="797"/>
      <c r="MP478" s="796">
        <f>ROUND(SUMIF(MQ3:MQ476,"&gt;0",MQ3:MQ476),2)</f>
        <v>0</v>
      </c>
      <c r="MQ478" s="797"/>
      <c r="MR478" s="796">
        <f>ROUND(SUMIF(MS3:MS476,"&gt;0",MS3:MS476),2)</f>
        <v>0</v>
      </c>
      <c r="MS478" s="797"/>
      <c r="MT478" s="796">
        <f>ROUND(SUMIF(MU3:MU476,"&gt;0",MU3:MU476),2)</f>
        <v>0</v>
      </c>
      <c r="MU478" s="797"/>
      <c r="MV478" s="796">
        <f>ROUND(SUMIF(MW3:MW476,"&gt;0",MW3:MW476),2)</f>
        <v>0</v>
      </c>
      <c r="MW478" s="797"/>
      <c r="MX478" s="796">
        <f>ROUND(SUMIF(MY3:MY476,"&gt;0",MY3:MY476),2)</f>
        <v>0</v>
      </c>
      <c r="MY478" s="797"/>
      <c r="MZ478" s="796">
        <f>ROUND(SUMIF(NA3:NA476,"&gt;0",NA3:NA476),2)</f>
        <v>0</v>
      </c>
      <c r="NA478" s="797"/>
      <c r="NB478" s="796">
        <f>ROUND(SUMIF(NC3:NC476,"&gt;0",NC3:NC476),2)</f>
        <v>0</v>
      </c>
      <c r="NC478" s="797"/>
      <c r="ND478" s="796">
        <f>ROUND(SUMIF(NE3:NE476,"&gt;0",NE3:NE476),2)</f>
        <v>0</v>
      </c>
      <c r="NE478" s="797"/>
      <c r="NF478" s="796">
        <f>ROUND(SUMIF(NG3:NG476,"&gt;0",NG3:NG476),2)</f>
        <v>0</v>
      </c>
      <c r="NG478" s="797"/>
      <c r="NH478" s="796">
        <f>ROUND(SUMIF(NI3:NI476,"&gt;0",NI3:NI476),2)</f>
        <v>0</v>
      </c>
      <c r="NI478" s="797"/>
      <c r="NJ478" s="796">
        <f>ROUND(SUMIF(NK3:NK476,"&gt;0",NK3:NK476),2)</f>
        <v>0</v>
      </c>
      <c r="NK478" s="797"/>
      <c r="NL478" s="796">
        <f>ROUND(SUMIF(NM3:NM476,"&gt;0",NM3:NM476),2)</f>
        <v>0</v>
      </c>
      <c r="NM478" s="797"/>
      <c r="NN478" s="796">
        <f>ROUND(SUMIF(NO3:NO476,"&gt;0",NO3:NO476),2)</f>
        <v>0</v>
      </c>
      <c r="NO478" s="797"/>
      <c r="NP478" s="796">
        <f>ROUND(SUMIF(NQ3:NQ476,"&gt;0",NQ3:NQ476),2)</f>
        <v>0</v>
      </c>
      <c r="NQ478" s="797"/>
      <c r="NR478" s="796">
        <f>ROUND(SUMIF(NS3:NS476,"&gt;0",NS3:NS476),2)</f>
        <v>0</v>
      </c>
      <c r="NS478" s="797"/>
      <c r="NT478" s="796">
        <f>ROUND(SUMIF(NU3:NU476,"&gt;0",NU3:NU476),2)</f>
        <v>0</v>
      </c>
      <c r="NU478" s="797"/>
      <c r="NV478" s="796">
        <f>ROUND(SUMIF(NW3:NW476,"&gt;0",NW3:NW476),2)</f>
        <v>0</v>
      </c>
      <c r="NW478" s="797"/>
      <c r="NX478" s="796">
        <f>ROUND(SUMIF(NY3:NY476,"&gt;0",NY3:NY476),2)</f>
        <v>0</v>
      </c>
      <c r="NY478" s="797"/>
      <c r="NZ478" s="796">
        <f>ROUND(SUMIF(OA3:OA476,"&gt;0",OA3:OA476),2)</f>
        <v>0</v>
      </c>
      <c r="OA478" s="797"/>
      <c r="OB478" s="796">
        <f>ROUND(SUMIF(OC3:OC476,"&gt;0",OC3:OC476),2)</f>
        <v>0</v>
      </c>
      <c r="OC478" s="797"/>
      <c r="OD478" s="796">
        <f>ROUND(SUMIF(OE3:OE476,"&gt;0",OE3:OE476),2)</f>
        <v>0</v>
      </c>
      <c r="OE478" s="797"/>
      <c r="OF478" s="796">
        <f>ROUND(SUMIF(OG3:OG476,"&gt;0",OG3:OG476),2)</f>
        <v>0</v>
      </c>
      <c r="OG478" s="797"/>
      <c r="OH478" s="796">
        <f>ROUND(SUMIF(OI3:OI476,"&gt;0",OI3:OI476),2)</f>
        <v>0</v>
      </c>
      <c r="OI478" s="797"/>
      <c r="OJ478" s="796">
        <f>ROUND(SUMIF(OK3:OK476,"&gt;0",OK3:OK476),2)</f>
        <v>0</v>
      </c>
      <c r="OK478" s="797"/>
      <c r="OL478" s="796">
        <f>ROUND(SUMIF(OM3:OM476,"&gt;0",OM3:OM476),2)</f>
        <v>0</v>
      </c>
      <c r="OM478" s="797"/>
      <c r="ON478" s="796">
        <f>ROUND(SUMIF(OO3:OO476,"&gt;0",OO3:OO476),2)</f>
        <v>0</v>
      </c>
      <c r="OO478" s="797"/>
      <c r="OP478" s="796">
        <f>ROUND(SUMIF(OQ3:OQ476,"&gt;0",OQ3:OQ476),2)</f>
        <v>0</v>
      </c>
      <c r="OQ478" s="797"/>
      <c r="OR478" s="796">
        <f>ROUND(SUMIF(OS3:OS476,"&gt;0",OS3:OS476),2)</f>
        <v>0</v>
      </c>
      <c r="OS478" s="797"/>
      <c r="OT478" s="796">
        <f>ROUND(SUMIF(OU3:OU476,"&gt;0",OU3:OU476),2)</f>
        <v>0</v>
      </c>
      <c r="OU478" s="797"/>
      <c r="OV478" s="796">
        <f>ROUND(SUMIF(OW3:OW476,"&gt;0",OW3:OW476),2)</f>
        <v>0</v>
      </c>
      <c r="OW478" s="797"/>
      <c r="OX478" s="796">
        <f>ROUND(SUMIF(OY3:OY476,"&gt;0",OY3:OY476),2)</f>
        <v>0</v>
      </c>
      <c r="OY478" s="797"/>
      <c r="OZ478" s="796">
        <f>ROUND(SUMIF(PA3:PA476,"&gt;0",PA3:PA476),2)</f>
        <v>0</v>
      </c>
      <c r="PA478" s="797"/>
      <c r="PB478" s="796">
        <f>ROUND(SUMIF(PC3:PC476,"&gt;0",PC3:PC476),2)</f>
        <v>0</v>
      </c>
      <c r="PC478" s="797"/>
      <c r="PD478" s="796">
        <f>ROUND(SUMIF(PE3:PE476,"&gt;0",PE3:PE476),2)</f>
        <v>0</v>
      </c>
      <c r="PE478" s="797"/>
      <c r="PF478" s="796">
        <f>ROUND(SUMIF(PG3:PG476,"&gt;0",PG3:PG476),2)</f>
        <v>0</v>
      </c>
      <c r="PG478" s="797"/>
      <c r="PH478" s="796">
        <f>ROUND(SUMIF(PI3:PI476,"&gt;0",PI3:PI476),2)</f>
        <v>0</v>
      </c>
      <c r="PI478" s="797"/>
      <c r="PJ478" s="796">
        <f>ROUND(SUMIF(PK3:PK476,"&gt;0",PK3:PK476),2)</f>
        <v>0</v>
      </c>
      <c r="PK478" s="797"/>
      <c r="PL478" s="796">
        <f>ROUND(SUMIF(PM3:PM476,"&gt;0",PM3:PM476),2)</f>
        <v>0</v>
      </c>
      <c r="PM478" s="797"/>
      <c r="PN478" s="796">
        <f>ROUND(SUMIF(PO3:PO476,"&gt;0",PO3:PO476),2)</f>
        <v>0</v>
      </c>
      <c r="PO478" s="797"/>
      <c r="PP478" s="796">
        <f>ROUND(SUMIF(PQ3:PQ476,"&gt;0",PQ3:PQ476),2)</f>
        <v>0</v>
      </c>
      <c r="PQ478" s="797"/>
      <c r="PR478" s="796">
        <f>ROUND(SUMIF(PS3:PS476,"&gt;0",PS3:PS476),2)</f>
        <v>0</v>
      </c>
      <c r="PS478" s="797"/>
      <c r="PT478" s="796">
        <f>ROUND(SUMIF(PU3:PU476,"&gt;0",PU3:PU476),2)</f>
        <v>0</v>
      </c>
      <c r="PU478" s="797"/>
      <c r="PV478" s="796">
        <f>ROUND(SUMIF(PW3:PW476,"&gt;0",PW3:PW476),2)</f>
        <v>0</v>
      </c>
      <c r="PW478" s="797"/>
      <c r="PX478" s="796">
        <f>ROUND(SUMIF(PY3:PY476,"&gt;0",PY3:PY476),2)</f>
        <v>0</v>
      </c>
      <c r="PY478" s="797"/>
      <c r="PZ478" s="796">
        <f>ROUND(SUMIF(QA3:QA476,"&gt;0",QA3:QA476),2)</f>
        <v>0</v>
      </c>
      <c r="QA478" s="797"/>
      <c r="QB478" s="796">
        <f>ROUND(SUMIF(QC3:QC476,"&gt;0",QC3:QC476),2)</f>
        <v>0</v>
      </c>
      <c r="QC478" s="797"/>
      <c r="QD478" s="796">
        <f>ROUND(SUMIF(QE3:QE476,"&gt;0",QE3:QE476),2)</f>
        <v>0</v>
      </c>
      <c r="QE478" s="797"/>
      <c r="QF478" s="796">
        <f>ROUND(SUMIF(QG3:QG476,"&gt;0",QG3:QG476),2)</f>
        <v>0</v>
      </c>
      <c r="QG478" s="797"/>
      <c r="QH478" s="796">
        <f>ROUND(SUMIF(QI3:QI476,"&gt;0",QI3:QI476),2)</f>
        <v>0</v>
      </c>
      <c r="QI478" s="797"/>
      <c r="QJ478" s="796">
        <f>ROUND(SUMIF(QK3:QK476,"&gt;0",QK3:QK476),2)</f>
        <v>0</v>
      </c>
      <c r="QK478" s="797"/>
      <c r="QL478" s="796">
        <f>ROUND(SUMIF(QM3:QM476,"&gt;0",QM3:QM476),2)</f>
        <v>0</v>
      </c>
      <c r="QM478" s="797"/>
      <c r="QN478" s="796">
        <f>ROUND(SUMIF(QO3:QO476,"&gt;0",QO3:QO476),2)</f>
        <v>0</v>
      </c>
      <c r="QO478" s="797"/>
    </row>
    <row r="479" spans="1:457" ht="15.95" customHeight="1">
      <c r="E479" s="176"/>
    </row>
    <row r="480" spans="1:457" ht="15.95" customHeight="1">
      <c r="S480" s="49">
        <f>SUMIF(S3:S476,"&gt;0",S3:S476)</f>
        <v>0</v>
      </c>
      <c r="BC480" s="49" t="e">
        <f>#REF!+#REF!+#REF!+#REF!+#REF!+#REF!+#REF!</f>
        <v>#REF!</v>
      </c>
      <c r="BE480" s="49" t="e">
        <f>#REF!+#REF!+#REF!+#REF!+#REF!+#REF!</f>
        <v>#REF!</v>
      </c>
      <c r="BW480" s="49" t="e">
        <f>+BW31</f>
        <v>#N/A</v>
      </c>
      <c r="CQ480" s="49" t="e">
        <f>CQ31</f>
        <v>#N/A</v>
      </c>
      <c r="CS480" s="49" t="e">
        <f>#REF!</f>
        <v>#REF!</v>
      </c>
      <c r="DA480" s="49" t="e">
        <f>#REF!+#REF!+#REF!+#REF!+#REF!+#REF!+#REF!+#REF!+#REF!+#REF!+#REF!+#REF!+#REF!+#REF!+#REF!+#REF!</f>
        <v>#REF!</v>
      </c>
      <c r="DE480" s="49" t="e">
        <f>#REF!+#REF!+#REF!+#REF!+#REF!+#REF!+#REF!+#REF!+#REF!+#REF!+#REF!+#REF!+#REF!+#REF!+#REF!+#REF!+#REF!+#REF!+#REF!+#REF!+#REF!+#REF!+#REF!+#REF!+#REF!+#REF!+#REF!+#REF!+#REF!+#REF!+#REF!+#REF!+#REF!+#REF!+#REF!+#REF!+#REF!+#REF!+#REF!+#REF!+DE468+DE187+DE135</f>
        <v>#REF!</v>
      </c>
      <c r="DI480" s="49" t="e">
        <f>#REF!+#REF!+#REF!+#REF!+#REF!+#REF!+#REF!+#REF!+#REF!+#REF!+#REF!+#REF!+#REF!+#REF!+#REF!+#REF!+#REF!+#REF!+#REF!+#REF!+#REF!+#REF!+#REF!+#REF!+#REF!+#REF!+#REF!+#REF!+#REF!+#REF!</f>
        <v>#REF!</v>
      </c>
      <c r="FZ480" s="49" t="e">
        <f>#REF!+#REF!+#REF!+#REF!+#REF!+#REF!+#REF!+#REF!+#REF!+#REF!+#REF!+#REF!+#REF!+#REF!+#REF!+#REF!+#REF!+#REF!+#REF!+#REF!+#REF!+#REF!+#REF!+#REF!+#REF!+#REF!+#REF!+#REF!+#REF!+#REF!+#REF!+#REF!+#REF!+#REF!+#REF!+#REF!+#REF!+#REF!+#REF!+#REF!+#REF!+#REF!+#REF!+#REF!+#REF!+#REF!+#REF!+#REF!+#REF!+#REF!+#REF!+#REF!+#REF!+#REF!+#REF!+#REF!+#REF!+#REF!+#REF!+GA468+GA187+GA135+GA114+GA31</f>
        <v>#REF!</v>
      </c>
      <c r="GC480" s="186" t="e">
        <f>GC31+GC114+GC135+GC187+GC468+#REF!+#REF!+#REF!+#REF!+#REF!+#REF!+#REF!+#REF!+#REF!+#REF!+#REF!+#REF!+#REF!+#REF!+#REF!+#REF!+#REF!+#REF!+#REF!+#REF!+#REF!+#REF!+#REF!+#REF!+#REF!+#REF!+#REF!+#REF!+#REF!+#REF!+#REF!+#REF!+#REF!+#REF!+#REF!+#REF!+#REF!+#REF!+#REF!+#REF!+#REF!+#REF!+#REF!+#REF!+#REF!+#REF!+#REF!+#REF!+#REF!+#REF!+#REF!+#REF!+#REF!+#REF!+#REF!+#REF!+#REF!+#REF!+#REF!+#REF!+#REF!+#REF!+#REF!+#REF!+#REF!+#REF!+#REF!+#REF!+#REF!+#REF!+#REF!+#REF!+#REF!+#REF!+#REF!+#REF!+#REF!+#REF!</f>
        <v>#N/A</v>
      </c>
      <c r="GE480" s="49" t="e">
        <f>#REF!+#REF!+#REF!+#REF!+#REF!+#REF!+#REF!+#REF!+#REF!+#REF!+#REF!+#REF!+#REF!+#REF!+#REF!+#REF!+#REF!+#REF!+#REF!+#REF!+#REF!+#REF!+#REF!+#REF!+#REF!+#REF!+#REF!+#REF!+#REF!+#REF!+#REF!+#REF!+#REF!+#REF!+#REF!+#REF!+#REF!+#REF!+#REF!+#REF!+#REF!+#REF!+#REF!+#REF!+#REF!+#REF!+#REF!+#REF!+#REF!+#REF!+#REF!+#REF!+#REF!+#REF!+#REF!+#REF!+#REF!+#REF!+#REF!+#REF!+#REF!+#REF!+#REF!+#REF!+#REF!+#REF!+#REF!+#REF!+#REF!+#REF!+#REF!+#REF!+#REF!+#REF!+#REF!+#REF!+#REF!+#REF!+GE468+GE187+GE135+GE114+GE31+GE18</f>
        <v>#REF!</v>
      </c>
    </row>
    <row r="481" spans="147:185" ht="15.95" customHeight="1">
      <c r="EQ481" s="49" t="e">
        <f>#REF!+#REF!+#REF!+#REF!+#REF!+#REF!+#REF!+#REF!+#REF!+#REF!+#REF!+EQ114</f>
        <v>#REF!</v>
      </c>
      <c r="FZ481" s="26" t="e">
        <f>FZ478-FZ480</f>
        <v>#REF!</v>
      </c>
      <c r="GC481" s="26"/>
    </row>
    <row r="482" spans="147:185" ht="15.95" customHeight="1">
      <c r="EQ482" s="26" t="e">
        <f>EP478-EQ481</f>
        <v>#REF!</v>
      </c>
    </row>
  </sheetData>
  <sheetProtection formatCells="0" formatColumns="0" formatRows="0" insertColumns="0" insertRows="0" insertHyperlinks="0" deleteColumns="0" deleteRows="0" sort="0" autoFilter="0" pivotTables="0"/>
  <dataConsolidate/>
  <mergeCells count="723">
    <mergeCell ref="D245:E245"/>
    <mergeCell ref="AN477:AO477"/>
    <mergeCell ref="AP477:AQ477"/>
    <mergeCell ref="AR477:AS477"/>
    <mergeCell ref="AT477:AU477"/>
    <mergeCell ref="AV477:AW477"/>
    <mergeCell ref="CZ477:DA477"/>
    <mergeCell ref="DB477:DC477"/>
    <mergeCell ref="DD477:DE477"/>
    <mergeCell ref="DF477:DG477"/>
    <mergeCell ref="B187:E187"/>
    <mergeCell ref="B188:C188"/>
    <mergeCell ref="D188:E188"/>
    <mergeCell ref="B468:E468"/>
    <mergeCell ref="B469:C469"/>
    <mergeCell ref="D469:E469"/>
    <mergeCell ref="B88:E88"/>
    <mergeCell ref="B89:C89"/>
    <mergeCell ref="D89:E89"/>
    <mergeCell ref="B114:E114"/>
    <mergeCell ref="B115:C115"/>
    <mergeCell ref="B162:C162"/>
    <mergeCell ref="D162:E162"/>
    <mergeCell ref="B275:E275"/>
    <mergeCell ref="B276:C276"/>
    <mergeCell ref="D276:E276"/>
    <mergeCell ref="B301:E301"/>
    <mergeCell ref="B302:C302"/>
    <mergeCell ref="D302:E302"/>
    <mergeCell ref="B218:E218"/>
    <mergeCell ref="B219:C219"/>
    <mergeCell ref="D219:E219"/>
    <mergeCell ref="B244:E244"/>
    <mergeCell ref="B245:C245"/>
    <mergeCell ref="A1:A2"/>
    <mergeCell ref="B1:E2"/>
    <mergeCell ref="B4:C4"/>
    <mergeCell ref="D4:E4"/>
    <mergeCell ref="D115:E115"/>
    <mergeCell ref="B135:E135"/>
    <mergeCell ref="B136:C136"/>
    <mergeCell ref="D136:E136"/>
    <mergeCell ref="B161:E161"/>
    <mergeCell ref="B63:E63"/>
    <mergeCell ref="B64:C64"/>
    <mergeCell ref="D64:E64"/>
    <mergeCell ref="B3:E3"/>
    <mergeCell ref="F2:G2"/>
    <mergeCell ref="AB2:AC2"/>
    <mergeCell ref="AD2:AE2"/>
    <mergeCell ref="AF2:AG2"/>
    <mergeCell ref="J2:K2"/>
    <mergeCell ref="B32:C32"/>
    <mergeCell ref="D32:E32"/>
    <mergeCell ref="AH2:AI2"/>
    <mergeCell ref="B18:E18"/>
    <mergeCell ref="B19:C19"/>
    <mergeCell ref="D19:E19"/>
    <mergeCell ref="B31:E31"/>
    <mergeCell ref="R2:S2"/>
    <mergeCell ref="T2:U2"/>
    <mergeCell ref="V2:W2"/>
    <mergeCell ref="X2:Y2"/>
    <mergeCell ref="Z2:AA2"/>
    <mergeCell ref="H2:I2"/>
    <mergeCell ref="L2:M2"/>
    <mergeCell ref="N2:O2"/>
    <mergeCell ref="P2:Q2"/>
    <mergeCell ref="BN2:BO2"/>
    <mergeCell ref="BP2:BQ2"/>
    <mergeCell ref="AX2:AY2"/>
    <mergeCell ref="BB2:BC2"/>
    <mergeCell ref="BD2:BE2"/>
    <mergeCell ref="BF2:BG2"/>
    <mergeCell ref="BR2:BS2"/>
    <mergeCell ref="BT2:BU2"/>
    <mergeCell ref="AJ2:AK2"/>
    <mergeCell ref="DP2:DQ2"/>
    <mergeCell ref="CX2:CY2"/>
    <mergeCell ref="CZ2:DA2"/>
    <mergeCell ref="DB2:DC2"/>
    <mergeCell ref="DD2:DE2"/>
    <mergeCell ref="DF2:DG2"/>
    <mergeCell ref="AV2:AW2"/>
    <mergeCell ref="CN2:CO2"/>
    <mergeCell ref="CP2:CQ2"/>
    <mergeCell ref="CR2:CS2"/>
    <mergeCell ref="CT2:CU2"/>
    <mergeCell ref="CV2:CW2"/>
    <mergeCell ref="CD2:CE2"/>
    <mergeCell ref="CF2:CG2"/>
    <mergeCell ref="CH2:CI2"/>
    <mergeCell ref="CJ2:CK2"/>
    <mergeCell ref="CL2:CM2"/>
    <mergeCell ref="BX2:BY2"/>
    <mergeCell ref="BV2:BW2"/>
    <mergeCell ref="BZ2:CA2"/>
    <mergeCell ref="CB2:CC2"/>
    <mergeCell ref="BH2:BI2"/>
    <mergeCell ref="BJ2:BK2"/>
    <mergeCell ref="BL2:BM2"/>
    <mergeCell ref="EL2:EM2"/>
    <mergeCell ref="EN2:EO2"/>
    <mergeCell ref="EP2:EQ2"/>
    <mergeCell ref="ER2:ES2"/>
    <mergeCell ref="ET2:EU2"/>
    <mergeCell ref="AL2:AM2"/>
    <mergeCell ref="AN2:AO2"/>
    <mergeCell ref="AP2:AQ2"/>
    <mergeCell ref="AR2:AS2"/>
    <mergeCell ref="AT2:AU2"/>
    <mergeCell ref="EB2:EC2"/>
    <mergeCell ref="ED2:EE2"/>
    <mergeCell ref="EF2:EG2"/>
    <mergeCell ref="EH2:EI2"/>
    <mergeCell ref="EJ2:EK2"/>
    <mergeCell ref="DR2:DS2"/>
    <mergeCell ref="DT2:DU2"/>
    <mergeCell ref="DV2:DW2"/>
    <mergeCell ref="DX2:DY2"/>
    <mergeCell ref="DZ2:EA2"/>
    <mergeCell ref="DH2:DI2"/>
    <mergeCell ref="DJ2:DK2"/>
    <mergeCell ref="DL2:DM2"/>
    <mergeCell ref="DN2:DO2"/>
    <mergeCell ref="FF2:FG2"/>
    <mergeCell ref="FH2:FI2"/>
    <mergeCell ref="FJ2:FK2"/>
    <mergeCell ref="FL2:FM2"/>
    <mergeCell ref="FN2:FO2"/>
    <mergeCell ref="EV2:EW2"/>
    <mergeCell ref="EX2:EY2"/>
    <mergeCell ref="EZ2:FA2"/>
    <mergeCell ref="FB2:FC2"/>
    <mergeCell ref="FD2:FE2"/>
    <mergeCell ref="GN2:GO2"/>
    <mergeCell ref="GP2:GQ2"/>
    <mergeCell ref="GR2:GS2"/>
    <mergeCell ref="FZ2:GA2"/>
    <mergeCell ref="GB2:GC2"/>
    <mergeCell ref="GD2:GE2"/>
    <mergeCell ref="GF2:GG2"/>
    <mergeCell ref="GH2:GI2"/>
    <mergeCell ref="FP2:FQ2"/>
    <mergeCell ref="FR2:FS2"/>
    <mergeCell ref="FT2:FU2"/>
    <mergeCell ref="FV2:FW2"/>
    <mergeCell ref="FX2:FY2"/>
    <mergeCell ref="CD477:CE477"/>
    <mergeCell ref="BV477:BW477"/>
    <mergeCell ref="FD477:FE477"/>
    <mergeCell ref="FF477:FG477"/>
    <mergeCell ref="CJ477:CK477"/>
    <mergeCell ref="CL477:CM477"/>
    <mergeCell ref="CN477:CO477"/>
    <mergeCell ref="BT477:BU477"/>
    <mergeCell ref="BX477:BY477"/>
    <mergeCell ref="BZ477:CA477"/>
    <mergeCell ref="CB477:CC477"/>
    <mergeCell ref="CP477:CQ477"/>
    <mergeCell ref="CR477:CS477"/>
    <mergeCell ref="DT477:DU477"/>
    <mergeCell ref="CT477:CU477"/>
    <mergeCell ref="CV477:CW477"/>
    <mergeCell ref="DV477:DW477"/>
    <mergeCell ref="DX477:DY477"/>
    <mergeCell ref="DH477:DI477"/>
    <mergeCell ref="DZ477:EA477"/>
    <mergeCell ref="EB477:EC477"/>
    <mergeCell ref="DJ477:DK477"/>
    <mergeCell ref="DL477:DM477"/>
    <mergeCell ref="DN477:DO477"/>
    <mergeCell ref="AZ2:BA2"/>
    <mergeCell ref="HZ2:IA2"/>
    <mergeCell ref="IB2:IC2"/>
    <mergeCell ref="ID2:IE2"/>
    <mergeCell ref="IF2:IG2"/>
    <mergeCell ref="IH2:II2"/>
    <mergeCell ref="HP2:HQ2"/>
    <mergeCell ref="HR2:HS2"/>
    <mergeCell ref="HT2:HU2"/>
    <mergeCell ref="HV2:HW2"/>
    <mergeCell ref="HX2:HY2"/>
    <mergeCell ref="HD2:HE2"/>
    <mergeCell ref="HF2:HG2"/>
    <mergeCell ref="HH2:HI2"/>
    <mergeCell ref="HL2:HM2"/>
    <mergeCell ref="HN2:HO2"/>
    <mergeCell ref="GT2:GU2"/>
    <mergeCell ref="GV2:GW2"/>
    <mergeCell ref="GX2:GY2"/>
    <mergeCell ref="GZ2:HA2"/>
    <mergeCell ref="HB2:HC2"/>
    <mergeCell ref="HJ2:HK2"/>
    <mergeCell ref="GJ2:GK2"/>
    <mergeCell ref="GL2:GM2"/>
    <mergeCell ref="IT2:IU2"/>
    <mergeCell ref="IV2:IW2"/>
    <mergeCell ref="IX2:IY2"/>
    <mergeCell ref="IZ2:JA2"/>
    <mergeCell ref="IJ2:IK2"/>
    <mergeCell ref="IL2:IM2"/>
    <mergeCell ref="IN2:IO2"/>
    <mergeCell ref="IP2:IQ2"/>
    <mergeCell ref="IR2:IS2"/>
    <mergeCell ref="BL478:BM478"/>
    <mergeCell ref="BN478:BO478"/>
    <mergeCell ref="BP478:BQ478"/>
    <mergeCell ref="BR478:BS478"/>
    <mergeCell ref="AX478:AY478"/>
    <mergeCell ref="BF478:BG478"/>
    <mergeCell ref="BH478:BI478"/>
    <mergeCell ref="AN478:AO478"/>
    <mergeCell ref="GZ477:HA477"/>
    <mergeCell ref="GL477:GM477"/>
    <mergeCell ref="GN477:GO477"/>
    <mergeCell ref="GP477:GQ477"/>
    <mergeCell ref="GR477:GS477"/>
    <mergeCell ref="GT477:GU477"/>
    <mergeCell ref="FN477:FO477"/>
    <mergeCell ref="FP477:FQ477"/>
    <mergeCell ref="EX477:EY477"/>
    <mergeCell ref="EZ477:FA477"/>
    <mergeCell ref="BJ477:BK477"/>
    <mergeCell ref="BL477:BM477"/>
    <mergeCell ref="BN477:BO477"/>
    <mergeCell ref="BP477:BQ477"/>
    <mergeCell ref="BR477:BS477"/>
    <mergeCell ref="AZ477:BA477"/>
    <mergeCell ref="CX477:CY477"/>
    <mergeCell ref="CF477:CG477"/>
    <mergeCell ref="CH477:CI477"/>
    <mergeCell ref="GB477:GC477"/>
    <mergeCell ref="GD477:GE477"/>
    <mergeCell ref="GF477:GG477"/>
    <mergeCell ref="GH477:GI477"/>
    <mergeCell ref="GJ477:GK477"/>
    <mergeCell ref="FR477:FS477"/>
    <mergeCell ref="FT477:FU477"/>
    <mergeCell ref="FV477:FW477"/>
    <mergeCell ref="FX477:FY477"/>
    <mergeCell ref="FZ477:GA477"/>
    <mergeCell ref="FB477:FC477"/>
    <mergeCell ref="DP477:DQ477"/>
    <mergeCell ref="DR477:DS477"/>
    <mergeCell ref="FH477:FI477"/>
    <mergeCell ref="FJ477:FK477"/>
    <mergeCell ref="FL477:FM477"/>
    <mergeCell ref="A477:D478"/>
    <mergeCell ref="F477:G477"/>
    <mergeCell ref="F478:G478"/>
    <mergeCell ref="BJ478:BK478"/>
    <mergeCell ref="AH477:AI477"/>
    <mergeCell ref="AJ477:AK477"/>
    <mergeCell ref="AL477:AM477"/>
    <mergeCell ref="T477:U477"/>
    <mergeCell ref="H477:I477"/>
    <mergeCell ref="L477:M477"/>
    <mergeCell ref="N477:O477"/>
    <mergeCell ref="P477:Q477"/>
    <mergeCell ref="AB477:AC477"/>
    <mergeCell ref="J477:K477"/>
    <mergeCell ref="AD477:AE477"/>
    <mergeCell ref="AF477:AG477"/>
    <mergeCell ref="R477:S477"/>
    <mergeCell ref="V477:W477"/>
    <mergeCell ref="Z477:AA477"/>
    <mergeCell ref="AX477:AY477"/>
    <mergeCell ref="BB477:BC477"/>
    <mergeCell ref="BD477:BE477"/>
    <mergeCell ref="BF477:BG477"/>
    <mergeCell ref="BH477:BI477"/>
    <mergeCell ref="ED477:EE477"/>
    <mergeCell ref="EF477:EG477"/>
    <mergeCell ref="EH477:EI477"/>
    <mergeCell ref="EJ477:EK477"/>
    <mergeCell ref="EL477:EM477"/>
    <mergeCell ref="HR477:HS477"/>
    <mergeCell ref="HT477:HU477"/>
    <mergeCell ref="HV477:HW477"/>
    <mergeCell ref="HX477:HY477"/>
    <mergeCell ref="HF477:HG477"/>
    <mergeCell ref="HH477:HI477"/>
    <mergeCell ref="HL477:HM477"/>
    <mergeCell ref="HN477:HO477"/>
    <mergeCell ref="HP477:HQ477"/>
    <mergeCell ref="GV477:GW477"/>
    <mergeCell ref="GX477:GY477"/>
    <mergeCell ref="HJ477:HK477"/>
    <mergeCell ref="HB477:HC477"/>
    <mergeCell ref="HD477:HE477"/>
    <mergeCell ref="IB477:IC477"/>
    <mergeCell ref="ID477:IE477"/>
    <mergeCell ref="IF477:IG477"/>
    <mergeCell ref="IH477:II477"/>
    <mergeCell ref="IJ477:IK477"/>
    <mergeCell ref="EN477:EO477"/>
    <mergeCell ref="EP477:EQ477"/>
    <mergeCell ref="ER477:ES477"/>
    <mergeCell ref="ET477:EU477"/>
    <mergeCell ref="EV477:EW477"/>
    <mergeCell ref="HZ477:IA477"/>
    <mergeCell ref="IV477:IW477"/>
    <mergeCell ref="IX477:IY477"/>
    <mergeCell ref="IZ477:JA477"/>
    <mergeCell ref="JB477:JC477"/>
    <mergeCell ref="JD477:JE477"/>
    <mergeCell ref="IL477:IM477"/>
    <mergeCell ref="IN477:IO477"/>
    <mergeCell ref="IP477:IQ477"/>
    <mergeCell ref="IR477:IS477"/>
    <mergeCell ref="IT477:IU477"/>
    <mergeCell ref="JP477:JQ477"/>
    <mergeCell ref="JR477:JS477"/>
    <mergeCell ref="JT477:JU477"/>
    <mergeCell ref="JV477:JW477"/>
    <mergeCell ref="JX477:JY477"/>
    <mergeCell ref="JF477:JG477"/>
    <mergeCell ref="JH477:JI477"/>
    <mergeCell ref="JJ477:JK477"/>
    <mergeCell ref="JL477:JM477"/>
    <mergeCell ref="JN477:JO477"/>
    <mergeCell ref="KJ477:KK477"/>
    <mergeCell ref="KL477:KM477"/>
    <mergeCell ref="KN477:KO477"/>
    <mergeCell ref="KP477:KQ477"/>
    <mergeCell ref="KR477:KS477"/>
    <mergeCell ref="LN477:LO477"/>
    <mergeCell ref="JZ477:KA477"/>
    <mergeCell ref="KB477:KC477"/>
    <mergeCell ref="KD477:KE477"/>
    <mergeCell ref="KF477:KG477"/>
    <mergeCell ref="KH477:KI477"/>
    <mergeCell ref="LX477:LY477"/>
    <mergeCell ref="LZ477:MA477"/>
    <mergeCell ref="LD477:LE477"/>
    <mergeCell ref="LF477:LG477"/>
    <mergeCell ref="LH477:LI477"/>
    <mergeCell ref="LJ477:LK477"/>
    <mergeCell ref="LL477:LM477"/>
    <mergeCell ref="MB477:MC477"/>
    <mergeCell ref="KT477:KU477"/>
    <mergeCell ref="KV477:KW477"/>
    <mergeCell ref="KX477:KY477"/>
    <mergeCell ref="KZ477:LA477"/>
    <mergeCell ref="LB477:LC477"/>
    <mergeCell ref="LR477:LS477"/>
    <mergeCell ref="LV477:LW477"/>
    <mergeCell ref="AP478:AQ478"/>
    <mergeCell ref="AR478:AS478"/>
    <mergeCell ref="AT478:AU478"/>
    <mergeCell ref="AV478:AW478"/>
    <mergeCell ref="PP477:PQ477"/>
    <mergeCell ref="N478:O478"/>
    <mergeCell ref="P478:Q478"/>
    <mergeCell ref="V478:W478"/>
    <mergeCell ref="X478:Y478"/>
    <mergeCell ref="Z478:AA478"/>
    <mergeCell ref="AB478:AC478"/>
    <mergeCell ref="AD478:AE478"/>
    <mergeCell ref="AF478:AG478"/>
    <mergeCell ref="AH478:AI478"/>
    <mergeCell ref="AJ478:AK478"/>
    <mergeCell ref="AL478:AM478"/>
    <mergeCell ref="PF477:PG477"/>
    <mergeCell ref="OB477:OC477"/>
    <mergeCell ref="OD477:OE477"/>
    <mergeCell ref="OF477:OG477"/>
    <mergeCell ref="OH477:OI477"/>
    <mergeCell ref="OJ477:OK477"/>
    <mergeCell ref="NR477:NS477"/>
    <mergeCell ref="ED478:EE478"/>
    <mergeCell ref="DX478:DY478"/>
    <mergeCell ref="DZ478:EA478"/>
    <mergeCell ref="DJ478:DK478"/>
    <mergeCell ref="DL478:DM478"/>
    <mergeCell ref="DN478:DO478"/>
    <mergeCell ref="FP478:FQ478"/>
    <mergeCell ref="EX478:EY478"/>
    <mergeCell ref="EZ478:FA478"/>
    <mergeCell ref="FD478:FE478"/>
    <mergeCell ref="FF478:FG478"/>
    <mergeCell ref="EN478:EO478"/>
    <mergeCell ref="ER478:ES478"/>
    <mergeCell ref="FH478:FI478"/>
    <mergeCell ref="FJ478:FK478"/>
    <mergeCell ref="FL478:FM478"/>
    <mergeCell ref="ET478:EU478"/>
    <mergeCell ref="EV478:EW478"/>
    <mergeCell ref="EP478:EQ478"/>
    <mergeCell ref="FB478:FC478"/>
    <mergeCell ref="FN478:FO478"/>
    <mergeCell ref="GB478:GC478"/>
    <mergeCell ref="GD478:GE478"/>
    <mergeCell ref="GF478:GG478"/>
    <mergeCell ref="GH478:GI478"/>
    <mergeCell ref="GJ478:GK478"/>
    <mergeCell ref="GL478:GM478"/>
    <mergeCell ref="GP478:GQ478"/>
    <mergeCell ref="GT478:GU478"/>
    <mergeCell ref="EJ478:EK478"/>
    <mergeCell ref="EL478:EM478"/>
    <mergeCell ref="GN478:GO478"/>
    <mergeCell ref="GR478:GS478"/>
    <mergeCell ref="FX478:FY478"/>
    <mergeCell ref="DR478:DS478"/>
    <mergeCell ref="DT478:DU478"/>
    <mergeCell ref="DV478:DW478"/>
    <mergeCell ref="EB478:EC478"/>
    <mergeCell ref="EH478:EI478"/>
    <mergeCell ref="EF478:EG478"/>
    <mergeCell ref="MN477:MO477"/>
    <mergeCell ref="HH478:HI478"/>
    <mergeCell ref="GV478:GW478"/>
    <mergeCell ref="GZ478:HA478"/>
    <mergeCell ref="HD478:HE478"/>
    <mergeCell ref="GX478:GY478"/>
    <mergeCell ref="HB478:HC478"/>
    <mergeCell ref="HF478:HG478"/>
    <mergeCell ref="HL478:HM478"/>
    <mergeCell ref="HN478:HO478"/>
    <mergeCell ref="HP478:HQ478"/>
    <mergeCell ref="HR478:HS478"/>
    <mergeCell ref="JZ478:KA478"/>
    <mergeCell ref="KB478:KC478"/>
    <mergeCell ref="KD478:KE478"/>
    <mergeCell ref="KF478:KG478"/>
    <mergeCell ref="KH478:KI478"/>
    <mergeCell ref="FZ478:GA478"/>
    <mergeCell ref="CH478:CI478"/>
    <mergeCell ref="CJ478:CK478"/>
    <mergeCell ref="CN478:CO478"/>
    <mergeCell ref="BT478:BU478"/>
    <mergeCell ref="BZ478:CA478"/>
    <mergeCell ref="CB478:CC478"/>
    <mergeCell ref="CD478:CE478"/>
    <mergeCell ref="DF478:DG478"/>
    <mergeCell ref="DH478:DI478"/>
    <mergeCell ref="CT478:CU478"/>
    <mergeCell ref="CV478:CW478"/>
    <mergeCell ref="CF478:CG478"/>
    <mergeCell ref="HJ478:HK478"/>
    <mergeCell ref="JF478:JG478"/>
    <mergeCell ref="JH478:JI478"/>
    <mergeCell ref="JJ478:JK478"/>
    <mergeCell ref="JL478:JM478"/>
    <mergeCell ref="JN478:JO478"/>
    <mergeCell ref="IV478:IW478"/>
    <mergeCell ref="IX478:IY478"/>
    <mergeCell ref="IZ478:JA478"/>
    <mergeCell ref="JB478:JC478"/>
    <mergeCell ref="IR478:IS478"/>
    <mergeCell ref="IT478:IU478"/>
    <mergeCell ref="IB478:IC478"/>
    <mergeCell ref="ID478:IE478"/>
    <mergeCell ref="HT478:HU478"/>
    <mergeCell ref="LL478:LM478"/>
    <mergeCell ref="KT478:KU478"/>
    <mergeCell ref="KV478:KW478"/>
    <mergeCell ref="KX478:KY478"/>
    <mergeCell ref="KZ478:LA478"/>
    <mergeCell ref="LB478:LC478"/>
    <mergeCell ref="KJ478:KK478"/>
    <mergeCell ref="OF478:OG478"/>
    <mergeCell ref="OH478:OI478"/>
    <mergeCell ref="LD478:LE478"/>
    <mergeCell ref="NR478:NS478"/>
    <mergeCell ref="NT478:NU478"/>
    <mergeCell ref="NV478:NW478"/>
    <mergeCell ref="NX478:NY478"/>
    <mergeCell ref="LN478:LO478"/>
    <mergeCell ref="LR478:LS478"/>
    <mergeCell ref="LV478:LW478"/>
    <mergeCell ref="LH478:LI478"/>
    <mergeCell ref="LJ478:LK478"/>
    <mergeCell ref="JP478:JQ478"/>
    <mergeCell ref="JR478:JS478"/>
    <mergeCell ref="JT478:JU478"/>
    <mergeCell ref="JV478:JW478"/>
    <mergeCell ref="JX478:JY478"/>
    <mergeCell ref="HV478:HW478"/>
    <mergeCell ref="IL478:IM478"/>
    <mergeCell ref="IN478:IO478"/>
    <mergeCell ref="IP478:IQ478"/>
    <mergeCell ref="QN478:QO478"/>
    <mergeCell ref="MP477:MQ477"/>
    <mergeCell ref="MR477:MS477"/>
    <mergeCell ref="MT477:MU477"/>
    <mergeCell ref="MV477:MW477"/>
    <mergeCell ref="MD477:ME477"/>
    <mergeCell ref="MF477:MG477"/>
    <mergeCell ref="MH477:MI477"/>
    <mergeCell ref="MJ477:MK477"/>
    <mergeCell ref="ML477:MM477"/>
    <mergeCell ref="PD477:PE477"/>
    <mergeCell ref="OL477:OM477"/>
    <mergeCell ref="ON477:OO477"/>
    <mergeCell ref="OP477:OQ477"/>
    <mergeCell ref="MP478:MQ478"/>
    <mergeCell ref="MR478:MS478"/>
    <mergeCell ref="MT478:MU478"/>
    <mergeCell ref="MV478:MW478"/>
    <mergeCell ref="NF478:NG478"/>
    <mergeCell ref="OJ478:OK478"/>
    <mergeCell ref="MX477:MY477"/>
    <mergeCell ref="MZ477:NA477"/>
    <mergeCell ref="NB477:NC477"/>
    <mergeCell ref="ND477:NE477"/>
    <mergeCell ref="PF478:PG478"/>
    <mergeCell ref="PH478:PI478"/>
    <mergeCell ref="PJ478:PK478"/>
    <mergeCell ref="PL478:PM478"/>
    <mergeCell ref="PN478:PO478"/>
    <mergeCell ref="QF478:QG478"/>
    <mergeCell ref="QH478:QI478"/>
    <mergeCell ref="QJ478:QK478"/>
    <mergeCell ref="QL478:QM478"/>
    <mergeCell ref="PJ477:PK477"/>
    <mergeCell ref="PL477:PM477"/>
    <mergeCell ref="PN477:PO477"/>
    <mergeCell ref="X477:Y477"/>
    <mergeCell ref="QJ477:QK477"/>
    <mergeCell ref="QL477:QM477"/>
    <mergeCell ref="QN477:QO477"/>
    <mergeCell ref="NT477:NU477"/>
    <mergeCell ref="NV477:NW477"/>
    <mergeCell ref="NX477:NY477"/>
    <mergeCell ref="NZ477:OA477"/>
    <mergeCell ref="NH477:NI477"/>
    <mergeCell ref="NJ477:NK477"/>
    <mergeCell ref="NL477:NM477"/>
    <mergeCell ref="NN477:NO477"/>
    <mergeCell ref="NP477:NQ477"/>
    <mergeCell ref="LP477:LQ477"/>
    <mergeCell ref="LT477:LU477"/>
    <mergeCell ref="NF477:NG477"/>
    <mergeCell ref="PH477:PI477"/>
    <mergeCell ref="OR477:OS477"/>
    <mergeCell ref="OT477:OU477"/>
    <mergeCell ref="PZ477:QA477"/>
    <mergeCell ref="QB477:QC477"/>
    <mergeCell ref="QD477:QE477"/>
    <mergeCell ref="QF477:QG477"/>
    <mergeCell ref="QH477:QI477"/>
    <mergeCell ref="PP478:PQ478"/>
    <mergeCell ref="PR477:PS477"/>
    <mergeCell ref="PT477:PU477"/>
    <mergeCell ref="PV477:PW477"/>
    <mergeCell ref="PX477:PY477"/>
    <mergeCell ref="PZ478:QA478"/>
    <mergeCell ref="QB478:QC478"/>
    <mergeCell ref="QD478:QE478"/>
    <mergeCell ref="OV477:OW477"/>
    <mergeCell ref="OX477:OY477"/>
    <mergeCell ref="OZ477:PA477"/>
    <mergeCell ref="PB477:PC477"/>
    <mergeCell ref="H478:I478"/>
    <mergeCell ref="J478:K478"/>
    <mergeCell ref="L478:M478"/>
    <mergeCell ref="R478:S478"/>
    <mergeCell ref="T478:U478"/>
    <mergeCell ref="AZ478:BA478"/>
    <mergeCell ref="BB478:BC478"/>
    <mergeCell ref="BD478:BE478"/>
    <mergeCell ref="BV478:BW478"/>
    <mergeCell ref="BX478:BY478"/>
    <mergeCell ref="CL478:CM478"/>
    <mergeCell ref="CP478:CQ478"/>
    <mergeCell ref="CR478:CS478"/>
    <mergeCell ref="CX478:CY478"/>
    <mergeCell ref="CZ478:DA478"/>
    <mergeCell ref="DB478:DC478"/>
    <mergeCell ref="NL478:NM478"/>
    <mergeCell ref="NN478:NO478"/>
    <mergeCell ref="NP478:NQ478"/>
    <mergeCell ref="MX478:MY478"/>
    <mergeCell ref="OV478:OW478"/>
    <mergeCell ref="OX478:OY478"/>
    <mergeCell ref="OZ478:PA478"/>
    <mergeCell ref="PB478:PC478"/>
    <mergeCell ref="PD478:PE478"/>
    <mergeCell ref="OL478:OM478"/>
    <mergeCell ref="ON478:OO478"/>
    <mergeCell ref="OP478:OQ478"/>
    <mergeCell ref="OR478:OS478"/>
    <mergeCell ref="DD478:DE478"/>
    <mergeCell ref="PR478:PS478"/>
    <mergeCell ref="PT478:PU478"/>
    <mergeCell ref="PV478:PW478"/>
    <mergeCell ref="PX478:PY478"/>
    <mergeCell ref="OD478:OE478"/>
    <mergeCell ref="IJ478:IK478"/>
    <mergeCell ref="HX478:HY478"/>
    <mergeCell ref="HZ478:IA478"/>
    <mergeCell ref="DP478:DQ478"/>
    <mergeCell ref="FR478:FS478"/>
    <mergeCell ref="FT478:FU478"/>
    <mergeCell ref="FV478:FW478"/>
    <mergeCell ref="KP478:KQ478"/>
    <mergeCell ref="KR478:KS478"/>
    <mergeCell ref="IF478:IG478"/>
    <mergeCell ref="IH478:II478"/>
    <mergeCell ref="JD478:JE478"/>
    <mergeCell ref="LF478:LG478"/>
    <mergeCell ref="MB478:MC478"/>
    <mergeCell ref="MD478:ME478"/>
    <mergeCell ref="MN478:MO478"/>
    <mergeCell ref="NH478:NI478"/>
    <mergeCell ref="NJ478:NK478"/>
    <mergeCell ref="JT2:JU2"/>
    <mergeCell ref="JV2:JW2"/>
    <mergeCell ref="JX2:JY2"/>
    <mergeCell ref="JZ2:KA2"/>
    <mergeCell ref="KB2:KC2"/>
    <mergeCell ref="KD2:KE2"/>
    <mergeCell ref="KF2:KG2"/>
    <mergeCell ref="KH2:KI2"/>
    <mergeCell ref="OT478:OU478"/>
    <mergeCell ref="NB478:NC478"/>
    <mergeCell ref="ND478:NE478"/>
    <mergeCell ref="MF478:MG478"/>
    <mergeCell ref="MH478:MI478"/>
    <mergeCell ref="MJ478:MK478"/>
    <mergeCell ref="ML478:MM478"/>
    <mergeCell ref="LP478:LQ478"/>
    <mergeCell ref="LT478:LU478"/>
    <mergeCell ref="LX478:LY478"/>
    <mergeCell ref="LZ478:MA478"/>
    <mergeCell ref="NZ478:OA478"/>
    <mergeCell ref="OB478:OC478"/>
    <mergeCell ref="MZ478:NA478"/>
    <mergeCell ref="KL478:KM478"/>
    <mergeCell ref="KN478:KO478"/>
    <mergeCell ref="JB2:JC2"/>
    <mergeCell ref="JD2:JE2"/>
    <mergeCell ref="JF2:JG2"/>
    <mergeCell ref="JH2:JI2"/>
    <mergeCell ref="JJ2:JK2"/>
    <mergeCell ref="JL2:JM2"/>
    <mergeCell ref="JN2:JO2"/>
    <mergeCell ref="JP2:JQ2"/>
    <mergeCell ref="JR2:JS2"/>
    <mergeCell ref="ND2:NE2"/>
    <mergeCell ref="KJ2:KK2"/>
    <mergeCell ref="KL2:KM2"/>
    <mergeCell ref="KN2:KO2"/>
    <mergeCell ref="KP2:KQ2"/>
    <mergeCell ref="KR2:KS2"/>
    <mergeCell ref="KT2:KU2"/>
    <mergeCell ref="KV2:KW2"/>
    <mergeCell ref="KX2:KY2"/>
    <mergeCell ref="KZ2:LA2"/>
    <mergeCell ref="LB2:LC2"/>
    <mergeCell ref="LD2:LE2"/>
    <mergeCell ref="LF2:LG2"/>
    <mergeCell ref="LH2:LI2"/>
    <mergeCell ref="LJ2:LK2"/>
    <mergeCell ref="LL2:LM2"/>
    <mergeCell ref="LP2:LQ2"/>
    <mergeCell ref="LT2:LU2"/>
    <mergeCell ref="LN2:LO2"/>
    <mergeCell ref="LR2:LS2"/>
    <mergeCell ref="LV2:LW2"/>
    <mergeCell ref="NX2:NY2"/>
    <mergeCell ref="NZ2:OA2"/>
    <mergeCell ref="OB2:OC2"/>
    <mergeCell ref="OD2:OE2"/>
    <mergeCell ref="OF2:OG2"/>
    <mergeCell ref="OH2:OI2"/>
    <mergeCell ref="OJ2:OK2"/>
    <mergeCell ref="OL2:OM2"/>
    <mergeCell ref="LX2:LY2"/>
    <mergeCell ref="LZ2:MA2"/>
    <mergeCell ref="MB2:MC2"/>
    <mergeCell ref="MD2:ME2"/>
    <mergeCell ref="MF2:MG2"/>
    <mergeCell ref="MH2:MI2"/>
    <mergeCell ref="MJ2:MK2"/>
    <mergeCell ref="ML2:MM2"/>
    <mergeCell ref="MN2:MO2"/>
    <mergeCell ref="MP2:MQ2"/>
    <mergeCell ref="MR2:MS2"/>
    <mergeCell ref="MT2:MU2"/>
    <mergeCell ref="MV2:MW2"/>
    <mergeCell ref="MX2:MY2"/>
    <mergeCell ref="MZ2:NA2"/>
    <mergeCell ref="NB2:NC2"/>
    <mergeCell ref="NF2:NG2"/>
    <mergeCell ref="NH2:NI2"/>
    <mergeCell ref="NJ2:NK2"/>
    <mergeCell ref="NL2:NM2"/>
    <mergeCell ref="NN2:NO2"/>
    <mergeCell ref="NP2:NQ2"/>
    <mergeCell ref="NR2:NS2"/>
    <mergeCell ref="NT2:NU2"/>
    <mergeCell ref="NV2:NW2"/>
    <mergeCell ref="QN2:QO2"/>
    <mergeCell ref="ON2:OO2"/>
    <mergeCell ref="OP2:OQ2"/>
    <mergeCell ref="OR2:OS2"/>
    <mergeCell ref="OT2:OU2"/>
    <mergeCell ref="OV2:OW2"/>
    <mergeCell ref="OX2:OY2"/>
    <mergeCell ref="OZ2:PA2"/>
    <mergeCell ref="PB2:PC2"/>
    <mergeCell ref="PD2:PE2"/>
    <mergeCell ref="PF2:PG2"/>
    <mergeCell ref="PH2:PI2"/>
    <mergeCell ref="PJ2:PK2"/>
    <mergeCell ref="PL2:PM2"/>
    <mergeCell ref="PN2:PO2"/>
    <mergeCell ref="PP2:PQ2"/>
    <mergeCell ref="PR2:PS2"/>
    <mergeCell ref="PT2:PU2"/>
    <mergeCell ref="PV2:PW2"/>
    <mergeCell ref="PX2:PY2"/>
    <mergeCell ref="PZ2:QA2"/>
    <mergeCell ref="QB2:QC2"/>
    <mergeCell ref="QD2:QE2"/>
    <mergeCell ref="QF2:QG2"/>
    <mergeCell ref="QH2:QI2"/>
    <mergeCell ref="QJ2:QK2"/>
    <mergeCell ref="QL2:QM2"/>
  </mergeCells>
  <conditionalFormatting sqref="C6:C17 E6:E17">
    <cfRule type="cellIs" dxfId="73" priority="170" operator="equal">
      <formula>0</formula>
    </cfRule>
  </conditionalFormatting>
  <conditionalFormatting sqref="D43:D62">
    <cfRule type="cellIs" dxfId="72" priority="173" operator="equal">
      <formula>0</formula>
    </cfRule>
  </conditionalFormatting>
  <conditionalFormatting sqref="D66:D87">
    <cfRule type="cellIs" dxfId="71" priority="171" operator="equal">
      <formula>0</formula>
    </cfRule>
  </conditionalFormatting>
  <conditionalFormatting sqref="D91:D113">
    <cfRule type="cellIs" dxfId="70" priority="169" operator="equal">
      <formula>0</formula>
    </cfRule>
  </conditionalFormatting>
  <conditionalFormatting sqref="D117:D134">
    <cfRule type="cellIs" dxfId="69" priority="147" operator="equal">
      <formula>0</formula>
    </cfRule>
  </conditionalFormatting>
  <conditionalFormatting sqref="D138:D160">
    <cfRule type="cellIs" dxfId="68" priority="145" operator="equal">
      <formula>0</formula>
    </cfRule>
  </conditionalFormatting>
  <conditionalFormatting sqref="D164:D186">
    <cfRule type="cellIs" dxfId="67" priority="136" operator="equal">
      <formula>0</formula>
    </cfRule>
  </conditionalFormatting>
  <conditionalFormatting sqref="D190:D217">
    <cfRule type="cellIs" dxfId="66" priority="130" operator="equal">
      <formula>0</formula>
    </cfRule>
  </conditionalFormatting>
  <conditionalFormatting sqref="D221:D243">
    <cfRule type="cellIs" dxfId="65" priority="88" operator="equal">
      <formula>0</formula>
    </cfRule>
  </conditionalFormatting>
  <conditionalFormatting sqref="D247:D274 D304:D467">
    <cfRule type="cellIs" dxfId="64" priority="76" operator="equal">
      <formula>0</formula>
    </cfRule>
  </conditionalFormatting>
  <conditionalFormatting sqref="D278:D300">
    <cfRule type="cellIs" dxfId="63" priority="64" operator="equal">
      <formula>0</formula>
    </cfRule>
  </conditionalFormatting>
  <conditionalFormatting sqref="E6:E14">
    <cfRule type="cellIs" dxfId="62" priority="174" operator="notEqual">
      <formula>$C6</formula>
    </cfRule>
  </conditionalFormatting>
  <conditionalFormatting sqref="E34:E40">
    <cfRule type="cellIs" dxfId="61" priority="177" operator="notEqual">
      <formula>$C34</formula>
    </cfRule>
  </conditionalFormatting>
  <conditionalFormatting sqref="E41">
    <cfRule type="cellIs" dxfId="60" priority="176" operator="notEqual">
      <formula>$C$41</formula>
    </cfRule>
  </conditionalFormatting>
  <conditionalFormatting sqref="E66:E87">
    <cfRule type="cellIs" dxfId="59" priority="198" operator="notEqual">
      <formula>$C66</formula>
    </cfRule>
  </conditionalFormatting>
  <conditionalFormatting sqref="E91:E103">
    <cfRule type="cellIs" dxfId="58" priority="168" operator="notEqual">
      <formula>$C91</formula>
    </cfRule>
  </conditionalFormatting>
  <conditionalFormatting sqref="E117:E134">
    <cfRule type="cellIs" dxfId="57" priority="146" operator="notEqual">
      <formula>$C117</formula>
    </cfRule>
  </conditionalFormatting>
  <conditionalFormatting sqref="E138:E150">
    <cfRule type="cellIs" dxfId="56" priority="144" operator="notEqual">
      <formula>$C138</formula>
    </cfRule>
  </conditionalFormatting>
  <conditionalFormatting sqref="E164:E176">
    <cfRule type="cellIs" dxfId="55" priority="135" operator="notEqual">
      <formula>$C164</formula>
    </cfRule>
  </conditionalFormatting>
  <conditionalFormatting sqref="E190:E202 E213:E217">
    <cfRule type="cellIs" dxfId="54" priority="129" operator="notEqual">
      <formula>$C190</formula>
    </cfRule>
  </conditionalFormatting>
  <conditionalFormatting sqref="E221:E233">
    <cfRule type="cellIs" dxfId="53" priority="87" operator="notEqual">
      <formula>$C221</formula>
    </cfRule>
  </conditionalFormatting>
  <conditionalFormatting sqref="E247:E259 E270:E274 E304:E316 E327:E331 E342:E343 E346:E350 E361:E363 E365:E369 E380 E382:E384 E386:E390 E419:E422 E428:E430 E454:E457 E463:E467">
    <cfRule type="cellIs" dxfId="52" priority="75" operator="notEqual">
      <formula>$C247</formula>
    </cfRule>
  </conditionalFormatting>
  <conditionalFormatting sqref="E278:E290">
    <cfRule type="cellIs" dxfId="51" priority="63" operator="notEqual">
      <formula>$C278</formula>
    </cfRule>
  </conditionalFormatting>
  <conditionalFormatting sqref="E401:E404 E410:E413">
    <cfRule type="cellIs" dxfId="50" priority="2" operator="notEqual">
      <formula>$C401</formula>
    </cfRule>
  </conditionalFormatting>
  <conditionalFormatting sqref="E436:E439 E445:E448">
    <cfRule type="cellIs" dxfId="49" priority="1" operator="notEqual">
      <formula>$C436</formula>
    </cfRule>
  </conditionalFormatting>
  <conditionalFormatting sqref="F1:QO1">
    <cfRule type="containsErrors" dxfId="48" priority="364">
      <formula>ISERROR(F1)</formula>
    </cfRule>
  </conditionalFormatting>
  <conditionalFormatting sqref="F3:QO3">
    <cfRule type="containsErrors" dxfId="47" priority="1299">
      <formula>ISERROR(F3)</formula>
    </cfRule>
  </conditionalFormatting>
  <conditionalFormatting sqref="F18:QO18">
    <cfRule type="containsErrors" dxfId="46" priority="1354">
      <formula>ISERROR(F18)</formula>
    </cfRule>
  </conditionalFormatting>
  <conditionalFormatting sqref="F31:QO31">
    <cfRule type="containsErrors" dxfId="45" priority="1076">
      <formula>ISERROR(F31)</formula>
    </cfRule>
  </conditionalFormatting>
  <conditionalFormatting sqref="F63:QO63">
    <cfRule type="containsErrors" dxfId="44" priority="1350">
      <formula>ISERROR(F63)</formula>
    </cfRule>
  </conditionalFormatting>
  <conditionalFormatting sqref="F88:QO88">
    <cfRule type="containsErrors" dxfId="43" priority="1292">
      <formula>ISERROR(F88)</formula>
    </cfRule>
  </conditionalFormatting>
  <conditionalFormatting sqref="F114:QO114">
    <cfRule type="containsErrors" dxfId="42" priority="1180">
      <formula>ISERROR(F114)</formula>
    </cfRule>
  </conditionalFormatting>
  <conditionalFormatting sqref="F135:QO135">
    <cfRule type="containsErrors" dxfId="41" priority="4">
      <formula>ISERROR(F135)</formula>
    </cfRule>
  </conditionalFormatting>
  <conditionalFormatting sqref="F161:QO161">
    <cfRule type="containsErrors" dxfId="40" priority="141">
      <formula>ISERROR(F161)</formula>
    </cfRule>
  </conditionalFormatting>
  <conditionalFormatting sqref="F187:QO187">
    <cfRule type="containsErrors" dxfId="39" priority="1183">
      <formula>ISERROR(F187)</formula>
    </cfRule>
  </conditionalFormatting>
  <conditionalFormatting sqref="F218:QO218">
    <cfRule type="containsErrors" dxfId="38" priority="93">
      <formula>ISERROR(F218)</formula>
    </cfRule>
  </conditionalFormatting>
  <conditionalFormatting sqref="F244:QO244">
    <cfRule type="containsErrors" dxfId="37" priority="81">
      <formula>ISERROR(F244)</formula>
    </cfRule>
  </conditionalFormatting>
  <conditionalFormatting sqref="F275:QO275">
    <cfRule type="containsErrors" dxfId="36" priority="69">
      <formula>ISERROR(F275)</formula>
    </cfRule>
  </conditionalFormatting>
  <conditionalFormatting sqref="F301:QO301">
    <cfRule type="containsErrors" dxfId="35" priority="57">
      <formula>ISERROR(F301)</formula>
    </cfRule>
  </conditionalFormatting>
  <conditionalFormatting sqref="F468:QO468">
    <cfRule type="containsErrors" dxfId="34" priority="1196">
      <formula>ISERROR(F468)</formula>
    </cfRule>
  </conditionalFormatting>
  <conditionalFormatting sqref="G1">
    <cfRule type="notContainsErrors" dxfId="33" priority="2417">
      <formula>NOT(ISERROR(G1))</formula>
    </cfRule>
  </conditionalFormatting>
  <conditionalFormatting sqref="G3">
    <cfRule type="notContainsErrors" dxfId="32" priority="10934">
      <formula>NOT(ISERROR(G3))</formula>
    </cfRule>
  </conditionalFormatting>
  <conditionalFormatting sqref="G18">
    <cfRule type="notContainsErrors" dxfId="31" priority="10922">
      <formula>NOT(ISERROR(G18))</formula>
    </cfRule>
  </conditionalFormatting>
  <conditionalFormatting sqref="G31">
    <cfRule type="notContainsErrors" dxfId="30" priority="10914">
      <formula>NOT(ISERROR(G31))</formula>
    </cfRule>
  </conditionalFormatting>
  <conditionalFormatting sqref="G63">
    <cfRule type="notContainsErrors" dxfId="29" priority="10906">
      <formula>NOT(ISERROR(G63))</formula>
    </cfRule>
  </conditionalFormatting>
  <conditionalFormatting sqref="G88">
    <cfRule type="notContainsErrors" dxfId="28" priority="8593">
      <formula>NOT(ISERROR(G88))</formula>
    </cfRule>
  </conditionalFormatting>
  <conditionalFormatting sqref="G114">
    <cfRule type="notContainsErrors" dxfId="27" priority="6445">
      <formula>NOT(ISERROR(G114))</formula>
    </cfRule>
  </conditionalFormatting>
  <conditionalFormatting sqref="G135">
    <cfRule type="notContainsErrors" dxfId="26" priority="6441">
      <formula>NOT(ISERROR(G135))</formula>
    </cfRule>
  </conditionalFormatting>
  <conditionalFormatting sqref="G161">
    <cfRule type="notContainsErrors" dxfId="25" priority="142">
      <formula>NOT(ISERROR(G161))</formula>
    </cfRule>
  </conditionalFormatting>
  <conditionalFormatting sqref="G187">
    <cfRule type="notContainsErrors" dxfId="24" priority="6579">
      <formula>NOT(ISERROR(G187))</formula>
    </cfRule>
  </conditionalFormatting>
  <conditionalFormatting sqref="G218">
    <cfRule type="notContainsErrors" dxfId="23" priority="94">
      <formula>NOT(ISERROR(G218))</formula>
    </cfRule>
  </conditionalFormatting>
  <conditionalFormatting sqref="G244">
    <cfRule type="notContainsErrors" dxfId="22" priority="82">
      <formula>NOT(ISERROR(G244))</formula>
    </cfRule>
  </conditionalFormatting>
  <conditionalFormatting sqref="G275">
    <cfRule type="notContainsErrors" dxfId="21" priority="70">
      <formula>NOT(ISERROR(G275))</formula>
    </cfRule>
  </conditionalFormatting>
  <conditionalFormatting sqref="G301">
    <cfRule type="notContainsErrors" dxfId="20" priority="58">
      <formula>NOT(ISERROR(G301))</formula>
    </cfRule>
  </conditionalFormatting>
  <conditionalFormatting sqref="G468">
    <cfRule type="notContainsErrors" dxfId="19" priority="6721">
      <formula>NOT(ISERROR(G468))</formula>
    </cfRule>
  </conditionalFormatting>
  <conditionalFormatting sqref="I1">
    <cfRule type="notContainsErrors" dxfId="18" priority="1929">
      <formula>NOT(ISERROR(I1))</formula>
    </cfRule>
  </conditionalFormatting>
  <conditionalFormatting sqref="I3 K3 M3 O3 Q3 S3 U3 W3 Y3 AA3 AC3 AE3 AG3 AI3 AK3 AM3 AO3 AQ3 AS3 AU3 AW3 AY3 BA3 BC3 BE3 BG3 BI3 BK3 BM3 BO3 BQ3 BS3 BU3 BW3 BY3 CA3 CC3 CE3 CG3 CI3 CK3 CM3 CO3 CQ3 CS3 CU3 CW3 CY3 DA3 DC3 DE3 DG3 DI3 DK3 DM3 DO3 DQ3 DS3 DU3 DW3 DY3 EA3 EC3 EE3 EG3 EI3 EK3 EM3 EO3 EQ3 ES3 EU3 EW3 EY3 FA3 FC3 FE3 FG3 FI3 FK3 FM3 FO3 FQ3 FS3 FU3 FW3 FY3 GA3 GC3 GE3 GG3 GI3 GK3 GM3 GO3 GQ3 GS3 GU3 GW3 GY3 HA3 HC3 HE3 HG3 HI3 HK3 HM3 HO3 HQ3 HS3 HU3 HW3 HY3 IA3 IC3 IE3 IG3 II3 IK3 IM3 IO3 IQ3 IS3 IU3 IW3 IY3 JA3 JC3 JE3 JG3 JI3 JK3 JM3 JO3 JQ3 JS3 JU3 JW3 JY3 KA3 KC3 KE3 KG3 KI3 KK3 KM3 KO3 KQ3 KS3 KU3 KW3 KY3 LA3 LC3 LE3 LG3 LI3 LK3 LM3 LO3 LQ3 LS3 LU3 LW3 LY3 MA3 MC3 ME3 MG3 MI3 MK3 MM3 MO3 MQ3 MS3 MU3 MW3 MY3 NA3 NC3 NE3 NG3 NI3 NK3 NM3 NO3 NQ3 NS3 NU3 NW3 NY3 OA3 OC3 OE3 OG3 OI3 OK3 OM3 OO3 OQ3 OS3 OU3 OW3 OY3 PA3 PC3 PE3 PG3 PI3 PK3 PM3 PO3 PQ3 PS3 PU3 PW3 PY3 QA3 QC3 QE3 QG3 QI3 QK3 QM3 QO3">
    <cfRule type="notContainsErrors" dxfId="17" priority="218">
      <formula>NOT(ISERROR(I3))</formula>
    </cfRule>
  </conditionalFormatting>
  <conditionalFormatting sqref="I18 K18 M18 O18 Q18 S18 U18 W18 Y18 AA18 AC18 AE18 AG18 AI18 AK18 AM18 AO18 AQ18 AS18 AU18 AW18 AY18 BA18 BC18 BE18 BG18 BI18 BK18 BM18 BO18 BQ18 BS18 BU18 BW18 BY18 CA18 CC18 CE18 CG18 CI18 CK18 CM18 CO18 CQ18 CS18 CU18 CW18 CY18 DA18 DC18 DE18 DG18 DI18 DK18 DM18 DO18 DQ18 DS18 DU18 DW18 DY18 EA18 EC18 EE18 EG18 EI18 EK18 EM18 EO18 EQ18 ES18 EU18 EW18 EY18 FA18 FC18 FE18 FG18 FI18 FK18 FM18 FO18 FQ18 FS18 FU18 FW18 FY18 GA18 GC18 GE18 GG18 GI18 GK18 GM18 GO18 GQ18 GS18 GU18 GW18 GY18 HA18 HC18 HE18 HG18 HI18 HK18 HM18 HO18 HQ18 HS18 HU18 HW18 HY18 IA18 IC18 IE18 IG18 II18 IK18 IM18 IO18 IQ18 IS18 IU18 IW18 IY18 JA18 JC18 JE18 JG18 JI18 JK18 JM18 JO18 JQ18 JS18 JU18 JW18 JY18 KA18 KC18 KE18 KG18 KI18 KK18 KM18 KO18 KQ18 KS18 KU18 KW18 KY18 LA18 LC18 LE18 LG18 LI18 LK18 LM18 LO18 LQ18 LS18 LU18 LW18 LY18 MA18 MC18 ME18 MG18 MI18 MK18 MM18 MO18 MQ18 MS18 MU18 MW18 MY18 NA18 NC18 NE18 NG18 NI18 NK18 NM18 NO18 NQ18 NS18 NU18 NW18 NY18 OA18 OC18 OE18 OG18 OI18 OK18 OM18 OO18 OQ18 OS18 OU18 OW18 OY18 PA18 PC18 PE18 PG18 PI18 PK18 PM18 PO18 PQ18 PS18 PU18 PW18 PY18 QA18 QC18 QE18 QG18 QI18 QK18 QM18 QO18">
    <cfRule type="notContainsErrors" dxfId="16" priority="216">
      <formula>NOT(ISERROR(I18))</formula>
    </cfRule>
  </conditionalFormatting>
  <conditionalFormatting sqref="I31 K31 M31 O31 Q31 S31 U31 W31 Y31 AA31 AC31 AE31 AG31 AI31 AK31 AM31 AO31 AQ31 AS31 AU31 AW31 AY31 BA31 BC31 BE31 BG31 BI31 BK31 BM31 BO31 BQ31 BS31 BU31 BW31 BY31 CA31 CC31 CE31 CG31 CI31 CK31 CM31 CO31 CQ31 CS31 CU31 CW31 CY31 DA31 DC31 DE31 DG31 DI31 DK31 DM31 DO31 DQ31 DS31 DU31 DW31 DY31 EA31 EC31 EE31 EG31 EI31 EK31 EM31 EO31 EQ31 ES31 EU31 EW31 EY31 FA31 FC31 FE31 FG31 FI31 FK31 FM31 FO31 FQ31 FS31 FU31 FW31 FY31 GA31 GC31 GE31 GG31 GI31 GK31 GM31 GO31 GQ31 GS31 GU31 GW31 GY31 HA31 HC31 HE31 HG31 HI31 HK31 HM31 HO31 HQ31 HS31 HU31 HW31 HY31 IA31 IC31 IE31 IG31 II31 IK31 IM31 IO31 IQ31 IS31 IU31 IW31 IY31 JA31 JC31 JE31 JG31 JI31 JK31 JM31 JO31 JQ31 JS31 JU31 JW31 JY31 KA31 KC31 KE31 KG31 KI31 KK31 KM31 KO31 KQ31 KS31 KU31 KW31 KY31 LA31 LC31 LE31 LG31 LI31 LK31 LM31 LO31 LQ31 LS31 LU31 LW31 LY31 MA31 MC31 ME31 MG31 MI31 MK31 MM31 MO31 MQ31 MS31 MU31 MW31 MY31 NA31 NC31 NE31 NG31 NI31 NK31 NM31 NO31 NQ31 NS31 NU31 NW31 NY31 OA31 OC31 OE31 OG31 OI31 OK31 OM31 OO31 OQ31 OS31 OU31 OW31 OY31 PA31 PC31 PE31 PG31 PI31 PK31 PM31 PO31 PQ31 PS31 PU31 PW31 PY31 QA31 QC31 QE31 QG31 QI31 QK31 QM31 QO31">
    <cfRule type="notContainsErrors" dxfId="15" priority="214">
      <formula>NOT(ISERROR(I31))</formula>
    </cfRule>
  </conditionalFormatting>
  <conditionalFormatting sqref="I63 K63 M63 O63 Q63 S63 U63 W63 Y63 AA63 AC63 AE63 AG63 AI63 AK63 AM63 AO63 AQ63 AS63 AU63 AW63 AY63 BA63 BC63 BE63 BG63 BI63 BK63 BM63 BO63 BQ63 BS63 BU63 BW63 BY63 CA63 CC63 CE63 CG63 CI63 CK63 CM63 CO63 CQ63 CS63 CU63 CW63 CY63 DA63 DC63 DE63 DG63 DI63 DK63 DM63 DO63 DQ63 DS63 DU63 DW63 DY63 EA63 EC63 EE63 EG63 EI63 EK63 EM63 EO63 EQ63 ES63 EU63 EW63 EY63 FA63 FC63 FE63 FG63 FI63 FK63 FM63 FO63 FQ63 FS63 FU63 FW63 FY63 GA63 GC63 GE63 GG63 GI63 GK63 GM63 GO63 GQ63 GS63 GU63 GW63 GY63 HA63 HC63 HE63 HG63 HI63 HK63 HM63 HO63 HQ63 HS63 HU63 HW63 HY63 IA63 IC63 IE63 IG63 II63 IK63 IM63 IO63 IQ63 IS63 IU63 IW63 IY63 JA63 JC63 JE63 JG63 JI63 JK63 JM63 JO63 JQ63 JS63 JU63 JW63 JY63 KA63 KC63 KE63 KG63 KI63 KK63 KM63 KO63 KQ63 KS63 KU63 KW63 KY63 LA63 LC63 LE63 LG63 LI63 LK63 LM63 LO63 LQ63 LS63 LU63 LW63 LY63 MA63 MC63 ME63 MG63 MI63 MK63 MM63 MO63 MQ63 MS63 MU63 MW63 MY63 NA63 NC63 NE63 NG63 NI63 NK63 NM63 NO63 NQ63 NS63 NU63 NW63 NY63 OA63 OC63 OE63 OG63 OI63 OK63 OM63 OO63 OQ63 OS63 OU63 OW63 OY63 PA63 PC63 PE63 PG63 PI63 PK63 PM63 PO63 PQ63 PS63 PU63 PW63 PY63 QA63 QC63 QE63 QG63 QI63 QK63 QM63 QO63">
    <cfRule type="notContainsErrors" dxfId="14" priority="212">
      <formula>NOT(ISERROR(I63))</formula>
    </cfRule>
  </conditionalFormatting>
  <conditionalFormatting sqref="I88 K88 M88 O88 Q88 S88 U88 W88 Y88 AA88 AC88 AE88 AG88 AI88 AK88 AM88 AO88 AQ88 AS88 AU88 AW88 AY88 BA88 BC88 BE88 BG88 BI88 BK88 BM88 BO88 BQ88 BS88 BU88 BW88 BY88 CA88 CC88 CE88 CG88 CI88 CK88 CM88 CO88 CQ88 CS88 CU88 CW88 CY88 DA88 DC88 DE88 DG88 DI88 DK88 DM88 DO88 DQ88 DS88 DU88 DW88 DY88 EA88 EC88 EE88 EG88 EI88 EK88 EM88 EO88 EQ88 ES88 EU88 EW88 EY88 FA88 FC88 FE88 FG88 FI88 FK88 FM88 FO88 FQ88 FS88 FU88 FW88 FY88 GA88 GC88 GE88 GG88 GI88 GK88 GM88 GO88 GQ88 GS88 GU88 GW88 GY88 HA88 HC88 HE88 HG88 HI88 HK88 HM88 HO88 HQ88 HS88 HU88 HW88 HY88 IA88 IC88 IE88 IG88 II88 IK88 IM88 IO88 IQ88 IS88 IU88 IW88 IY88 JA88 JC88 JE88 JG88 JI88 JK88 JM88 JO88 JQ88 JS88 JU88 JW88 JY88 KA88 KC88 KE88 KG88 KI88 KK88 KM88 KO88 KQ88 KS88 KU88 KW88 KY88 LA88 LC88 LE88 LG88 LI88 LK88 LM88 LO88 LQ88 LS88 LU88 LW88 LY88 MA88 MC88 ME88 MG88 MI88 MK88 MM88 MO88 MQ88 MS88 MU88 MW88 MY88 NA88 NC88 NE88 NG88 NI88 NK88 NM88 NO88 NQ88 NS88 NU88 NW88 NY88 OA88 OC88 OE88 OG88 OI88 OK88 OM88 OO88 OQ88 OS88 OU88 OW88 OY88 PA88 PC88 PE88 PG88 PI88 PK88 PM88 PO88 PQ88 PS88 PU88 PW88 PY88 QA88 QC88 QE88 QG88 QI88 QK88 QM88 QO88">
    <cfRule type="notContainsErrors" dxfId="13" priority="210">
      <formula>NOT(ISERROR(I88))</formula>
    </cfRule>
  </conditionalFormatting>
  <conditionalFormatting sqref="I114 K114 M114 O114 Q114 S114 U114 W114 Y114 AA114 AC114 AE114 AG114 AI114 AK114 AM114 AO114 AQ114 AS114 AU114 AW114 AY114 BA114 BC114 BE114 BG114 BI114 BK114 BM114 BO114 BQ114 BS114 BU114 BW114 BY114 CA114 CC114 CE114 CG114 CI114 CK114 CM114 CO114 CQ114 CS114 CU114 CW114 CY114 DA114 DC114 DE114 DG114 DI114 DK114 DM114 DO114 DQ114 DS114 DU114 DW114 DY114 EA114 EC114 EE114 EG114 EI114 EK114 EM114 EO114 EQ114 ES114 EU114 EW114 EY114 FA114 FC114 FE114 FG114 FI114 FK114 FM114 FO114 FQ114 FS114 FU114 FW114 FY114 GA114 GC114 GE114 GG114 GI114 GK114 GM114 GO114 GQ114 GS114 GU114 GW114 GY114 HA114 HC114 HE114 HG114 HI114 HK114 HM114 HO114 HQ114 HS114 HU114 HW114 HY114 IA114 IC114 IE114 IG114 II114 IK114 IM114 IO114 IQ114 IS114 IU114 IW114 IY114 JA114 JC114 JE114 JG114 JI114 JK114 JM114 JO114 JQ114 JS114 JU114 JW114 JY114 KA114 KC114 KE114 KG114 KI114 KK114 KM114 KO114 KQ114 KS114 KU114 KW114 KY114 LA114 LC114 LE114 LG114 LI114 LK114 LM114 LO114 LQ114 LS114 LU114 LW114 LY114 MA114 MC114 ME114 MG114 MI114 MK114 MM114 MO114 MQ114 MS114 MU114 MW114 MY114 NA114 NC114 NE114 NG114 NI114 NK114 NM114 NO114 NQ114 NS114 NU114 NW114 NY114 OA114 OC114 OE114 OG114 OI114 OK114 OM114 OO114 OQ114 OS114 OU114 OW114 OY114 PA114 PC114 PE114 PG114 PI114 PK114 PM114 PO114 PQ114 PS114 PU114 PW114 PY114 QA114 QC114 QE114 QG114 QI114 QK114 QM114 QO114">
    <cfRule type="notContainsErrors" dxfId="12" priority="202">
      <formula>NOT(ISERROR(I114))</formula>
    </cfRule>
  </conditionalFormatting>
  <conditionalFormatting sqref="I135 K135 M135 O135 Q135 S135 U135 W135 Y135 AA135 AC135 AE135 AG135 AI135 AK135 AM135 AO135 AQ135 AS135 AU135 AW135 AY135 BA135 BC135 BE135 BG135 BI135 BK135 BM135 BO135 BQ135 BS135 BU135 BW135 BY135 CA135 CC135 CE135 CG135 CI135 CK135 CM135 CO135 CQ135 CS135 CU135 CW135 CY135 DA135 DC135 DE135 DG135 DI135 DK135 DM135 DO135 DQ135 DS135 DU135 DW135 DY135 EA135 EC135 EE135 EG135 EI135 EK135 EM135 EO135 EQ135 ES135 EU135 EW135 EY135 FA135 FC135 FE135 FG135 FI135 FK135 FM135 FO135 FQ135 FS135 FU135 FW135 FY135 GA135 GC135 GE135 GG135 GI135 GK135 GM135 GO135 GQ135 GS135 GU135 GW135 GY135 HA135 HC135 HE135 HG135 HI135 HK135 HM135 HO135 HQ135 HS135 HU135 HW135 HY135 IA135 IC135 IE135 IG135 II135 IK135 IM135 IO135 IQ135 IS135 IU135 IW135 IY135 JA135 JC135 JE135 JG135 JI135 JK135 JM135 JO135 JQ135 JS135 JU135 JW135 JY135 KA135 KC135 KE135 KG135 KI135 KK135 KM135 KO135 KQ135 KS135 KU135 KW135 KY135 LA135 LC135 LE135 LG135 LI135 LK135 LM135 LO135 LQ135 LS135 LU135 LW135 LY135 MA135 MC135 ME135 MG135 MI135 MK135 MM135 MO135 MQ135 MS135 MU135 MW135 MY135 NA135 NC135 NE135 NG135 NI135 NK135 NM135 NO135 NQ135 NS135 NU135 NW135 NY135 OA135 OC135 OE135 OG135 OI135 OK135 OM135 OO135 OQ135 OS135 OU135 OW135 OY135 PA135 PC135 PE135 PG135 PI135 PK135 PM135 PO135 PQ135 PS135 PU135 PW135 PY135 QA135 QC135 QG135 QI135 QK135 QM135 QO135">
    <cfRule type="notContainsErrors" dxfId="11" priority="200">
      <formula>NOT(ISERROR(I135))</formula>
    </cfRule>
  </conditionalFormatting>
  <conditionalFormatting sqref="I161 K161 M161 O161 Q161 S161 U161 W161 Y161 AA161 AC161 AE161 AG161 AI161 AK161 AM161 AO161 AQ161 AS161 AU161 AW161 AY161 BA161 BC161 BE161 BG161 BI161 BK161 BM161 BO161 BQ161 BS161 BU161 BW161 BY161 CA161 CC161 CE161 CG161 CI161 CK161 CM161 CO161 CQ161 CS161 CU161 CW161 CY161 DA161 DC161 DE161 DG161 DI161 DK161 DM161 DO161 DQ161 DS161 DU161 DW161 DY161 EA161 EC161 EE161 EG161 EI161 EK161 EM161 EO161 EQ161 ES161 EU161 EW161 EY161 FA161 FC161 FE161 FG161 FI161 FK161 FM161 FO161 FQ161 FS161 FU161 FW161 FY161 GA161 GC161 GE161 GG161 GI161 GK161 GM161 GO161 GQ161 GS161 GU161 GW161 GY161 HA161 HC161 HE161 HG161 HI161 HK161 HM161 HO161 HQ161 HS161 HU161 HW161 HY161 IA161 IC161 IE161 IG161 II161 IK161 IM161 IO161 IQ161 IS161 IU161 IW161 IY161 JA161 JC161 JE161 JG161 JI161 JK161 JM161 JO161 JQ161 JS161 JU161 JW161 JY161 KA161 KC161 KE161 KG161 KI161 KK161 KM161 KO161 KQ161 KS161 KU161 KW161 KY161 LA161 LC161 LE161 LG161 LI161 LK161 LM161 LO161 LQ161 LS161 LU161 LW161 LY161 MA161 MC161 ME161 MG161 MI161 MK161 MM161 MO161 MQ161 MS161 MU161 MW161 MY161 NA161 NC161 NE161 NG161 NI161 NK161 NM161 NO161 NQ161 NS161 NU161 NW161 NY161 OA161 OC161 OE161 OG161 OI161 OK161 OM161 OO161 OQ161 OS161 OU161 OW161 OY161 PA161 PC161 PE161 PG161 PI161 PK161 PM161 PO161 PQ161 PS161 PU161 PW161 PY161 QA161 QC161 QE161 QG161 QI161 QK161 QM161 QO161">
    <cfRule type="notContainsErrors" dxfId="10" priority="139">
      <formula>NOT(ISERROR(I161))</formula>
    </cfRule>
  </conditionalFormatting>
  <conditionalFormatting sqref="I187 K187 M187 O187 Q187 S187 U187 W187 Y187 AA187 AC187 AE187 AG187 AI187 AK187 AM187 AO187 AQ187 AS187 AU187 AW187 AY187 BA187 BC187 BE187 BG187 BI187 BK187 BM187 BO187 BQ187 BS187 BU187 BW187 BY187 CA187 CC187 CE187 CG187 CI187 CK187 CM187 CO187 CQ187 CS187 CU187 CW187 CY187 DA187 DC187 DE187 DG187 DI187 DK187 DM187 DO187 DQ187 DS187 DU187 DW187 DY187 EA187 EC187 EE187 EG187 EI187 EK187 EM187 EO187 EQ187 ES187 EU187 EW187 EY187 FA187 FC187 FE187 FG187 FI187 FK187 FM187 FO187 FQ187 FS187 FU187 FW187 FY187 GA187 GC187 GE187 GG187 GI187 GK187 GM187 GO187 GQ187 GS187 GU187 GW187 GY187 HA187 HC187 HE187 HG187 HI187 HK187 HM187 HO187 HQ187 HS187 HU187 HW187 HY187 IA187 IC187 IE187 IG187 II187 IK187 IM187 IO187 IQ187 IS187 IU187 IW187 IY187 JA187 JC187 JE187 JG187 JI187 JK187 JM187 JO187 JQ187 JS187 JU187 JW187 JY187 KA187 KC187 KE187 KG187 KI187 KK187 KM187 KO187 KQ187 KS187 KU187 KW187 KY187 LA187 LC187 LE187 LG187 LI187 LK187 LM187 LO187 LQ187 LS187 LU187 LW187 LY187 MA187 MC187 ME187 MG187 MI187 MK187 MM187 MO187 MQ187 MS187 MU187 MW187 MY187 NA187 NC187 NE187 NG187 NI187 NK187 NM187 NO187 NQ187 NS187 NU187 NW187 NY187 OA187 OC187 OE187 OG187 OI187 OK187 OM187 OO187 OQ187 OS187 OU187 OW187 OY187 PA187 PC187 PE187 PG187 PI187 PK187 PM187 PO187 PQ187 PS187 PU187 PW187 PY187 QA187 QC187 QE187 QG187 QI187 QK187 QM187 QO187">
    <cfRule type="notContainsErrors" dxfId="9" priority="204">
      <formula>NOT(ISERROR(I187))</formula>
    </cfRule>
  </conditionalFormatting>
  <conditionalFormatting sqref="I218 K218 M218 O218 Q218 S218 U218 W218 Y218 AA218 AC218 AE218 AG218 AI218 AK218 AM218 AO218 AQ218 AS218 AU218 AW218 AY218 BA218 BC218 BE218 BG218 BI218 BK218 BM218 BO218 BQ218 BS218 BU218 BW218 BY218 CA218 CC218 CE218 CG218 CI218 CK218 CM218 CO218 CQ218 CS218 CU218 CW218 CY218 DA218 DC218 DE218 DG218 DI218 DK218 DM218 DO218 DQ218 DS218 DU218 DW218 DY218 EA218 EC218 EE218 EG218 EI218 EK218 EM218 EO218 EQ218 ES218 EU218 EW218 EY218 FA218 FC218 FE218 FG218 FI218 FK218 FM218 FO218 FQ218 FS218 FU218 FW218 FY218 GA218 GC218 GE218 GG218 GI218 GK218 GM218 GO218 GQ218 GS218 GU218 GW218 GY218 HA218 HC218 HE218 HG218 HI218 HK218 HM218 HO218 HQ218 HS218 HU218 HW218 HY218 IA218 IC218 IE218 IG218 II218 IK218 IM218 IO218 IQ218 IS218 IU218 IW218 IY218 JA218 JC218 JE218 JG218 JI218 JK218 JM218 JO218 JQ218 JS218 JU218 JW218 JY218 KA218 KC218 KE218 KG218 KI218 KK218 KM218 KO218 KQ218 KS218 KU218 KW218 KY218 LA218 LC218 LE218 LG218 LI218 LK218 LM218 LO218 LQ218 LS218 LU218 LW218 LY218 MA218 MC218 ME218 MG218 MI218 MK218 MM218 MO218 MQ218 MS218 MU218 MW218 MY218 NA218 NC218 NE218 NG218 NI218 NK218 NM218 NO218 NQ218 NS218 NU218 NW218 NY218 OA218 OC218 OE218 OG218 OI218 OK218 OM218 OO218 OQ218 OS218 OU218 OW218 OY218 PA218 PC218 PE218 PG218 PI218 PK218 PM218 PO218 PQ218 PS218 PU218 PW218 PY218 QA218 QC218 QE218 QG218 QI218 QK218 QM218 QO218">
    <cfRule type="notContainsErrors" dxfId="8" priority="91">
      <formula>NOT(ISERROR(I218))</formula>
    </cfRule>
  </conditionalFormatting>
  <conditionalFormatting sqref="I244 K244 M244 O244 Q244 S244 U244 W244 Y244 AA244 AC244 AE244 AG244 AI244 AK244 AM244 AO244 AQ244 AS244 AU244 AW244 AY244 BA244 BC244 BE244 BG244 BI244 BK244 BM244 BO244 BQ244 BS244 BU244 BW244 BY244 CA244 CC244 CE244 CG244 CI244 CK244 CM244 CO244 CQ244 CS244 CU244 CW244 CY244 DA244 DC244 DE244 DG244 DI244 DK244 DM244 DO244 DQ244 DS244 DU244 DW244 DY244 EA244 EC244 EE244 EG244 EI244 EK244 EM244 EO244 EQ244 ES244 EU244 EW244 EY244 FA244 FC244 FE244 FG244 FI244 FK244 FM244 FO244 FQ244 FS244 FU244 FW244 FY244 GA244 GC244 GE244 GG244 GI244 GK244 GM244 GO244 GQ244 GS244 GU244 GW244 GY244 HA244 HC244 HE244 HG244 HI244 HK244 HM244 HO244 HQ244 HS244 HU244 HW244 HY244 IA244 IC244 IE244 IG244 II244 IK244 IM244 IO244 IQ244 IS244 IU244 IW244 IY244 JA244 JC244 JE244 JG244 JI244 JK244 JM244 JO244 JQ244 JS244 JU244 JW244 JY244 KA244 KC244 KE244 KG244 KI244 KK244 KM244 KO244 KQ244 KS244 KU244 KW244 KY244 LA244 LC244 LE244 LG244 LI244 LK244 LM244 LO244 LQ244 LS244 LU244 LW244 LY244 MA244 MC244 ME244 MG244 MI244 MK244 MM244 MO244 MQ244 MS244 MU244 MW244 MY244 NA244 NC244 NE244 NG244 NI244 NK244 NM244 NO244 NQ244 NS244 NU244 NW244 NY244 OA244 OC244 OE244 OG244 OI244 OK244 OM244 OO244 OQ244 OS244 OU244 OW244 OY244 PA244 PC244 PE244 PG244 PI244 PK244 PM244 PO244 PQ244 PS244 PU244 PW244 PY244 QA244 QC244 QE244 QG244 QI244 QK244 QM244 QO244">
    <cfRule type="notContainsErrors" dxfId="7" priority="79">
      <formula>NOT(ISERROR(I244))</formula>
    </cfRule>
  </conditionalFormatting>
  <conditionalFormatting sqref="I275 K275 M275 O275 Q275 S275 U275 W275 Y275 AA275 AC275 AE275 AG275 AI275 AK275 AM275 AO275 AQ275 AS275 AU275 AW275 AY275 BA275 BC275 BE275 BG275 BI275 BK275 BM275 BO275 BQ275 BS275 BU275 BW275 BY275 CA275 CC275 CE275 CG275 CI275 CK275 CM275 CO275 CQ275 CS275 CU275 CW275 CY275 DA275 DC275 DE275 DG275 DI275 DK275 DM275 DO275 DQ275 DS275 DU275 DW275 DY275 EA275 EC275 EE275 EG275 EI275 EK275 EM275 EO275 EQ275 ES275 EU275 EW275 EY275 FA275 FC275 FE275 FG275 FI275 FK275 FM275 FO275 FQ275 FS275 FU275 FW275 FY275 GA275 GC275 GE275 GG275 GI275 GK275 GM275 GO275 GQ275 GS275 GU275 GW275 GY275 HA275 HC275 HE275 HG275 HI275 HK275 HM275 HO275 HQ275 HS275 HU275 HW275 HY275 IA275 IC275 IE275 IG275 II275 IK275 IM275 IO275 IQ275 IS275 IU275 IW275 IY275 JA275 JC275 JE275 JG275 JI275 JK275 JM275 JO275 JQ275 JS275 JU275 JW275 JY275 KA275 KC275 KE275 KG275 KI275 KK275 KM275 KO275 KQ275 KS275 KU275 KW275 KY275 LA275 LC275 LE275 LG275 LI275 LK275 LM275 LO275 LQ275 LS275 LU275 LW275 LY275 MA275 MC275 ME275 MG275 MI275 MK275 MM275 MO275 MQ275 MS275 MU275 MW275 MY275 NA275 NC275 NE275 NG275 NI275 NK275 NM275 NO275 NQ275 NS275 NU275 NW275 NY275 OA275 OC275 OE275 OG275 OI275 OK275 OM275 OO275 OQ275 OS275 OU275 OW275 OY275 PA275 PC275 PE275 PG275 PI275 PK275 PM275 PO275 PQ275 PS275 PU275 PW275 PY275 QA275 QC275 QE275 QG275 QI275 QK275 QM275 QO275">
    <cfRule type="notContainsErrors" dxfId="6" priority="67">
      <formula>NOT(ISERROR(I275))</formula>
    </cfRule>
  </conditionalFormatting>
  <conditionalFormatting sqref="I301 K301 M301 O301 Q301 S301 U301 W301 Y301 AA301 AC301 AE301 AG301 AI301 AK301 AM301 AO301 AQ301 AS301 AU301 AW301 AY301 BA301 BC301 BE301 BG301 BI301 BK301 BM301 BO301 BQ301 BS301 BU301 BW301 BY301 CA301 CC301 CE301 CG301 CI301 CK301 CM301 CO301 CQ301 CS301 CU301 CW301 CY301 DA301 DC301 DE301 DG301 DI301 DK301 DM301 DO301 DQ301 DS301 DU301 DW301 DY301 EA301 EC301 EE301 EG301 EI301 EK301 EM301 EO301 EQ301 ES301 EU301 EW301 EY301 FA301 FC301 FE301 FG301 FI301 FK301 FM301 FO301 FQ301 FS301 FU301 FW301 FY301 GA301 GC301 GE301 GG301 GI301 GK301 GM301 GO301 GQ301 GS301 GU301 GW301 GY301 HA301 HC301 HE301 HG301 HI301 HK301 HM301 HO301 HQ301 HS301 HU301 HW301 HY301 IA301 IC301 IE301 IG301 II301 IK301 IM301 IO301 IQ301 IS301 IU301 IW301 IY301 JA301 JC301 JE301 JG301 JI301 JK301 JM301 JO301 JQ301 JS301 JU301 JW301 JY301 KA301 KC301 KE301 KG301 KI301 KK301 KM301 KO301 KQ301 KS301 KU301 KW301 KY301 LA301 LC301 LE301 LG301 LI301 LK301 LM301 LO301 LQ301 LS301 LU301 LW301 LY301 MA301 MC301 ME301 MG301 MI301 MK301 MM301 MO301 MQ301 MS301 MU301 MW301 MY301 NA301 NC301 NE301 NG301 NI301 NK301 NM301 NO301 NQ301 NS301 NU301 NW301 NY301 OA301 OC301 OE301 OG301 OI301 OK301 OM301 OO301 OQ301 OS301 OU301 OW301 OY301 PA301 PC301 PE301 PG301 PI301 PK301 PM301 PO301 PQ301 PS301 PU301 PW301 PY301 QA301 QC301 QE301 QG301 QI301 QK301 QM301 QO301">
    <cfRule type="notContainsErrors" dxfId="5" priority="55">
      <formula>NOT(ISERROR(I301))</formula>
    </cfRule>
  </conditionalFormatting>
  <conditionalFormatting sqref="I468 K468 M468 O468 Q468 S468 U468 W468 Y468 AA468 AC468 AE468 AG468 AI468 AK468 AM468 AO468 AQ468 AS468 AU468 AW468 AY468 BA468 BC468 BE468 BG468 BI468 BK468 BM468 BO468 BQ468 BS468 BU468 BW468 BY468 CA468 CC468 CE468 CG468 CI468 CK468 CM468 CO468 CQ468 CS468 CU468 CW468 CY468 DA468 DC468 DE468 DG468 DI468 DK468 DM468 DO468 DQ468 DS468 DU468 DW468 DY468 EA468 EC468 EE468 EG468 EI468 EK468 EM468 EO468 EQ468 ES468 EU468 EW468 EY468 FA468 FC468 FE468 FG468 FI468 FK468 FM468 FO468 FQ468 FS468 FU468 FW468 FY468 GA468 GC468 GE468 GG468 GI468 GK468 GM468 GO468 GQ468 GS468 GU468 GW468 GY468 HA468 HC468 HE468 HG468 HI468 HK468 HM468 HO468 HQ468 HS468 HU468 HW468 HY468 IA468 IC468 IE468 IG468 II468 IK468 IM468 IO468 IQ468 IS468 IU468 IW468 IY468 JA468 JC468 JE468 JG468 JI468 JK468 JM468 JO468 JQ468 JS468 JU468 JW468 JY468 KA468 KC468 KE468 KG468 KI468 KK468 KM468 KO468 KQ468 KS468 KU468 KW468 KY468 LA468 LC468 LE468 LG468 LI468 LK468 LM468 LO468 LQ468 LS468 LU468 LW468 LY468 MA468 MC468 ME468 MG468 MI468 MK468 MM468 MO468 MQ468 MS468 MU468 MW468 MY468 NA468 NC468 NE468 NG468 NI468 NK468 NM468 NO468 NQ468 NS468 NU468 NW468 NY468 OA468 OC468 OE468 OG468 OI468 OK468 OM468 OO468 OQ468 OS468 OU468 OW468 OY468 PA468 PC468 PE468 PG468 PI468 PK468 PM468 PO468 PQ468 PS468 PU468 PW468 PY468 QA468 QC468 QE468 QG468 QI468 QK468 QM468 QO468">
    <cfRule type="notContainsErrors" dxfId="4" priority="208">
      <formula>NOT(ISERROR(I468))</formula>
    </cfRule>
  </conditionalFormatting>
  <conditionalFormatting sqref="K1 M1 O1 Q1 S1 U1 W1 Y1 AA1 AC1 AE1 AG1 AI1 AK1 AM1 AO1 AQ1 AS1 AU1 AW1 AY1 BC1 BE1 BG1 BI1 BK1 BM1 BO1 BQ1 BS1 BU1 BW1 BY1 CA1 CC1 CE1 CG1 CI1 CK1 CM1 CO1 CQ1 CS1 CU1 CW1 CY1 DA1 DC1 DE1 DG1 DI1 DK1 DM1 DO1 DQ1 DS1 DU1 DW1 DY1 EA1 EC1 EE1 EG1 EI1 EK1 EM1 EO1 EQ1 ES1 EU1 EW1 EY1 FA1 FC1 FE1 FG1 FI1 FK1 FM1 FO1 FQ1 FS1 FU1 FW1 FY1 GA1 GC1 GE1 GG1 GI1 GK1 GM1 GO1 GQ1 GS1 GU1 GW1 GY1 HA1 HC1 HE1 HG1 HI1 HK1 HM1 HO1 HQ1 HS1 HU1 HW1 HY1 IA1 IC1 IE1 IG1 II1 IK1 IM1 IO1 IQ1 IS1 IU1 IW1 IY1 JA1 JC1 JE1 JG1 JI1 JK1 JM1 JO1 JQ1 JS1 JU1 JW1 JY1 KA1 KC1 KE1 KG1 KI1 KK1 KM1 KO1 KQ1 KS1 KU1 KW1 KY1 LA1 LC1 LE1 LG1 LI1 LK1 LM1 LO1 LQ1 LS1 LU1 LW1 LY1 MA1 MC1 ME1 MG1 MI1 MK1 MM1 MO1 MQ1 MS1 MU1 MW1 MY1 NA1 NC1 NE1 NG1 NI1 NK1 NM1 NO1 NQ1 NS1 NU1 NW1 NY1 OA1 OC1 OE1 OG1 OI1 OK1 OM1 OO1 OQ1 OS1 OU1 OW1 OY1 PA1 PC1 PE1 PG1 PI1 PK1 PM1 PO1 PQ1 PS1 PU1 PW1 PY1 QA1 QC1 QE1 QG1 QI1 QK1 QM1 QO1">
    <cfRule type="notContainsErrors" dxfId="3" priority="1921">
      <formula>NOT(ISERROR(K1))</formula>
    </cfRule>
  </conditionalFormatting>
  <conditionalFormatting sqref="BA1">
    <cfRule type="notContainsErrors" dxfId="2" priority="1019">
      <formula>NOT(ISERROR(BA1))</formula>
    </cfRule>
  </conditionalFormatting>
  <conditionalFormatting sqref="QE135">
    <cfRule type="notContainsErrors" dxfId="1" priority="3">
      <formula>NOT(ISERROR(QE135))</formula>
    </cfRule>
  </conditionalFormatting>
  <printOptions horizontalCentered="1"/>
  <pageMargins left="0.23622047244094491" right="0.23622047244094491" top="0.35433070866141736" bottom="0.78740157480314965" header="0.31496062992125984" footer="0.11811023622047245"/>
  <pageSetup paperSize="9" orientation="landscape" r:id="rId1"/>
  <headerFooter>
    <oddHeader>&amp;C</oddHeader>
    <oddFooter>&amp;L&amp;"B Lotus,Italic"&amp;KC00000نماینده دستگاه نظارت مقیم :&amp;C&amp;P &amp;R&amp;"B Lotus,Italic"نماینده پیمانکار :</oddFooter>
  </headerFooter>
  <colBreaks count="8" manualBreakCount="8">
    <brk id="125" max="130" man="1"/>
    <brk id="147" max="1048575" man="1"/>
    <brk id="185" max="1048575" man="1"/>
    <brk id="193" max="1048575" man="1"/>
    <brk id="207" max="1048575" man="1"/>
    <brk id="223" max="1048575" man="1"/>
    <brk id="231" max="1048575" man="1"/>
    <brk id="319" max="1048575" man="1"/>
  </colBreaks>
  <ignoredErrors>
    <ignoredError sqref="B70:B87 E70:E87 B96:B108" numberStoredAsText="1"/>
    <ignoredError sqref="D47:D62 D109" unlockedFormula="1"/>
    <ignoredError sqref="C70:D87 C96:E108" numberStoredAsText="1"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C0D34-B0BD-49D3-9452-4AD08EE662A8}">
  <sheetPr codeName="Sheet10">
    <tabColor rgb="FF00FF00"/>
  </sheetPr>
  <dimension ref="A1:AZ49"/>
  <sheetViews>
    <sheetView rightToLeft="1" view="pageBreakPreview" zoomScale="190" zoomScaleNormal="130" zoomScaleSheetLayoutView="190" workbookViewId="0">
      <selection activeCell="D9" sqref="D9:D10"/>
    </sheetView>
  </sheetViews>
  <sheetFormatPr defaultColWidth="9" defaultRowHeight="15.75"/>
  <cols>
    <col min="1" max="1" width="3" style="191" customWidth="1"/>
    <col min="2" max="2" width="8" style="191" customWidth="1"/>
    <col min="3" max="3" width="8.5703125" style="191" customWidth="1"/>
    <col min="4" max="4" width="8" style="224" customWidth="1"/>
    <col min="5" max="5" width="4.85546875" style="225" customWidth="1"/>
    <col min="6" max="6" width="8.7109375" style="226" customWidth="1"/>
    <col min="7" max="22" width="8.7109375" style="191" customWidth="1"/>
    <col min="23" max="23" width="8.85546875" style="191" customWidth="1"/>
    <col min="24" max="51" width="8.7109375" style="191" customWidth="1"/>
    <col min="52" max="52" width="6.28515625" style="191" customWidth="1"/>
    <col min="53" max="16384" width="9" style="191"/>
  </cols>
  <sheetData>
    <row r="1" spans="1:52">
      <c r="A1" s="843"/>
      <c r="B1" s="846"/>
      <c r="C1" s="847"/>
      <c r="D1" s="850"/>
      <c r="E1" s="189"/>
      <c r="F1" s="840"/>
      <c r="G1" s="841"/>
      <c r="H1" s="841"/>
      <c r="I1" s="841"/>
      <c r="J1" s="841"/>
      <c r="K1" s="841"/>
      <c r="L1" s="841"/>
      <c r="M1" s="841"/>
      <c r="N1" s="841"/>
      <c r="O1" s="841"/>
      <c r="P1" s="841"/>
      <c r="Q1" s="842"/>
      <c r="R1" s="840"/>
      <c r="S1" s="841"/>
      <c r="T1" s="841"/>
      <c r="U1" s="841"/>
      <c r="V1" s="841"/>
      <c r="W1" s="190"/>
      <c r="X1" s="840"/>
      <c r="Y1" s="841"/>
      <c r="Z1" s="842"/>
      <c r="AA1" s="840"/>
      <c r="AB1" s="841"/>
      <c r="AC1" s="841"/>
      <c r="AD1" s="841"/>
      <c r="AE1" s="842"/>
      <c r="AF1" s="840"/>
      <c r="AG1" s="841"/>
      <c r="AH1" s="842"/>
      <c r="AI1" s="840"/>
      <c r="AJ1" s="841"/>
      <c r="AK1" s="841"/>
      <c r="AL1" s="841"/>
      <c r="AM1" s="841"/>
      <c r="AN1" s="841"/>
      <c r="AO1" s="841"/>
      <c r="AP1" s="841"/>
      <c r="AQ1" s="841"/>
      <c r="AR1" s="841"/>
      <c r="AS1" s="841"/>
      <c r="AT1" s="841"/>
      <c r="AU1" s="841"/>
      <c r="AV1" s="840"/>
      <c r="AW1" s="842"/>
      <c r="AX1" s="840"/>
      <c r="AY1" s="842"/>
    </row>
    <row r="2" spans="1:52" ht="30.75" customHeight="1">
      <c r="A2" s="844"/>
      <c r="B2" s="848"/>
      <c r="C2" s="849"/>
      <c r="D2" s="851"/>
      <c r="E2" s="192"/>
      <c r="F2" s="193"/>
      <c r="G2" s="194"/>
      <c r="H2" s="194"/>
      <c r="I2" s="194"/>
      <c r="J2" s="195"/>
      <c r="K2" s="195"/>
      <c r="L2" s="195"/>
      <c r="M2" s="196"/>
      <c r="N2" s="196"/>
      <c r="O2" s="196"/>
      <c r="P2" s="194"/>
      <c r="Q2" s="194"/>
      <c r="R2" s="195"/>
      <c r="S2" s="197"/>
      <c r="T2" s="197"/>
      <c r="U2" s="197"/>
      <c r="V2" s="197"/>
      <c r="W2" s="198"/>
      <c r="X2" s="199"/>
      <c r="Y2" s="199"/>
      <c r="Z2" s="200"/>
      <c r="AA2" s="198"/>
      <c r="AB2" s="198"/>
      <c r="AC2" s="198"/>
      <c r="AD2" s="198"/>
      <c r="AE2" s="198"/>
      <c r="AF2" s="198"/>
      <c r="AG2" s="198"/>
      <c r="AH2" s="198"/>
      <c r="AI2" s="198"/>
      <c r="AJ2" s="198"/>
      <c r="AK2" s="198"/>
      <c r="AL2" s="198"/>
      <c r="AM2" s="198"/>
      <c r="AN2" s="198"/>
      <c r="AO2" s="198"/>
      <c r="AP2" s="201"/>
      <c r="AQ2" s="198"/>
      <c r="AR2" s="198"/>
      <c r="AS2" s="198"/>
      <c r="AT2" s="198"/>
      <c r="AU2" s="198"/>
      <c r="AV2" s="198"/>
      <c r="AW2" s="198"/>
      <c r="AX2" s="198"/>
      <c r="AY2" s="198"/>
    </row>
    <row r="3" spans="1:52" ht="15.75" customHeight="1">
      <c r="A3" s="844"/>
      <c r="B3" s="838"/>
      <c r="C3" s="838"/>
      <c r="D3" s="851"/>
      <c r="E3" s="202"/>
      <c r="F3" s="203"/>
      <c r="G3" s="203"/>
      <c r="H3" s="203"/>
      <c r="I3" s="203"/>
      <c r="J3" s="203"/>
      <c r="K3" s="203"/>
      <c r="L3" s="203"/>
      <c r="M3" s="203"/>
      <c r="N3" s="203"/>
      <c r="O3" s="203"/>
      <c r="P3" s="203"/>
      <c r="Q3" s="203"/>
      <c r="R3" s="203"/>
      <c r="S3" s="203"/>
      <c r="T3" s="203"/>
      <c r="U3" s="203"/>
      <c r="V3" s="203"/>
      <c r="W3" s="203"/>
      <c r="X3" s="203"/>
      <c r="Y3" s="203"/>
      <c r="Z3" s="203"/>
      <c r="AA3" s="203"/>
      <c r="AB3" s="203"/>
      <c r="AC3" s="203"/>
      <c r="AD3" s="203"/>
      <c r="AE3" s="203"/>
      <c r="AF3" s="203"/>
      <c r="AG3" s="203"/>
      <c r="AH3" s="203"/>
      <c r="AI3" s="203"/>
      <c r="AJ3" s="203"/>
      <c r="AK3" s="203"/>
      <c r="AL3" s="203"/>
      <c r="AM3" s="203"/>
      <c r="AN3" s="203"/>
      <c r="AO3" s="203"/>
      <c r="AP3" s="203"/>
      <c r="AQ3" s="203"/>
      <c r="AR3" s="203"/>
      <c r="AS3" s="203"/>
      <c r="AT3" s="203"/>
      <c r="AU3" s="203"/>
      <c r="AV3" s="203"/>
      <c r="AW3" s="203"/>
      <c r="AX3" s="203"/>
      <c r="AY3" s="203"/>
    </row>
    <row r="4" spans="1:52" ht="15.75" customHeight="1">
      <c r="A4" s="845"/>
      <c r="B4" s="839"/>
      <c r="C4" s="839"/>
      <c r="D4" s="852"/>
      <c r="E4" s="204"/>
      <c r="F4" s="205"/>
      <c r="G4" s="206"/>
      <c r="H4" s="206"/>
      <c r="I4" s="206"/>
      <c r="J4" s="206"/>
      <c r="K4" s="206"/>
      <c r="L4" s="206"/>
      <c r="M4" s="206"/>
      <c r="N4" s="206"/>
      <c r="O4" s="206"/>
      <c r="P4" s="206"/>
      <c r="Q4" s="206"/>
      <c r="R4" s="206"/>
      <c r="S4" s="206"/>
      <c r="T4" s="206"/>
      <c r="U4" s="207"/>
      <c r="V4" s="207"/>
      <c r="W4" s="207"/>
      <c r="X4" s="190"/>
      <c r="Y4" s="190"/>
      <c r="Z4" s="207"/>
      <c r="AA4" s="207"/>
      <c r="AB4" s="207"/>
      <c r="AC4" s="207"/>
      <c r="AD4" s="207"/>
      <c r="AE4" s="207"/>
      <c r="AF4" s="207"/>
      <c r="AG4" s="207"/>
      <c r="AH4" s="207"/>
      <c r="AI4" s="207"/>
      <c r="AJ4" s="207"/>
      <c r="AK4" s="207"/>
      <c r="AL4" s="207"/>
      <c r="AM4" s="207"/>
      <c r="AN4" s="207"/>
      <c r="AO4" s="207"/>
      <c r="AP4" s="207"/>
      <c r="AQ4" s="207"/>
      <c r="AR4" s="207"/>
      <c r="AS4" s="207"/>
      <c r="AT4" s="207"/>
      <c r="AU4" s="207"/>
      <c r="AV4" s="207"/>
      <c r="AW4" s="207"/>
      <c r="AX4" s="207"/>
      <c r="AY4" s="207"/>
    </row>
    <row r="5" spans="1:52" ht="15.95" customHeight="1">
      <c r="A5" s="820"/>
      <c r="B5" s="836"/>
      <c r="C5" s="838"/>
      <c r="D5" s="834"/>
      <c r="E5" s="208"/>
      <c r="F5" s="209"/>
      <c r="G5" s="209"/>
      <c r="H5" s="209"/>
      <c r="I5" s="209"/>
      <c r="J5" s="209"/>
      <c r="K5" s="209"/>
      <c r="L5" s="209"/>
      <c r="M5" s="209"/>
      <c r="N5" s="209"/>
      <c r="O5" s="209"/>
      <c r="P5" s="209"/>
      <c r="Q5" s="209"/>
      <c r="R5" s="209"/>
      <c r="S5" s="209"/>
      <c r="T5" s="209"/>
      <c r="U5" s="209"/>
      <c r="V5" s="209"/>
      <c r="W5" s="209"/>
      <c r="X5" s="209"/>
      <c r="Y5" s="209"/>
      <c r="Z5" s="209"/>
      <c r="AA5" s="209"/>
      <c r="AB5" s="209"/>
      <c r="AC5" s="209"/>
      <c r="AD5" s="209"/>
      <c r="AE5" s="209"/>
      <c r="AF5" s="209"/>
      <c r="AG5" s="209"/>
      <c r="AH5" s="209"/>
      <c r="AI5" s="209"/>
      <c r="AJ5" s="209"/>
      <c r="AK5" s="209"/>
      <c r="AL5" s="209"/>
      <c r="AM5" s="209"/>
      <c r="AN5" s="209"/>
      <c r="AO5" s="209"/>
      <c r="AP5" s="209"/>
      <c r="AQ5" s="209"/>
      <c r="AR5" s="209"/>
      <c r="AS5" s="209"/>
      <c r="AT5" s="209"/>
      <c r="AU5" s="209"/>
      <c r="AV5" s="209"/>
      <c r="AW5" s="209"/>
      <c r="AX5" s="209"/>
      <c r="AY5" s="209"/>
    </row>
    <row r="6" spans="1:52" ht="15.95" customHeight="1">
      <c r="A6" s="821"/>
      <c r="B6" s="837"/>
      <c r="C6" s="839"/>
      <c r="D6" s="835"/>
      <c r="E6" s="210"/>
      <c r="F6" s="211"/>
      <c r="G6" s="211"/>
      <c r="H6" s="211"/>
      <c r="I6" s="211"/>
      <c r="J6" s="211"/>
      <c r="K6" s="211"/>
      <c r="L6" s="211"/>
      <c r="M6" s="211"/>
      <c r="N6" s="211"/>
      <c r="O6" s="211"/>
      <c r="P6" s="211"/>
      <c r="Q6" s="211"/>
      <c r="R6" s="211"/>
      <c r="S6" s="211"/>
      <c r="T6" s="211"/>
      <c r="U6" s="211"/>
      <c r="V6" s="211"/>
      <c r="W6" s="211"/>
      <c r="X6" s="211"/>
      <c r="Y6" s="211"/>
      <c r="Z6" s="211"/>
      <c r="AA6" s="211"/>
      <c r="AB6" s="211"/>
      <c r="AC6" s="211"/>
      <c r="AD6" s="211"/>
      <c r="AE6" s="211"/>
      <c r="AF6" s="211"/>
      <c r="AG6" s="211"/>
      <c r="AH6" s="211"/>
      <c r="AI6" s="211"/>
      <c r="AJ6" s="211"/>
      <c r="AK6" s="211"/>
      <c r="AL6" s="211"/>
      <c r="AM6" s="211"/>
      <c r="AN6" s="211"/>
      <c r="AO6" s="211"/>
      <c r="AP6" s="211"/>
      <c r="AQ6" s="211"/>
      <c r="AR6" s="211"/>
      <c r="AS6" s="211"/>
      <c r="AT6" s="211"/>
      <c r="AU6" s="211"/>
      <c r="AV6" s="211"/>
      <c r="AW6" s="211"/>
      <c r="AX6" s="211"/>
      <c r="AY6" s="211"/>
      <c r="AZ6" s="212"/>
    </row>
    <row r="7" spans="1:52" ht="18" customHeight="1">
      <c r="A7" s="820"/>
      <c r="B7" s="830"/>
      <c r="C7" s="832"/>
      <c r="D7" s="834"/>
      <c r="E7" s="208"/>
      <c r="F7" s="209"/>
      <c r="G7" s="209"/>
      <c r="H7" s="209"/>
      <c r="I7" s="209"/>
      <c r="J7" s="213"/>
      <c r="K7" s="213"/>
      <c r="L7" s="209"/>
      <c r="M7" s="209"/>
      <c r="N7" s="209"/>
      <c r="O7" s="209"/>
      <c r="P7" s="209"/>
      <c r="Q7" s="209"/>
      <c r="R7" s="209"/>
      <c r="S7" s="209"/>
      <c r="T7" s="209"/>
      <c r="U7" s="209"/>
      <c r="V7" s="209"/>
      <c r="W7" s="209"/>
      <c r="X7" s="209"/>
      <c r="Y7" s="209"/>
      <c r="Z7" s="209"/>
      <c r="AA7" s="209"/>
      <c r="AB7" s="209"/>
      <c r="AC7" s="209"/>
      <c r="AD7" s="209"/>
      <c r="AE7" s="209"/>
      <c r="AF7" s="209"/>
      <c r="AG7" s="209"/>
      <c r="AH7" s="209"/>
      <c r="AI7" s="209"/>
      <c r="AJ7" s="209"/>
      <c r="AK7" s="209"/>
      <c r="AL7" s="209"/>
      <c r="AM7" s="209"/>
      <c r="AN7" s="209"/>
      <c r="AO7" s="209"/>
      <c r="AP7" s="209"/>
      <c r="AQ7" s="209"/>
      <c r="AR7" s="209"/>
      <c r="AS7" s="209"/>
      <c r="AT7" s="209"/>
      <c r="AU7" s="209"/>
      <c r="AV7" s="209"/>
      <c r="AW7" s="209"/>
      <c r="AX7" s="209"/>
      <c r="AY7" s="209"/>
    </row>
    <row r="8" spans="1:52" s="214" customFormat="1" ht="18" customHeight="1">
      <c r="A8" s="821"/>
      <c r="B8" s="831"/>
      <c r="C8" s="833"/>
      <c r="D8" s="835"/>
      <c r="E8" s="210"/>
      <c r="F8" s="211"/>
      <c r="G8" s="211"/>
      <c r="H8" s="211"/>
      <c r="I8" s="211"/>
      <c r="J8" s="211"/>
      <c r="K8" s="211"/>
      <c r="L8" s="211"/>
      <c r="M8" s="211"/>
      <c r="N8" s="211"/>
      <c r="O8" s="211"/>
      <c r="P8" s="211"/>
      <c r="Q8" s="211"/>
      <c r="R8" s="211"/>
      <c r="S8" s="211"/>
      <c r="T8" s="211"/>
      <c r="U8" s="211"/>
      <c r="V8" s="211"/>
      <c r="W8" s="211"/>
      <c r="X8" s="211"/>
      <c r="Y8" s="211"/>
      <c r="Z8" s="211"/>
      <c r="AA8" s="211"/>
      <c r="AB8" s="211"/>
      <c r="AC8" s="211"/>
      <c r="AD8" s="211"/>
      <c r="AE8" s="211"/>
      <c r="AF8" s="211"/>
      <c r="AG8" s="211"/>
      <c r="AH8" s="211"/>
      <c r="AI8" s="211"/>
      <c r="AJ8" s="211"/>
      <c r="AK8" s="211"/>
      <c r="AL8" s="211"/>
      <c r="AM8" s="211"/>
      <c r="AN8" s="211"/>
      <c r="AO8" s="211"/>
      <c r="AP8" s="211"/>
      <c r="AQ8" s="211"/>
      <c r="AR8" s="211"/>
      <c r="AS8" s="211"/>
      <c r="AT8" s="211"/>
      <c r="AU8" s="211"/>
      <c r="AV8" s="211"/>
      <c r="AW8" s="211"/>
      <c r="AX8" s="211"/>
      <c r="AY8" s="211"/>
      <c r="AZ8" s="212"/>
    </row>
    <row r="9" spans="1:52" ht="15.95" customHeight="1">
      <c r="A9" s="820"/>
      <c r="B9" s="836"/>
      <c r="C9" s="838"/>
      <c r="D9" s="834"/>
      <c r="E9" s="208"/>
      <c r="F9" s="209"/>
      <c r="G9" s="209"/>
      <c r="H9" s="209"/>
      <c r="I9" s="209"/>
      <c r="J9" s="209"/>
      <c r="K9" s="209"/>
      <c r="L9" s="209"/>
      <c r="M9" s="209"/>
      <c r="N9" s="209"/>
      <c r="O9" s="209"/>
      <c r="P9" s="209"/>
      <c r="Q9" s="209"/>
      <c r="R9" s="209"/>
      <c r="S9" s="209"/>
      <c r="T9" s="209"/>
      <c r="U9" s="209"/>
      <c r="V9" s="209"/>
      <c r="W9" s="209"/>
      <c r="X9" s="209"/>
      <c r="Y9" s="209"/>
      <c r="Z9" s="209"/>
      <c r="AA9" s="209"/>
      <c r="AB9" s="209"/>
      <c r="AC9" s="209"/>
      <c r="AD9" s="209"/>
      <c r="AE9" s="209"/>
      <c r="AF9" s="209"/>
      <c r="AG9" s="209"/>
      <c r="AH9" s="209"/>
      <c r="AI9" s="209"/>
      <c r="AJ9" s="209"/>
      <c r="AK9" s="209"/>
      <c r="AL9" s="209"/>
      <c r="AM9" s="209"/>
      <c r="AN9" s="209"/>
      <c r="AO9" s="209"/>
      <c r="AP9" s="209"/>
      <c r="AQ9" s="209"/>
      <c r="AR9" s="209"/>
      <c r="AS9" s="209"/>
      <c r="AT9" s="209"/>
      <c r="AU9" s="209"/>
      <c r="AV9" s="209"/>
      <c r="AW9" s="209"/>
      <c r="AX9" s="209"/>
      <c r="AY9" s="209"/>
    </row>
    <row r="10" spans="1:52" ht="15.95" customHeight="1">
      <c r="A10" s="821"/>
      <c r="B10" s="837"/>
      <c r="C10" s="839"/>
      <c r="D10" s="835"/>
      <c r="E10" s="210"/>
      <c r="F10" s="211"/>
      <c r="G10" s="211"/>
      <c r="H10" s="211"/>
      <c r="I10" s="211"/>
      <c r="J10" s="211"/>
      <c r="K10" s="211"/>
      <c r="L10" s="211"/>
      <c r="M10" s="211"/>
      <c r="N10" s="211"/>
      <c r="O10" s="211"/>
      <c r="P10" s="211"/>
      <c r="Q10" s="211"/>
      <c r="R10" s="211"/>
      <c r="S10" s="211"/>
      <c r="T10" s="211"/>
      <c r="U10" s="211"/>
      <c r="V10" s="211"/>
      <c r="W10" s="211"/>
      <c r="X10" s="211"/>
      <c r="Y10" s="211"/>
      <c r="Z10" s="211"/>
      <c r="AA10" s="211"/>
      <c r="AB10" s="211"/>
      <c r="AC10" s="211"/>
      <c r="AD10" s="211"/>
      <c r="AE10" s="211"/>
      <c r="AF10" s="211"/>
      <c r="AG10" s="211"/>
      <c r="AH10" s="211"/>
      <c r="AI10" s="211"/>
      <c r="AJ10" s="211"/>
      <c r="AK10" s="211"/>
      <c r="AL10" s="211"/>
      <c r="AM10" s="211"/>
      <c r="AN10" s="211"/>
      <c r="AO10" s="211"/>
      <c r="AP10" s="211"/>
      <c r="AQ10" s="211"/>
      <c r="AR10" s="211"/>
      <c r="AS10" s="211"/>
      <c r="AT10" s="211"/>
      <c r="AU10" s="211"/>
      <c r="AV10" s="211"/>
      <c r="AW10" s="211"/>
      <c r="AX10" s="211"/>
      <c r="AY10" s="211"/>
      <c r="AZ10" s="212"/>
    </row>
    <row r="11" spans="1:52" ht="18" customHeight="1">
      <c r="A11" s="820"/>
      <c r="B11" s="830"/>
      <c r="C11" s="832"/>
      <c r="D11" s="834"/>
      <c r="E11" s="208"/>
      <c r="F11" s="209"/>
      <c r="G11" s="209"/>
      <c r="H11" s="209"/>
      <c r="I11" s="209"/>
      <c r="J11" s="213"/>
      <c r="K11" s="213"/>
      <c r="L11" s="209"/>
      <c r="M11" s="209"/>
      <c r="N11" s="209"/>
      <c r="O11" s="209"/>
      <c r="P11" s="209"/>
      <c r="Q11" s="209"/>
      <c r="R11" s="209"/>
      <c r="S11" s="209"/>
      <c r="T11" s="209"/>
      <c r="U11" s="209"/>
      <c r="V11" s="209"/>
      <c r="W11" s="209"/>
      <c r="X11" s="209"/>
      <c r="Y11" s="209"/>
      <c r="Z11" s="209"/>
      <c r="AA11" s="209"/>
      <c r="AB11" s="209"/>
      <c r="AC11" s="209"/>
      <c r="AD11" s="209"/>
      <c r="AE11" s="209"/>
      <c r="AF11" s="209"/>
      <c r="AG11" s="209"/>
      <c r="AH11" s="209"/>
      <c r="AI11" s="209"/>
      <c r="AJ11" s="209"/>
      <c r="AK11" s="209"/>
      <c r="AL11" s="209"/>
      <c r="AM11" s="209"/>
      <c r="AN11" s="209"/>
      <c r="AO11" s="209"/>
      <c r="AP11" s="209"/>
      <c r="AQ11" s="209"/>
      <c r="AR11" s="209"/>
      <c r="AS11" s="209"/>
      <c r="AT11" s="209"/>
      <c r="AU11" s="209"/>
      <c r="AV11" s="209"/>
      <c r="AW11" s="209"/>
      <c r="AX11" s="209"/>
      <c r="AY11" s="209"/>
    </row>
    <row r="12" spans="1:52" s="214" customFormat="1" ht="18" customHeight="1">
      <c r="A12" s="821"/>
      <c r="B12" s="831"/>
      <c r="C12" s="833"/>
      <c r="D12" s="835"/>
      <c r="E12" s="210"/>
      <c r="F12" s="211"/>
      <c r="G12" s="211"/>
      <c r="H12" s="211"/>
      <c r="I12" s="211"/>
      <c r="J12" s="211"/>
      <c r="K12" s="211"/>
      <c r="L12" s="211"/>
      <c r="M12" s="211"/>
      <c r="N12" s="211"/>
      <c r="O12" s="211"/>
      <c r="P12" s="211"/>
      <c r="Q12" s="211"/>
      <c r="R12" s="211"/>
      <c r="S12" s="211"/>
      <c r="T12" s="211"/>
      <c r="U12" s="211"/>
      <c r="V12" s="211"/>
      <c r="W12" s="211"/>
      <c r="X12" s="211"/>
      <c r="Y12" s="211"/>
      <c r="Z12" s="211"/>
      <c r="AA12" s="211"/>
      <c r="AB12" s="211"/>
      <c r="AC12" s="211"/>
      <c r="AD12" s="211"/>
      <c r="AE12" s="211"/>
      <c r="AF12" s="211"/>
      <c r="AG12" s="211"/>
      <c r="AH12" s="211"/>
      <c r="AI12" s="211"/>
      <c r="AJ12" s="211"/>
      <c r="AK12" s="211"/>
      <c r="AL12" s="211"/>
      <c r="AM12" s="211"/>
      <c r="AN12" s="211"/>
      <c r="AO12" s="211"/>
      <c r="AP12" s="211"/>
      <c r="AQ12" s="211"/>
      <c r="AR12" s="211"/>
      <c r="AS12" s="211"/>
      <c r="AT12" s="211"/>
      <c r="AU12" s="211"/>
      <c r="AV12" s="211"/>
      <c r="AW12" s="211"/>
      <c r="AX12" s="211"/>
      <c r="AY12" s="211"/>
      <c r="AZ12" s="212"/>
    </row>
    <row r="13" spans="1:52" ht="15.95" customHeight="1">
      <c r="A13" s="820"/>
      <c r="B13" s="836"/>
      <c r="C13" s="838"/>
      <c r="D13" s="834"/>
      <c r="E13" s="208"/>
      <c r="F13" s="209"/>
      <c r="G13" s="209"/>
      <c r="H13" s="209"/>
      <c r="I13" s="209"/>
      <c r="J13" s="209"/>
      <c r="K13" s="209"/>
      <c r="L13" s="209"/>
      <c r="M13" s="209"/>
      <c r="N13" s="209"/>
      <c r="O13" s="209"/>
      <c r="P13" s="209"/>
      <c r="Q13" s="209"/>
      <c r="R13" s="209"/>
      <c r="S13" s="209"/>
      <c r="T13" s="209"/>
      <c r="U13" s="209"/>
      <c r="V13" s="209"/>
      <c r="W13" s="209"/>
      <c r="X13" s="209"/>
      <c r="Y13" s="209"/>
      <c r="Z13" s="209"/>
      <c r="AA13" s="209"/>
      <c r="AB13" s="209"/>
      <c r="AC13" s="209"/>
      <c r="AD13" s="209"/>
      <c r="AE13" s="209"/>
      <c r="AF13" s="209"/>
      <c r="AG13" s="209"/>
      <c r="AH13" s="209"/>
      <c r="AI13" s="209"/>
      <c r="AJ13" s="209"/>
      <c r="AK13" s="209"/>
      <c r="AL13" s="209"/>
      <c r="AM13" s="209"/>
      <c r="AN13" s="209"/>
      <c r="AO13" s="209"/>
      <c r="AP13" s="209"/>
      <c r="AQ13" s="209"/>
      <c r="AR13" s="209"/>
      <c r="AS13" s="209"/>
      <c r="AT13" s="209"/>
      <c r="AU13" s="209"/>
      <c r="AV13" s="209"/>
      <c r="AW13" s="209"/>
      <c r="AX13" s="209"/>
      <c r="AY13" s="209"/>
    </row>
    <row r="14" spans="1:52" ht="15.95" customHeight="1">
      <c r="A14" s="821"/>
      <c r="B14" s="837"/>
      <c r="C14" s="839"/>
      <c r="D14" s="835"/>
      <c r="E14" s="210"/>
      <c r="F14" s="211"/>
      <c r="G14" s="211"/>
      <c r="H14" s="211"/>
      <c r="I14" s="211"/>
      <c r="J14" s="211"/>
      <c r="K14" s="211"/>
      <c r="L14" s="211"/>
      <c r="M14" s="211"/>
      <c r="N14" s="211"/>
      <c r="O14" s="211"/>
      <c r="P14" s="211"/>
      <c r="Q14" s="211"/>
      <c r="R14" s="211"/>
      <c r="S14" s="211"/>
      <c r="T14" s="211"/>
      <c r="U14" s="211"/>
      <c r="V14" s="211"/>
      <c r="W14" s="211"/>
      <c r="X14" s="211"/>
      <c r="Y14" s="211"/>
      <c r="Z14" s="211"/>
      <c r="AA14" s="211"/>
      <c r="AB14" s="211"/>
      <c r="AC14" s="211"/>
      <c r="AD14" s="211"/>
      <c r="AE14" s="211"/>
      <c r="AF14" s="211"/>
      <c r="AG14" s="211"/>
      <c r="AH14" s="211"/>
      <c r="AI14" s="211"/>
      <c r="AJ14" s="211"/>
      <c r="AK14" s="211"/>
      <c r="AL14" s="211"/>
      <c r="AM14" s="211"/>
      <c r="AN14" s="211"/>
      <c r="AO14" s="211"/>
      <c r="AP14" s="211"/>
      <c r="AQ14" s="211"/>
      <c r="AR14" s="211"/>
      <c r="AS14" s="211"/>
      <c r="AT14" s="211"/>
      <c r="AU14" s="211"/>
      <c r="AV14" s="211"/>
      <c r="AW14" s="211"/>
      <c r="AX14" s="211"/>
      <c r="AY14" s="211"/>
      <c r="AZ14" s="212"/>
    </row>
    <row r="15" spans="1:52" ht="18" customHeight="1">
      <c r="A15" s="820"/>
      <c r="B15" s="830"/>
      <c r="C15" s="832"/>
      <c r="D15" s="834"/>
      <c r="E15" s="208"/>
      <c r="F15" s="209"/>
      <c r="G15" s="209"/>
      <c r="H15" s="209"/>
      <c r="I15" s="209"/>
      <c r="J15" s="213"/>
      <c r="K15" s="213"/>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09"/>
      <c r="AY15" s="209"/>
    </row>
    <row r="16" spans="1:52" s="214" customFormat="1" ht="18" customHeight="1">
      <c r="A16" s="821"/>
      <c r="B16" s="831"/>
      <c r="C16" s="833"/>
      <c r="D16" s="835"/>
      <c r="E16" s="210"/>
      <c r="F16" s="211"/>
      <c r="G16" s="211"/>
      <c r="H16" s="211"/>
      <c r="I16" s="211"/>
      <c r="J16" s="211"/>
      <c r="K16" s="211"/>
      <c r="L16" s="211"/>
      <c r="M16" s="211"/>
      <c r="N16" s="211"/>
      <c r="O16" s="211"/>
      <c r="P16" s="211"/>
      <c r="Q16" s="211"/>
      <c r="R16" s="211"/>
      <c r="S16" s="211"/>
      <c r="T16" s="211"/>
      <c r="U16" s="211"/>
      <c r="V16" s="211"/>
      <c r="W16" s="211"/>
      <c r="X16" s="211"/>
      <c r="Y16" s="211"/>
      <c r="Z16" s="211"/>
      <c r="AA16" s="211"/>
      <c r="AB16" s="211"/>
      <c r="AC16" s="211"/>
      <c r="AD16" s="211"/>
      <c r="AE16" s="211"/>
      <c r="AF16" s="211"/>
      <c r="AG16" s="211"/>
      <c r="AH16" s="211"/>
      <c r="AI16" s="211"/>
      <c r="AJ16" s="211"/>
      <c r="AK16" s="211"/>
      <c r="AL16" s="211"/>
      <c r="AM16" s="211"/>
      <c r="AN16" s="211"/>
      <c r="AO16" s="211"/>
      <c r="AP16" s="211"/>
      <c r="AQ16" s="211"/>
      <c r="AR16" s="211"/>
      <c r="AS16" s="211"/>
      <c r="AT16" s="211"/>
      <c r="AU16" s="211"/>
      <c r="AV16" s="211"/>
      <c r="AW16" s="211"/>
      <c r="AX16" s="211"/>
      <c r="AY16" s="211"/>
      <c r="AZ16" s="212"/>
    </row>
    <row r="17" spans="1:52" ht="15.95" customHeight="1">
      <c r="A17" s="820"/>
      <c r="B17" s="836"/>
      <c r="C17" s="838"/>
      <c r="D17" s="834"/>
      <c r="E17" s="208"/>
      <c r="F17" s="209"/>
      <c r="G17" s="209"/>
      <c r="H17" s="209"/>
      <c r="I17" s="209"/>
      <c r="J17" s="209"/>
      <c r="K17" s="209"/>
      <c r="L17" s="209"/>
      <c r="M17" s="209"/>
      <c r="N17" s="209"/>
      <c r="O17" s="209"/>
      <c r="P17" s="209"/>
      <c r="Q17" s="209"/>
      <c r="R17" s="209"/>
      <c r="S17" s="209"/>
      <c r="T17" s="209"/>
      <c r="U17" s="209"/>
      <c r="V17" s="209"/>
      <c r="W17" s="209"/>
      <c r="X17" s="209"/>
      <c r="Y17" s="209"/>
      <c r="Z17" s="209"/>
      <c r="AA17" s="209"/>
      <c r="AB17" s="209"/>
      <c r="AC17" s="209"/>
      <c r="AD17" s="209"/>
      <c r="AE17" s="209"/>
      <c r="AF17" s="209"/>
      <c r="AG17" s="209"/>
      <c r="AH17" s="209"/>
      <c r="AI17" s="209"/>
      <c r="AJ17" s="209"/>
      <c r="AK17" s="209"/>
      <c r="AL17" s="209"/>
      <c r="AM17" s="209"/>
      <c r="AN17" s="209"/>
      <c r="AO17" s="209"/>
      <c r="AP17" s="209"/>
      <c r="AQ17" s="209"/>
      <c r="AR17" s="209"/>
      <c r="AS17" s="209"/>
      <c r="AT17" s="209"/>
      <c r="AU17" s="209"/>
      <c r="AV17" s="209"/>
      <c r="AW17" s="209"/>
      <c r="AX17" s="209"/>
      <c r="AY17" s="209"/>
    </row>
    <row r="18" spans="1:52" ht="15.95" customHeight="1">
      <c r="A18" s="821"/>
      <c r="B18" s="837"/>
      <c r="C18" s="839"/>
      <c r="D18" s="835"/>
      <c r="E18" s="210"/>
      <c r="F18" s="211"/>
      <c r="G18" s="211"/>
      <c r="H18" s="211"/>
      <c r="I18" s="211"/>
      <c r="J18" s="211"/>
      <c r="K18" s="211"/>
      <c r="L18" s="211"/>
      <c r="M18" s="211"/>
      <c r="N18" s="211"/>
      <c r="O18" s="211"/>
      <c r="P18" s="211"/>
      <c r="Q18" s="211"/>
      <c r="R18" s="211"/>
      <c r="S18" s="211"/>
      <c r="T18" s="211"/>
      <c r="U18" s="211"/>
      <c r="V18" s="211"/>
      <c r="W18" s="211"/>
      <c r="X18" s="211"/>
      <c r="Y18" s="211"/>
      <c r="Z18" s="211"/>
      <c r="AA18" s="211"/>
      <c r="AB18" s="211"/>
      <c r="AC18" s="211"/>
      <c r="AD18" s="211"/>
      <c r="AE18" s="211"/>
      <c r="AF18" s="211"/>
      <c r="AG18" s="211"/>
      <c r="AH18" s="211"/>
      <c r="AI18" s="211"/>
      <c r="AJ18" s="211"/>
      <c r="AK18" s="211"/>
      <c r="AL18" s="211"/>
      <c r="AM18" s="211"/>
      <c r="AN18" s="211"/>
      <c r="AO18" s="211"/>
      <c r="AP18" s="211"/>
      <c r="AQ18" s="211"/>
      <c r="AR18" s="211"/>
      <c r="AS18" s="211"/>
      <c r="AT18" s="211"/>
      <c r="AU18" s="211"/>
      <c r="AV18" s="211"/>
      <c r="AW18" s="211"/>
      <c r="AX18" s="211"/>
      <c r="AY18" s="211"/>
      <c r="AZ18" s="212"/>
    </row>
    <row r="19" spans="1:52" ht="18" customHeight="1">
      <c r="A19" s="820"/>
      <c r="B19" s="830"/>
      <c r="C19" s="832"/>
      <c r="D19" s="834"/>
      <c r="E19" s="208"/>
      <c r="F19" s="209"/>
      <c r="G19" s="209"/>
      <c r="H19" s="209"/>
      <c r="I19" s="209"/>
      <c r="J19" s="213"/>
      <c r="K19" s="213"/>
      <c r="L19" s="209"/>
      <c r="M19" s="209"/>
      <c r="N19" s="209"/>
      <c r="O19" s="209"/>
      <c r="P19" s="209"/>
      <c r="Q19" s="209"/>
      <c r="R19" s="209"/>
      <c r="S19" s="209"/>
      <c r="T19" s="209"/>
      <c r="U19" s="209"/>
      <c r="V19" s="209"/>
      <c r="W19" s="209"/>
      <c r="X19" s="209"/>
      <c r="Y19" s="209"/>
      <c r="Z19" s="209"/>
      <c r="AA19" s="209"/>
      <c r="AB19" s="209"/>
      <c r="AC19" s="209"/>
      <c r="AD19" s="209"/>
      <c r="AE19" s="209"/>
      <c r="AF19" s="209"/>
      <c r="AG19" s="209"/>
      <c r="AH19" s="209"/>
      <c r="AI19" s="209"/>
      <c r="AJ19" s="209"/>
      <c r="AK19" s="209"/>
      <c r="AL19" s="209"/>
      <c r="AM19" s="209"/>
      <c r="AN19" s="209"/>
      <c r="AO19" s="209"/>
      <c r="AP19" s="209"/>
      <c r="AQ19" s="209"/>
      <c r="AR19" s="209"/>
      <c r="AS19" s="209"/>
      <c r="AT19" s="209"/>
      <c r="AU19" s="209"/>
      <c r="AV19" s="209"/>
      <c r="AW19" s="209"/>
      <c r="AX19" s="209"/>
      <c r="AY19" s="209"/>
    </row>
    <row r="20" spans="1:52" s="214" customFormat="1" ht="18" customHeight="1">
      <c r="A20" s="821"/>
      <c r="B20" s="831"/>
      <c r="C20" s="833"/>
      <c r="D20" s="835"/>
      <c r="E20" s="210"/>
      <c r="F20" s="211"/>
      <c r="G20" s="211"/>
      <c r="H20" s="211"/>
      <c r="I20" s="211"/>
      <c r="J20" s="211"/>
      <c r="K20" s="211"/>
      <c r="L20" s="211"/>
      <c r="M20" s="211"/>
      <c r="N20" s="211"/>
      <c r="O20" s="211"/>
      <c r="P20" s="211"/>
      <c r="Q20" s="211"/>
      <c r="R20" s="211"/>
      <c r="S20" s="211"/>
      <c r="T20" s="211"/>
      <c r="U20" s="211"/>
      <c r="V20" s="211"/>
      <c r="W20" s="211"/>
      <c r="X20" s="211"/>
      <c r="Y20" s="211"/>
      <c r="Z20" s="211"/>
      <c r="AA20" s="211"/>
      <c r="AB20" s="211"/>
      <c r="AC20" s="211"/>
      <c r="AD20" s="211"/>
      <c r="AE20" s="211"/>
      <c r="AF20" s="211"/>
      <c r="AG20" s="211"/>
      <c r="AH20" s="211"/>
      <c r="AI20" s="211"/>
      <c r="AJ20" s="211"/>
      <c r="AK20" s="211"/>
      <c r="AL20" s="211"/>
      <c r="AM20" s="211"/>
      <c r="AN20" s="211"/>
      <c r="AO20" s="211"/>
      <c r="AP20" s="211"/>
      <c r="AQ20" s="211"/>
      <c r="AR20" s="211"/>
      <c r="AS20" s="211"/>
      <c r="AT20" s="211"/>
      <c r="AU20" s="211"/>
      <c r="AV20" s="211"/>
      <c r="AW20" s="211"/>
      <c r="AX20" s="211"/>
      <c r="AY20" s="211"/>
      <c r="AZ20" s="212"/>
    </row>
    <row r="21" spans="1:52" s="214" customFormat="1" ht="18" customHeight="1">
      <c r="A21" s="820"/>
      <c r="B21" s="830"/>
      <c r="C21" s="832"/>
      <c r="D21" s="834"/>
      <c r="E21" s="208"/>
      <c r="F21" s="209"/>
      <c r="G21" s="209"/>
      <c r="H21" s="209"/>
      <c r="I21" s="209"/>
      <c r="J21" s="213"/>
      <c r="K21" s="213"/>
      <c r="L21" s="209"/>
      <c r="M21" s="209"/>
      <c r="N21" s="209"/>
      <c r="O21" s="209"/>
      <c r="P21" s="209"/>
      <c r="Q21" s="209"/>
      <c r="R21" s="209"/>
      <c r="S21" s="209"/>
      <c r="T21" s="209"/>
      <c r="U21" s="209"/>
      <c r="V21" s="209"/>
      <c r="W21" s="209"/>
      <c r="X21" s="209"/>
      <c r="Y21" s="209"/>
      <c r="Z21" s="209"/>
      <c r="AA21" s="209"/>
      <c r="AB21" s="209"/>
      <c r="AC21" s="209"/>
      <c r="AD21" s="209"/>
      <c r="AE21" s="209"/>
      <c r="AF21" s="209"/>
      <c r="AG21" s="209"/>
      <c r="AH21" s="209"/>
      <c r="AI21" s="209"/>
      <c r="AJ21" s="209"/>
      <c r="AK21" s="209"/>
      <c r="AL21" s="209"/>
      <c r="AM21" s="209"/>
      <c r="AN21" s="209"/>
      <c r="AO21" s="209"/>
      <c r="AP21" s="209"/>
      <c r="AQ21" s="209"/>
      <c r="AR21" s="209"/>
      <c r="AS21" s="209"/>
      <c r="AT21" s="209"/>
      <c r="AU21" s="209"/>
      <c r="AV21" s="209"/>
      <c r="AW21" s="209"/>
      <c r="AX21" s="209"/>
      <c r="AY21" s="209"/>
      <c r="AZ21" s="191"/>
    </row>
    <row r="22" spans="1:52" s="214" customFormat="1" ht="18" customHeight="1">
      <c r="A22" s="821"/>
      <c r="B22" s="831"/>
      <c r="C22" s="833"/>
      <c r="D22" s="835"/>
      <c r="E22" s="210"/>
      <c r="F22" s="211"/>
      <c r="G22" s="211"/>
      <c r="H22" s="211"/>
      <c r="I22" s="211"/>
      <c r="J22" s="211"/>
      <c r="K22" s="211"/>
      <c r="L22" s="211"/>
      <c r="M22" s="211"/>
      <c r="N22" s="211"/>
      <c r="O22" s="211"/>
      <c r="P22" s="211"/>
      <c r="Q22" s="211"/>
      <c r="R22" s="211"/>
      <c r="S22" s="211"/>
      <c r="T22" s="211"/>
      <c r="U22" s="211"/>
      <c r="V22" s="211"/>
      <c r="W22" s="211"/>
      <c r="X22" s="211"/>
      <c r="Y22" s="211"/>
      <c r="Z22" s="211"/>
      <c r="AA22" s="211"/>
      <c r="AB22" s="211"/>
      <c r="AC22" s="211"/>
      <c r="AD22" s="211"/>
      <c r="AE22" s="211"/>
      <c r="AF22" s="211"/>
      <c r="AG22" s="211"/>
      <c r="AH22" s="211"/>
      <c r="AI22" s="211"/>
      <c r="AJ22" s="211"/>
      <c r="AK22" s="211"/>
      <c r="AL22" s="211"/>
      <c r="AM22" s="211"/>
      <c r="AN22" s="211"/>
      <c r="AO22" s="211"/>
      <c r="AP22" s="211"/>
      <c r="AQ22" s="211"/>
      <c r="AR22" s="211"/>
      <c r="AS22" s="211"/>
      <c r="AT22" s="211"/>
      <c r="AU22" s="211"/>
      <c r="AV22" s="211"/>
      <c r="AW22" s="211"/>
      <c r="AX22" s="211"/>
      <c r="AY22" s="211"/>
      <c r="AZ22" s="212"/>
    </row>
    <row r="23" spans="1:52" s="214" customFormat="1" ht="13.5" hidden="1" customHeight="1">
      <c r="A23" s="820"/>
      <c r="B23" s="822"/>
      <c r="C23" s="822"/>
      <c r="D23" s="215"/>
      <c r="E23" s="216"/>
      <c r="F23" s="209"/>
      <c r="G23" s="209"/>
      <c r="H23" s="209"/>
      <c r="I23" s="209"/>
      <c r="J23" s="209"/>
      <c r="K23" s="209"/>
      <c r="L23" s="209"/>
      <c r="M23" s="209"/>
      <c r="N23" s="209"/>
      <c r="O23" s="209"/>
      <c r="P23" s="209"/>
      <c r="Q23" s="209"/>
      <c r="R23" s="209"/>
      <c r="S23" s="209"/>
      <c r="T23" s="209"/>
      <c r="U23" s="209"/>
      <c r="V23" s="209"/>
      <c r="W23" s="209"/>
      <c r="X23" s="209"/>
      <c r="Y23" s="209"/>
      <c r="Z23" s="209"/>
      <c r="AA23" s="209"/>
      <c r="AB23" s="209"/>
      <c r="AC23" s="209"/>
      <c r="AD23" s="209"/>
      <c r="AE23" s="209"/>
      <c r="AF23" s="209"/>
      <c r="AG23" s="209"/>
      <c r="AH23" s="209"/>
      <c r="AI23" s="209"/>
      <c r="AJ23" s="209"/>
      <c r="AK23" s="209"/>
      <c r="AL23" s="209"/>
      <c r="AM23" s="209"/>
      <c r="AN23" s="209"/>
      <c r="AO23" s="209"/>
      <c r="AP23" s="209"/>
      <c r="AQ23" s="209"/>
      <c r="AR23" s="209"/>
      <c r="AS23" s="209"/>
      <c r="AT23" s="209"/>
      <c r="AU23" s="209"/>
      <c r="AV23" s="209"/>
      <c r="AW23" s="209"/>
      <c r="AX23" s="209"/>
      <c r="AY23" s="209"/>
      <c r="AZ23" s="191"/>
    </row>
    <row r="24" spans="1:52" s="214" customFormat="1" ht="13.5" hidden="1" customHeight="1">
      <c r="A24" s="821"/>
      <c r="B24" s="823"/>
      <c r="C24" s="823"/>
      <c r="D24" s="217"/>
      <c r="E24" s="218"/>
      <c r="F24" s="211"/>
      <c r="G24" s="211"/>
      <c r="H24" s="211"/>
      <c r="I24" s="211"/>
      <c r="J24" s="211"/>
      <c r="K24" s="211"/>
      <c r="L24" s="211"/>
      <c r="M24" s="211"/>
      <c r="N24" s="211"/>
      <c r="O24" s="211"/>
      <c r="P24" s="211"/>
      <c r="Q24" s="211"/>
      <c r="R24" s="211"/>
      <c r="S24" s="211"/>
      <c r="T24" s="211"/>
      <c r="U24" s="211"/>
      <c r="V24" s="211"/>
      <c r="W24" s="211"/>
      <c r="X24" s="211"/>
      <c r="Y24" s="211"/>
      <c r="Z24" s="211"/>
      <c r="AA24" s="211"/>
      <c r="AB24" s="211"/>
      <c r="AC24" s="211"/>
      <c r="AD24" s="211"/>
      <c r="AE24" s="211"/>
      <c r="AF24" s="211"/>
      <c r="AG24" s="211"/>
      <c r="AH24" s="211"/>
      <c r="AI24" s="211"/>
      <c r="AJ24" s="211"/>
      <c r="AK24" s="211"/>
      <c r="AL24" s="211"/>
      <c r="AM24" s="211"/>
      <c r="AN24" s="211"/>
      <c r="AO24" s="211"/>
      <c r="AP24" s="211"/>
      <c r="AQ24" s="211"/>
      <c r="AR24" s="211"/>
      <c r="AS24" s="211"/>
      <c r="AT24" s="211"/>
      <c r="AU24" s="211"/>
      <c r="AV24" s="211"/>
      <c r="AW24" s="211"/>
      <c r="AX24" s="211"/>
      <c r="AY24" s="211"/>
      <c r="AZ24" s="212"/>
    </row>
    <row r="25" spans="1:52" s="214" customFormat="1" ht="13.5" hidden="1" customHeight="1">
      <c r="A25" s="820"/>
      <c r="B25" s="822"/>
      <c r="C25" s="822"/>
      <c r="D25" s="215"/>
      <c r="E25" s="216"/>
      <c r="F25" s="209"/>
      <c r="G25" s="209"/>
      <c r="H25" s="209"/>
      <c r="I25" s="209"/>
      <c r="J25" s="209"/>
      <c r="K25" s="209"/>
      <c r="L25" s="209"/>
      <c r="M25" s="209"/>
      <c r="N25" s="209"/>
      <c r="O25" s="209"/>
      <c r="P25" s="209"/>
      <c r="Q25" s="209"/>
      <c r="R25" s="209"/>
      <c r="S25" s="209"/>
      <c r="T25" s="209"/>
      <c r="U25" s="209"/>
      <c r="V25" s="209"/>
      <c r="W25" s="209"/>
      <c r="X25" s="209"/>
      <c r="Y25" s="209"/>
      <c r="Z25" s="209"/>
      <c r="AA25" s="209"/>
      <c r="AB25" s="209"/>
      <c r="AC25" s="209"/>
      <c r="AD25" s="209"/>
      <c r="AE25" s="209"/>
      <c r="AF25" s="209"/>
      <c r="AG25" s="209"/>
      <c r="AH25" s="209"/>
      <c r="AI25" s="209"/>
      <c r="AJ25" s="209"/>
      <c r="AK25" s="209"/>
      <c r="AL25" s="209"/>
      <c r="AM25" s="209"/>
      <c r="AN25" s="209"/>
      <c r="AO25" s="209"/>
      <c r="AP25" s="209"/>
      <c r="AQ25" s="209"/>
      <c r="AR25" s="209"/>
      <c r="AS25" s="209"/>
      <c r="AT25" s="209"/>
      <c r="AU25" s="209"/>
      <c r="AV25" s="209"/>
      <c r="AW25" s="209"/>
      <c r="AX25" s="209"/>
      <c r="AY25" s="209"/>
      <c r="AZ25" s="191"/>
    </row>
    <row r="26" spans="1:52" s="214" customFormat="1" ht="13.5" hidden="1" customHeight="1">
      <c r="A26" s="821"/>
      <c r="B26" s="823"/>
      <c r="C26" s="823"/>
      <c r="D26" s="217"/>
      <c r="E26" s="218"/>
      <c r="F26" s="211"/>
      <c r="G26" s="211"/>
      <c r="H26" s="211"/>
      <c r="I26" s="211"/>
      <c r="J26" s="211"/>
      <c r="K26" s="211"/>
      <c r="L26" s="211"/>
      <c r="M26" s="211"/>
      <c r="N26" s="211"/>
      <c r="O26" s="211"/>
      <c r="P26" s="211"/>
      <c r="Q26" s="211"/>
      <c r="R26" s="211"/>
      <c r="S26" s="211"/>
      <c r="T26" s="211"/>
      <c r="U26" s="211"/>
      <c r="V26" s="211"/>
      <c r="W26" s="211"/>
      <c r="X26" s="211"/>
      <c r="Y26" s="211"/>
      <c r="Z26" s="211"/>
      <c r="AA26" s="211"/>
      <c r="AB26" s="211"/>
      <c r="AC26" s="211"/>
      <c r="AD26" s="211"/>
      <c r="AE26" s="211"/>
      <c r="AF26" s="211"/>
      <c r="AG26" s="211"/>
      <c r="AH26" s="211"/>
      <c r="AI26" s="211"/>
      <c r="AJ26" s="211"/>
      <c r="AK26" s="211"/>
      <c r="AL26" s="211"/>
      <c r="AM26" s="211"/>
      <c r="AN26" s="211"/>
      <c r="AO26" s="211"/>
      <c r="AP26" s="211"/>
      <c r="AQ26" s="211"/>
      <c r="AR26" s="211"/>
      <c r="AS26" s="211"/>
      <c r="AT26" s="211"/>
      <c r="AU26" s="211"/>
      <c r="AV26" s="211"/>
      <c r="AW26" s="211"/>
      <c r="AX26" s="211"/>
      <c r="AY26" s="211"/>
      <c r="AZ26" s="212"/>
    </row>
    <row r="27" spans="1:52" s="214" customFormat="1" ht="13.5" hidden="1" customHeight="1">
      <c r="A27" s="820"/>
      <c r="B27" s="822"/>
      <c r="C27" s="822"/>
      <c r="D27" s="215"/>
      <c r="E27" s="216"/>
      <c r="F27" s="209"/>
      <c r="G27" s="209"/>
      <c r="H27" s="209"/>
      <c r="I27" s="209"/>
      <c r="J27" s="209"/>
      <c r="K27" s="209"/>
      <c r="L27" s="209"/>
      <c r="M27" s="209"/>
      <c r="N27" s="209"/>
      <c r="O27" s="209"/>
      <c r="P27" s="209"/>
      <c r="Q27" s="209"/>
      <c r="R27" s="209"/>
      <c r="S27" s="209"/>
      <c r="T27" s="209"/>
      <c r="U27" s="209"/>
      <c r="V27" s="209"/>
      <c r="W27" s="209"/>
      <c r="X27" s="209"/>
      <c r="Y27" s="209"/>
      <c r="Z27" s="209"/>
      <c r="AA27" s="209"/>
      <c r="AB27" s="209"/>
      <c r="AC27" s="209"/>
      <c r="AD27" s="209"/>
      <c r="AE27" s="209"/>
      <c r="AF27" s="209"/>
      <c r="AG27" s="209"/>
      <c r="AH27" s="209"/>
      <c r="AI27" s="209"/>
      <c r="AJ27" s="209"/>
      <c r="AK27" s="209"/>
      <c r="AL27" s="209"/>
      <c r="AM27" s="209"/>
      <c r="AN27" s="209"/>
      <c r="AO27" s="209"/>
      <c r="AP27" s="209"/>
      <c r="AQ27" s="209"/>
      <c r="AR27" s="209"/>
      <c r="AS27" s="209"/>
      <c r="AT27" s="209"/>
      <c r="AU27" s="209"/>
      <c r="AV27" s="209"/>
      <c r="AW27" s="209"/>
      <c r="AX27" s="209"/>
      <c r="AY27" s="209"/>
      <c r="AZ27" s="191"/>
    </row>
    <row r="28" spans="1:52" s="214" customFormat="1" ht="13.5" hidden="1" customHeight="1">
      <c r="A28" s="821"/>
      <c r="B28" s="823"/>
      <c r="C28" s="823"/>
      <c r="D28" s="217"/>
      <c r="E28" s="218"/>
      <c r="F28" s="211"/>
      <c r="G28" s="211"/>
      <c r="H28" s="211"/>
      <c r="I28" s="211"/>
      <c r="J28" s="211"/>
      <c r="K28" s="211"/>
      <c r="L28" s="211"/>
      <c r="M28" s="211"/>
      <c r="N28" s="211"/>
      <c r="O28" s="211"/>
      <c r="P28" s="211"/>
      <c r="Q28" s="211"/>
      <c r="R28" s="211"/>
      <c r="S28" s="211"/>
      <c r="T28" s="211"/>
      <c r="U28" s="211"/>
      <c r="V28" s="211"/>
      <c r="W28" s="211"/>
      <c r="X28" s="211"/>
      <c r="Y28" s="211"/>
      <c r="Z28" s="211"/>
      <c r="AA28" s="211"/>
      <c r="AB28" s="211"/>
      <c r="AC28" s="211"/>
      <c r="AD28" s="211"/>
      <c r="AE28" s="211"/>
      <c r="AF28" s="211"/>
      <c r="AG28" s="211"/>
      <c r="AH28" s="211"/>
      <c r="AI28" s="211"/>
      <c r="AJ28" s="211"/>
      <c r="AK28" s="211"/>
      <c r="AL28" s="211"/>
      <c r="AM28" s="211"/>
      <c r="AN28" s="211"/>
      <c r="AO28" s="211"/>
      <c r="AP28" s="211"/>
      <c r="AQ28" s="211"/>
      <c r="AR28" s="211"/>
      <c r="AS28" s="211"/>
      <c r="AT28" s="211"/>
      <c r="AU28" s="211"/>
      <c r="AV28" s="211"/>
      <c r="AW28" s="211"/>
      <c r="AX28" s="211"/>
      <c r="AY28" s="211"/>
      <c r="AZ28" s="212"/>
    </row>
    <row r="29" spans="1:52" s="214" customFormat="1" ht="13.5" hidden="1" customHeight="1">
      <c r="A29" s="826"/>
      <c r="B29" s="828"/>
      <c r="C29" s="828"/>
      <c r="D29" s="215"/>
      <c r="E29" s="216"/>
      <c r="F29" s="209"/>
      <c r="G29" s="209"/>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09"/>
      <c r="AY29" s="209"/>
      <c r="AZ29" s="191"/>
    </row>
    <row r="30" spans="1:52" s="214" customFormat="1" ht="13.5" hidden="1" customHeight="1">
      <c r="A30" s="827"/>
      <c r="B30" s="829"/>
      <c r="C30" s="829"/>
      <c r="D30" s="217"/>
      <c r="E30" s="218"/>
      <c r="F30" s="211"/>
      <c r="G30" s="211"/>
      <c r="H30" s="211"/>
      <c r="I30" s="211"/>
      <c r="J30" s="211"/>
      <c r="K30" s="211"/>
      <c r="L30" s="211"/>
      <c r="M30" s="211"/>
      <c r="N30" s="211"/>
      <c r="O30" s="211"/>
      <c r="P30" s="211"/>
      <c r="Q30" s="211"/>
      <c r="R30" s="211"/>
      <c r="S30" s="211"/>
      <c r="T30" s="211"/>
      <c r="U30" s="211"/>
      <c r="V30" s="211"/>
      <c r="W30" s="211"/>
      <c r="X30" s="211"/>
      <c r="Y30" s="211"/>
      <c r="Z30" s="211"/>
      <c r="AA30" s="211"/>
      <c r="AB30" s="211"/>
      <c r="AC30" s="211"/>
      <c r="AD30" s="211"/>
      <c r="AE30" s="211"/>
      <c r="AF30" s="211"/>
      <c r="AG30" s="211"/>
      <c r="AH30" s="211"/>
      <c r="AI30" s="211"/>
      <c r="AJ30" s="211"/>
      <c r="AK30" s="211"/>
      <c r="AL30" s="211"/>
      <c r="AM30" s="211"/>
      <c r="AN30" s="211"/>
      <c r="AO30" s="211"/>
      <c r="AP30" s="211"/>
      <c r="AQ30" s="211"/>
      <c r="AR30" s="211"/>
      <c r="AS30" s="211"/>
      <c r="AT30" s="211"/>
      <c r="AU30" s="211"/>
      <c r="AV30" s="211"/>
      <c r="AW30" s="211"/>
      <c r="AX30" s="211"/>
      <c r="AY30" s="211"/>
      <c r="AZ30" s="212"/>
    </row>
    <row r="31" spans="1:52" s="214" customFormat="1" ht="13.5" hidden="1" customHeight="1">
      <c r="A31" s="820"/>
      <c r="B31" s="822"/>
      <c r="C31" s="822"/>
      <c r="D31" s="215"/>
      <c r="E31" s="216"/>
      <c r="F31" s="209"/>
      <c r="G31" s="209"/>
      <c r="H31" s="209"/>
      <c r="I31" s="209"/>
      <c r="J31" s="209"/>
      <c r="K31" s="209"/>
      <c r="L31" s="209"/>
      <c r="M31" s="209"/>
      <c r="N31" s="209"/>
      <c r="O31" s="209"/>
      <c r="P31" s="209"/>
      <c r="Q31" s="209"/>
      <c r="R31" s="209"/>
      <c r="S31" s="209"/>
      <c r="T31" s="209"/>
      <c r="U31" s="209"/>
      <c r="V31" s="209"/>
      <c r="W31" s="209"/>
      <c r="X31" s="209"/>
      <c r="Y31" s="209"/>
      <c r="Z31" s="209"/>
      <c r="AA31" s="209"/>
      <c r="AB31" s="209"/>
      <c r="AC31" s="209"/>
      <c r="AD31" s="209"/>
      <c r="AE31" s="209"/>
      <c r="AF31" s="209"/>
      <c r="AG31" s="209"/>
      <c r="AH31" s="209"/>
      <c r="AI31" s="209"/>
      <c r="AJ31" s="209"/>
      <c r="AK31" s="209"/>
      <c r="AL31" s="209"/>
      <c r="AM31" s="209"/>
      <c r="AN31" s="209"/>
      <c r="AO31" s="209"/>
      <c r="AP31" s="209"/>
      <c r="AQ31" s="209"/>
      <c r="AR31" s="209"/>
      <c r="AS31" s="209"/>
      <c r="AT31" s="209"/>
      <c r="AU31" s="209"/>
      <c r="AV31" s="209"/>
      <c r="AW31" s="209"/>
      <c r="AX31" s="209"/>
      <c r="AY31" s="209"/>
      <c r="AZ31" s="191"/>
    </row>
    <row r="32" spans="1:52" s="214" customFormat="1" ht="13.5" hidden="1" customHeight="1">
      <c r="A32" s="821"/>
      <c r="B32" s="823"/>
      <c r="C32" s="823"/>
      <c r="D32" s="217"/>
      <c r="E32" s="218"/>
      <c r="F32" s="211"/>
      <c r="G32" s="211"/>
      <c r="H32" s="211"/>
      <c r="I32" s="211"/>
      <c r="J32" s="211"/>
      <c r="K32" s="211"/>
      <c r="L32" s="211"/>
      <c r="M32" s="211"/>
      <c r="N32" s="211"/>
      <c r="O32" s="211"/>
      <c r="P32" s="211"/>
      <c r="Q32" s="211"/>
      <c r="R32" s="211"/>
      <c r="S32" s="211"/>
      <c r="T32" s="211"/>
      <c r="U32" s="211"/>
      <c r="V32" s="211"/>
      <c r="W32" s="211"/>
      <c r="X32" s="211"/>
      <c r="Y32" s="211"/>
      <c r="Z32" s="211"/>
      <c r="AA32" s="211"/>
      <c r="AB32" s="211"/>
      <c r="AC32" s="211"/>
      <c r="AD32" s="211"/>
      <c r="AE32" s="211"/>
      <c r="AF32" s="211"/>
      <c r="AG32" s="211"/>
      <c r="AH32" s="211"/>
      <c r="AI32" s="211"/>
      <c r="AJ32" s="211"/>
      <c r="AK32" s="211"/>
      <c r="AL32" s="211"/>
      <c r="AM32" s="211"/>
      <c r="AN32" s="211"/>
      <c r="AO32" s="211"/>
      <c r="AP32" s="211"/>
      <c r="AQ32" s="211"/>
      <c r="AR32" s="211"/>
      <c r="AS32" s="211"/>
      <c r="AT32" s="211"/>
      <c r="AU32" s="211"/>
      <c r="AV32" s="211"/>
      <c r="AW32" s="211"/>
      <c r="AX32" s="211"/>
      <c r="AY32" s="211"/>
      <c r="AZ32" s="212"/>
    </row>
    <row r="33" spans="1:52" s="214" customFormat="1" ht="13.5" hidden="1" customHeight="1">
      <c r="A33" s="820"/>
      <c r="B33" s="822"/>
      <c r="C33" s="822"/>
      <c r="D33" s="215"/>
      <c r="E33" s="216"/>
      <c r="F33" s="209"/>
      <c r="G33" s="209"/>
      <c r="H33" s="209"/>
      <c r="I33" s="209"/>
      <c r="J33" s="209"/>
      <c r="K33" s="209"/>
      <c r="L33" s="209"/>
      <c r="M33" s="209"/>
      <c r="N33" s="209"/>
      <c r="O33" s="209"/>
      <c r="P33" s="209"/>
      <c r="Q33" s="209"/>
      <c r="R33" s="209"/>
      <c r="S33" s="209"/>
      <c r="T33" s="209"/>
      <c r="U33" s="209"/>
      <c r="V33" s="209"/>
      <c r="W33" s="209"/>
      <c r="X33" s="209"/>
      <c r="Y33" s="209"/>
      <c r="Z33" s="209"/>
      <c r="AA33" s="209"/>
      <c r="AB33" s="209"/>
      <c r="AC33" s="209"/>
      <c r="AD33" s="209"/>
      <c r="AE33" s="209"/>
      <c r="AF33" s="209"/>
      <c r="AG33" s="209"/>
      <c r="AH33" s="209"/>
      <c r="AI33" s="209"/>
      <c r="AJ33" s="209"/>
      <c r="AK33" s="209"/>
      <c r="AL33" s="209"/>
      <c r="AM33" s="209"/>
      <c r="AN33" s="209"/>
      <c r="AO33" s="209"/>
      <c r="AP33" s="209"/>
      <c r="AQ33" s="209"/>
      <c r="AR33" s="209"/>
      <c r="AS33" s="209"/>
      <c r="AT33" s="209"/>
      <c r="AU33" s="209"/>
      <c r="AV33" s="209"/>
      <c r="AW33" s="209"/>
      <c r="AX33" s="209"/>
      <c r="AY33" s="209"/>
      <c r="AZ33" s="191"/>
    </row>
    <row r="34" spans="1:52" s="214" customFormat="1" ht="13.5" hidden="1" customHeight="1">
      <c r="A34" s="821"/>
      <c r="B34" s="823"/>
      <c r="C34" s="823"/>
      <c r="D34" s="217"/>
      <c r="E34" s="218"/>
      <c r="F34" s="211"/>
      <c r="G34" s="211"/>
      <c r="H34" s="211"/>
      <c r="I34" s="211"/>
      <c r="J34" s="211"/>
      <c r="K34" s="211"/>
      <c r="L34" s="211"/>
      <c r="M34" s="211"/>
      <c r="N34" s="211"/>
      <c r="O34" s="211"/>
      <c r="P34" s="211"/>
      <c r="Q34" s="211"/>
      <c r="R34" s="211"/>
      <c r="S34" s="211"/>
      <c r="T34" s="211"/>
      <c r="U34" s="211"/>
      <c r="V34" s="211"/>
      <c r="W34" s="211"/>
      <c r="X34" s="211"/>
      <c r="Y34" s="211"/>
      <c r="Z34" s="211"/>
      <c r="AA34" s="211"/>
      <c r="AB34" s="211"/>
      <c r="AC34" s="211"/>
      <c r="AD34" s="211"/>
      <c r="AE34" s="211"/>
      <c r="AF34" s="211"/>
      <c r="AG34" s="211"/>
      <c r="AH34" s="211"/>
      <c r="AI34" s="211"/>
      <c r="AJ34" s="211"/>
      <c r="AK34" s="211"/>
      <c r="AL34" s="211"/>
      <c r="AM34" s="211"/>
      <c r="AN34" s="211"/>
      <c r="AO34" s="211"/>
      <c r="AP34" s="211"/>
      <c r="AQ34" s="211"/>
      <c r="AR34" s="211"/>
      <c r="AS34" s="211"/>
      <c r="AT34" s="211"/>
      <c r="AU34" s="211"/>
      <c r="AV34" s="211"/>
      <c r="AW34" s="211"/>
      <c r="AX34" s="211"/>
      <c r="AY34" s="211"/>
      <c r="AZ34" s="212"/>
    </row>
    <row r="35" spans="1:52" s="214" customFormat="1" ht="13.5" hidden="1" customHeight="1">
      <c r="A35" s="820"/>
      <c r="B35" s="822"/>
      <c r="C35" s="822"/>
      <c r="D35" s="215"/>
      <c r="E35" s="216"/>
      <c r="F35" s="209"/>
      <c r="G35" s="209"/>
      <c r="H35" s="209"/>
      <c r="I35" s="209"/>
      <c r="J35" s="209"/>
      <c r="K35" s="209"/>
      <c r="L35" s="209"/>
      <c r="M35" s="209"/>
      <c r="N35" s="209"/>
      <c r="O35" s="209"/>
      <c r="P35" s="209"/>
      <c r="Q35" s="209"/>
      <c r="R35" s="209"/>
      <c r="S35" s="209"/>
      <c r="T35" s="209"/>
      <c r="U35" s="209"/>
      <c r="V35" s="209"/>
      <c r="W35" s="209"/>
      <c r="X35" s="209"/>
      <c r="Y35" s="209"/>
      <c r="Z35" s="209"/>
      <c r="AA35" s="209"/>
      <c r="AB35" s="209"/>
      <c r="AC35" s="209"/>
      <c r="AD35" s="209"/>
      <c r="AE35" s="209"/>
      <c r="AF35" s="209"/>
      <c r="AG35" s="209"/>
      <c r="AH35" s="209"/>
      <c r="AI35" s="209"/>
      <c r="AJ35" s="209"/>
      <c r="AK35" s="209"/>
      <c r="AL35" s="209"/>
      <c r="AM35" s="209"/>
      <c r="AN35" s="209"/>
      <c r="AO35" s="209"/>
      <c r="AP35" s="209"/>
      <c r="AQ35" s="209"/>
      <c r="AR35" s="209"/>
      <c r="AS35" s="209"/>
      <c r="AT35" s="209"/>
      <c r="AU35" s="209"/>
      <c r="AV35" s="209"/>
      <c r="AW35" s="209"/>
      <c r="AX35" s="209"/>
      <c r="AY35" s="209"/>
      <c r="AZ35" s="191"/>
    </row>
    <row r="36" spans="1:52" s="214" customFormat="1" ht="13.5" hidden="1" customHeight="1">
      <c r="A36" s="821"/>
      <c r="B36" s="823"/>
      <c r="C36" s="823"/>
      <c r="D36" s="217"/>
      <c r="E36" s="218"/>
      <c r="F36" s="211"/>
      <c r="G36" s="211"/>
      <c r="H36" s="211"/>
      <c r="I36" s="211"/>
      <c r="J36" s="211"/>
      <c r="K36" s="211"/>
      <c r="L36" s="211"/>
      <c r="M36" s="211"/>
      <c r="N36" s="211"/>
      <c r="O36" s="211"/>
      <c r="P36" s="211"/>
      <c r="Q36" s="211"/>
      <c r="R36" s="211"/>
      <c r="S36" s="211"/>
      <c r="T36" s="211"/>
      <c r="U36" s="211"/>
      <c r="V36" s="211"/>
      <c r="W36" s="211"/>
      <c r="X36" s="211"/>
      <c r="Y36" s="211"/>
      <c r="Z36" s="211"/>
      <c r="AA36" s="211"/>
      <c r="AB36" s="211"/>
      <c r="AC36" s="211"/>
      <c r="AD36" s="211"/>
      <c r="AE36" s="211"/>
      <c r="AF36" s="211"/>
      <c r="AG36" s="211"/>
      <c r="AH36" s="211"/>
      <c r="AI36" s="211"/>
      <c r="AJ36" s="211"/>
      <c r="AK36" s="211"/>
      <c r="AL36" s="211"/>
      <c r="AM36" s="211"/>
      <c r="AN36" s="211"/>
      <c r="AO36" s="211"/>
      <c r="AP36" s="211"/>
      <c r="AQ36" s="211"/>
      <c r="AR36" s="211"/>
      <c r="AS36" s="211"/>
      <c r="AT36" s="211"/>
      <c r="AU36" s="211"/>
      <c r="AV36" s="211"/>
      <c r="AW36" s="211"/>
      <c r="AX36" s="211"/>
      <c r="AY36" s="211"/>
      <c r="AZ36" s="212"/>
    </row>
    <row r="37" spans="1:52" s="214" customFormat="1" ht="13.5" hidden="1" customHeight="1">
      <c r="A37" s="820"/>
      <c r="B37" s="822"/>
      <c r="C37" s="822"/>
      <c r="D37" s="215"/>
      <c r="E37" s="216"/>
      <c r="F37" s="209"/>
      <c r="G37" s="209"/>
      <c r="H37" s="209"/>
      <c r="I37" s="209"/>
      <c r="J37" s="209"/>
      <c r="K37" s="209"/>
      <c r="L37" s="209"/>
      <c r="M37" s="209"/>
      <c r="N37" s="209"/>
      <c r="O37" s="209"/>
      <c r="P37" s="209"/>
      <c r="Q37" s="209"/>
      <c r="R37" s="209"/>
      <c r="S37" s="209"/>
      <c r="T37" s="209"/>
      <c r="U37" s="209"/>
      <c r="V37" s="209"/>
      <c r="W37" s="209"/>
      <c r="X37" s="209"/>
      <c r="Y37" s="209"/>
      <c r="Z37" s="209"/>
      <c r="AA37" s="209"/>
      <c r="AB37" s="209"/>
      <c r="AC37" s="209"/>
      <c r="AD37" s="209"/>
      <c r="AE37" s="209"/>
      <c r="AF37" s="209"/>
      <c r="AG37" s="209"/>
      <c r="AH37" s="209"/>
      <c r="AI37" s="209"/>
      <c r="AJ37" s="209"/>
      <c r="AK37" s="209"/>
      <c r="AL37" s="209"/>
      <c r="AM37" s="209"/>
      <c r="AN37" s="209"/>
      <c r="AO37" s="209"/>
      <c r="AP37" s="209"/>
      <c r="AQ37" s="209"/>
      <c r="AR37" s="209"/>
      <c r="AS37" s="209"/>
      <c r="AT37" s="209"/>
      <c r="AU37" s="209"/>
      <c r="AV37" s="209"/>
      <c r="AW37" s="209"/>
      <c r="AX37" s="209"/>
      <c r="AY37" s="209"/>
      <c r="AZ37" s="191"/>
    </row>
    <row r="38" spans="1:52" s="214" customFormat="1" ht="13.5" hidden="1" customHeight="1">
      <c r="A38" s="821"/>
      <c r="B38" s="823"/>
      <c r="C38" s="823"/>
      <c r="D38" s="217"/>
      <c r="E38" s="218"/>
      <c r="F38" s="211"/>
      <c r="G38" s="211"/>
      <c r="H38" s="211"/>
      <c r="I38" s="211"/>
      <c r="J38" s="211"/>
      <c r="K38" s="211"/>
      <c r="L38" s="211"/>
      <c r="M38" s="211"/>
      <c r="N38" s="211"/>
      <c r="O38" s="211"/>
      <c r="P38" s="211"/>
      <c r="Q38" s="211"/>
      <c r="R38" s="211"/>
      <c r="S38" s="211"/>
      <c r="T38" s="211"/>
      <c r="U38" s="211"/>
      <c r="V38" s="211"/>
      <c r="W38" s="211"/>
      <c r="X38" s="211"/>
      <c r="Y38" s="211"/>
      <c r="Z38" s="211"/>
      <c r="AA38" s="211"/>
      <c r="AB38" s="211"/>
      <c r="AC38" s="211"/>
      <c r="AD38" s="211"/>
      <c r="AE38" s="211"/>
      <c r="AF38" s="211"/>
      <c r="AG38" s="211"/>
      <c r="AH38" s="211"/>
      <c r="AI38" s="211"/>
      <c r="AJ38" s="211"/>
      <c r="AK38" s="211"/>
      <c r="AL38" s="211"/>
      <c r="AM38" s="211"/>
      <c r="AN38" s="211"/>
      <c r="AO38" s="211"/>
      <c r="AP38" s="211"/>
      <c r="AQ38" s="211"/>
      <c r="AR38" s="211"/>
      <c r="AS38" s="211"/>
      <c r="AT38" s="211"/>
      <c r="AU38" s="211"/>
      <c r="AV38" s="211"/>
      <c r="AW38" s="211"/>
      <c r="AX38" s="211"/>
      <c r="AY38" s="211"/>
      <c r="AZ38" s="212"/>
    </row>
    <row r="39" spans="1:52" s="214" customFormat="1" ht="13.5" hidden="1" customHeight="1">
      <c r="A39" s="820"/>
      <c r="B39" s="822"/>
      <c r="C39" s="822"/>
      <c r="D39" s="215"/>
      <c r="E39" s="216"/>
      <c r="F39" s="209"/>
      <c r="G39" s="209"/>
      <c r="H39" s="209"/>
      <c r="I39" s="209"/>
      <c r="J39" s="209"/>
      <c r="K39" s="209"/>
      <c r="L39" s="209"/>
      <c r="M39" s="209"/>
      <c r="N39" s="209"/>
      <c r="O39" s="209"/>
      <c r="P39" s="209"/>
      <c r="Q39" s="209"/>
      <c r="R39" s="209"/>
      <c r="S39" s="209"/>
      <c r="T39" s="209"/>
      <c r="U39" s="209"/>
      <c r="V39" s="209"/>
      <c r="W39" s="209"/>
      <c r="X39" s="209"/>
      <c r="Y39" s="209"/>
      <c r="Z39" s="209"/>
      <c r="AA39" s="209"/>
      <c r="AB39" s="209"/>
      <c r="AC39" s="209"/>
      <c r="AD39" s="209"/>
      <c r="AE39" s="209"/>
      <c r="AF39" s="209"/>
      <c r="AG39" s="209"/>
      <c r="AH39" s="209"/>
      <c r="AI39" s="209"/>
      <c r="AJ39" s="209"/>
      <c r="AK39" s="209"/>
      <c r="AL39" s="209"/>
      <c r="AM39" s="209"/>
      <c r="AN39" s="209"/>
      <c r="AO39" s="209"/>
      <c r="AP39" s="209"/>
      <c r="AQ39" s="209"/>
      <c r="AR39" s="209"/>
      <c r="AS39" s="209"/>
      <c r="AT39" s="209"/>
      <c r="AU39" s="209"/>
      <c r="AV39" s="209"/>
      <c r="AW39" s="209"/>
      <c r="AX39" s="209"/>
      <c r="AY39" s="209"/>
      <c r="AZ39" s="191"/>
    </row>
    <row r="40" spans="1:52" s="214" customFormat="1" ht="13.5" hidden="1" customHeight="1">
      <c r="A40" s="821"/>
      <c r="B40" s="823"/>
      <c r="C40" s="823"/>
      <c r="D40" s="217"/>
      <c r="E40" s="218"/>
      <c r="F40" s="211"/>
      <c r="G40" s="211"/>
      <c r="H40" s="211"/>
      <c r="I40" s="211"/>
      <c r="J40" s="211"/>
      <c r="K40" s="211"/>
      <c r="L40" s="211"/>
      <c r="M40" s="211"/>
      <c r="N40" s="211"/>
      <c r="O40" s="211"/>
      <c r="P40" s="211"/>
      <c r="Q40" s="211"/>
      <c r="R40" s="211"/>
      <c r="S40" s="211"/>
      <c r="T40" s="211"/>
      <c r="U40" s="211"/>
      <c r="V40" s="211"/>
      <c r="W40" s="211"/>
      <c r="X40" s="211"/>
      <c r="Y40" s="211"/>
      <c r="Z40" s="211"/>
      <c r="AA40" s="211"/>
      <c r="AB40" s="211"/>
      <c r="AC40" s="211"/>
      <c r="AD40" s="211"/>
      <c r="AE40" s="211"/>
      <c r="AF40" s="211"/>
      <c r="AG40" s="211"/>
      <c r="AH40" s="211"/>
      <c r="AI40" s="211"/>
      <c r="AJ40" s="211"/>
      <c r="AK40" s="211"/>
      <c r="AL40" s="211"/>
      <c r="AM40" s="211"/>
      <c r="AN40" s="211"/>
      <c r="AO40" s="211"/>
      <c r="AP40" s="211"/>
      <c r="AQ40" s="211"/>
      <c r="AR40" s="211"/>
      <c r="AS40" s="211"/>
      <c r="AT40" s="211"/>
      <c r="AU40" s="211"/>
      <c r="AV40" s="211"/>
      <c r="AW40" s="211"/>
      <c r="AX40" s="211"/>
      <c r="AY40" s="211"/>
      <c r="AZ40" s="212"/>
    </row>
    <row r="41" spans="1:52" s="214" customFormat="1" ht="13.5" hidden="1" customHeight="1">
      <c r="A41" s="820"/>
      <c r="B41" s="822"/>
      <c r="C41" s="822"/>
      <c r="D41" s="215"/>
      <c r="E41" s="216"/>
      <c r="F41" s="209"/>
      <c r="G41" s="209"/>
      <c r="H41" s="209"/>
      <c r="I41" s="209"/>
      <c r="J41" s="209"/>
      <c r="K41" s="209"/>
      <c r="L41" s="209"/>
      <c r="M41" s="209"/>
      <c r="N41" s="209"/>
      <c r="O41" s="209"/>
      <c r="P41" s="209"/>
      <c r="Q41" s="209"/>
      <c r="R41" s="209"/>
      <c r="S41" s="209"/>
      <c r="T41" s="209"/>
      <c r="U41" s="209"/>
      <c r="V41" s="209"/>
      <c r="W41" s="209"/>
      <c r="X41" s="209"/>
      <c r="Y41" s="209"/>
      <c r="Z41" s="209"/>
      <c r="AA41" s="209"/>
      <c r="AB41" s="209"/>
      <c r="AC41" s="209"/>
      <c r="AD41" s="209"/>
      <c r="AE41" s="209"/>
      <c r="AF41" s="209"/>
      <c r="AG41" s="209"/>
      <c r="AH41" s="209"/>
      <c r="AI41" s="209"/>
      <c r="AJ41" s="209"/>
      <c r="AK41" s="209"/>
      <c r="AL41" s="209"/>
      <c r="AM41" s="209"/>
      <c r="AN41" s="209"/>
      <c r="AO41" s="209"/>
      <c r="AP41" s="209"/>
      <c r="AQ41" s="209"/>
      <c r="AR41" s="209"/>
      <c r="AS41" s="209"/>
      <c r="AT41" s="209"/>
      <c r="AU41" s="209"/>
      <c r="AV41" s="209"/>
      <c r="AW41" s="209"/>
      <c r="AX41" s="209"/>
      <c r="AY41" s="209"/>
      <c r="AZ41" s="191"/>
    </row>
    <row r="42" spans="1:52" s="214" customFormat="1" ht="13.5" hidden="1" customHeight="1">
      <c r="A42" s="821"/>
      <c r="B42" s="823"/>
      <c r="C42" s="823"/>
      <c r="D42" s="217"/>
      <c r="E42" s="218"/>
      <c r="F42" s="211"/>
      <c r="G42" s="211"/>
      <c r="H42" s="211"/>
      <c r="I42" s="211"/>
      <c r="J42" s="211"/>
      <c r="K42" s="211"/>
      <c r="L42" s="211"/>
      <c r="M42" s="211"/>
      <c r="N42" s="211"/>
      <c r="O42" s="211"/>
      <c r="P42" s="211"/>
      <c r="Q42" s="211"/>
      <c r="R42" s="211"/>
      <c r="S42" s="211"/>
      <c r="T42" s="211"/>
      <c r="U42" s="211"/>
      <c r="V42" s="211"/>
      <c r="W42" s="211"/>
      <c r="X42" s="211"/>
      <c r="Y42" s="211"/>
      <c r="Z42" s="211"/>
      <c r="AA42" s="211"/>
      <c r="AB42" s="211"/>
      <c r="AC42" s="211"/>
      <c r="AD42" s="211"/>
      <c r="AE42" s="211"/>
      <c r="AF42" s="211"/>
      <c r="AG42" s="211"/>
      <c r="AH42" s="211"/>
      <c r="AI42" s="211"/>
      <c r="AJ42" s="211"/>
      <c r="AK42" s="211"/>
      <c r="AL42" s="211"/>
      <c r="AM42" s="211"/>
      <c r="AN42" s="211"/>
      <c r="AO42" s="211"/>
      <c r="AP42" s="211"/>
      <c r="AQ42" s="211"/>
      <c r="AR42" s="211"/>
      <c r="AS42" s="211"/>
      <c r="AT42" s="211"/>
      <c r="AU42" s="211"/>
      <c r="AV42" s="211"/>
      <c r="AW42" s="211"/>
      <c r="AX42" s="211"/>
      <c r="AY42" s="211"/>
      <c r="AZ42" s="212"/>
    </row>
    <row r="43" spans="1:52" s="214" customFormat="1" ht="13.5" hidden="1" customHeight="1">
      <c r="A43" s="820"/>
      <c r="B43" s="824"/>
      <c r="C43" s="824"/>
      <c r="D43" s="219"/>
      <c r="E43" s="216"/>
      <c r="F43" s="209"/>
      <c r="G43" s="209"/>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09"/>
      <c r="AY43" s="209"/>
      <c r="AZ43" s="191"/>
    </row>
    <row r="44" spans="1:52" s="214" customFormat="1" ht="13.5" hidden="1" customHeight="1">
      <c r="A44" s="821"/>
      <c r="B44" s="825"/>
      <c r="C44" s="825"/>
      <c r="D44" s="220"/>
      <c r="E44" s="218"/>
      <c r="F44" s="211"/>
      <c r="G44" s="211"/>
      <c r="H44" s="211"/>
      <c r="I44" s="211"/>
      <c r="J44" s="211"/>
      <c r="K44" s="211"/>
      <c r="L44" s="211"/>
      <c r="M44" s="211"/>
      <c r="N44" s="211"/>
      <c r="O44" s="211"/>
      <c r="P44" s="211"/>
      <c r="Q44" s="211"/>
      <c r="R44" s="211"/>
      <c r="S44" s="211"/>
      <c r="T44" s="211"/>
      <c r="U44" s="211"/>
      <c r="V44" s="211"/>
      <c r="W44" s="211"/>
      <c r="X44" s="211"/>
      <c r="Y44" s="211"/>
      <c r="Z44" s="211"/>
      <c r="AA44" s="211"/>
      <c r="AB44" s="211"/>
      <c r="AC44" s="211"/>
      <c r="AD44" s="211"/>
      <c r="AE44" s="211"/>
      <c r="AF44" s="211"/>
      <c r="AG44" s="211"/>
      <c r="AH44" s="211"/>
      <c r="AI44" s="211"/>
      <c r="AJ44" s="211"/>
      <c r="AK44" s="211"/>
      <c r="AL44" s="211"/>
      <c r="AM44" s="211"/>
      <c r="AN44" s="211"/>
      <c r="AO44" s="211"/>
      <c r="AP44" s="211"/>
      <c r="AQ44" s="211"/>
      <c r="AR44" s="211"/>
      <c r="AS44" s="211"/>
      <c r="AT44" s="211"/>
      <c r="AU44" s="211"/>
      <c r="AV44" s="211"/>
      <c r="AW44" s="211"/>
      <c r="AX44" s="211"/>
      <c r="AY44" s="211"/>
      <c r="AZ44" s="212"/>
    </row>
    <row r="45" spans="1:52" ht="13.5" customHeight="1">
      <c r="A45" s="814" t="s">
        <v>35</v>
      </c>
      <c r="B45" s="815"/>
      <c r="C45" s="815"/>
      <c r="D45" s="816"/>
      <c r="E45" s="221"/>
      <c r="F45" s="222"/>
      <c r="G45" s="222"/>
      <c r="H45" s="222"/>
      <c r="I45" s="222"/>
      <c r="J45" s="222"/>
      <c r="K45" s="222"/>
      <c r="L45" s="222"/>
      <c r="M45" s="222"/>
      <c r="N45" s="222"/>
      <c r="O45" s="222"/>
      <c r="P45" s="222"/>
      <c r="Q45" s="222"/>
      <c r="R45" s="222"/>
      <c r="S45" s="222"/>
      <c r="T45" s="222"/>
      <c r="U45" s="222"/>
      <c r="V45" s="222"/>
      <c r="W45" s="222"/>
      <c r="X45" s="222"/>
      <c r="Y45" s="222"/>
      <c r="Z45" s="222"/>
      <c r="AA45" s="222"/>
      <c r="AB45" s="222"/>
      <c r="AC45" s="222"/>
      <c r="AD45" s="222"/>
      <c r="AE45" s="222"/>
      <c r="AF45" s="222"/>
      <c r="AG45" s="222"/>
      <c r="AH45" s="222"/>
      <c r="AI45" s="222"/>
      <c r="AJ45" s="222"/>
      <c r="AK45" s="222"/>
      <c r="AL45" s="222"/>
      <c r="AM45" s="222"/>
      <c r="AN45" s="222"/>
      <c r="AO45" s="222"/>
      <c r="AP45" s="222"/>
      <c r="AQ45" s="222"/>
      <c r="AR45" s="222"/>
      <c r="AS45" s="222"/>
      <c r="AT45" s="222"/>
      <c r="AU45" s="222"/>
      <c r="AV45" s="222"/>
      <c r="AW45" s="222"/>
      <c r="AX45" s="222"/>
      <c r="AY45" s="222"/>
    </row>
    <row r="46" spans="1:52" s="224" customFormat="1" ht="13.5" customHeight="1">
      <c r="A46" s="817"/>
      <c r="B46" s="818"/>
      <c r="C46" s="818"/>
      <c r="D46" s="819"/>
      <c r="E46" s="223"/>
      <c r="F46" s="211"/>
      <c r="G46" s="211"/>
      <c r="H46" s="211"/>
      <c r="I46" s="211"/>
      <c r="J46" s="211"/>
      <c r="K46" s="211"/>
      <c r="L46" s="211"/>
      <c r="M46" s="211"/>
      <c r="N46" s="211"/>
      <c r="O46" s="211"/>
      <c r="P46" s="211"/>
      <c r="Q46" s="211"/>
      <c r="R46" s="211"/>
      <c r="S46" s="211"/>
      <c r="T46" s="211"/>
      <c r="U46" s="211"/>
      <c r="V46" s="211"/>
      <c r="W46" s="211"/>
      <c r="X46" s="211"/>
      <c r="Y46" s="211"/>
      <c r="Z46" s="211"/>
      <c r="AA46" s="211"/>
      <c r="AB46" s="211"/>
      <c r="AC46" s="211"/>
      <c r="AD46" s="211"/>
      <c r="AE46" s="211"/>
      <c r="AF46" s="211"/>
      <c r="AG46" s="211"/>
      <c r="AH46" s="211"/>
      <c r="AI46" s="211"/>
      <c r="AJ46" s="211"/>
      <c r="AK46" s="211"/>
      <c r="AL46" s="211"/>
      <c r="AM46" s="211"/>
      <c r="AN46" s="211"/>
      <c r="AO46" s="211"/>
      <c r="AP46" s="211"/>
      <c r="AQ46" s="211"/>
      <c r="AR46" s="211"/>
      <c r="AS46" s="211"/>
      <c r="AT46" s="211"/>
      <c r="AU46" s="211"/>
      <c r="AV46" s="211"/>
      <c r="AW46" s="211"/>
      <c r="AX46" s="211"/>
      <c r="AY46" s="211"/>
      <c r="AZ46" s="212"/>
    </row>
    <row r="49" spans="25:25">
      <c r="Y49" s="214">
        <f>Y46+X46</f>
        <v>0</v>
      </c>
    </row>
  </sheetData>
  <mergeCells count="83">
    <mergeCell ref="AI1:AU1"/>
    <mergeCell ref="AV1:AW1"/>
    <mergeCell ref="AX1:AY1"/>
    <mergeCell ref="A5:A6"/>
    <mergeCell ref="B5:B6"/>
    <mergeCell ref="C5:C6"/>
    <mergeCell ref="D5:D6"/>
    <mergeCell ref="A1:A4"/>
    <mergeCell ref="B1:C2"/>
    <mergeCell ref="D1:D4"/>
    <mergeCell ref="AA1:AE1"/>
    <mergeCell ref="AF1:AH1"/>
    <mergeCell ref="F1:Q1"/>
    <mergeCell ref="R1:V1"/>
    <mergeCell ref="X1:Z1"/>
    <mergeCell ref="B3:B4"/>
    <mergeCell ref="A7:A8"/>
    <mergeCell ref="B7:B8"/>
    <mergeCell ref="C7:C8"/>
    <mergeCell ref="D7:D8"/>
    <mergeCell ref="C3:C4"/>
    <mergeCell ref="A9:A10"/>
    <mergeCell ref="B9:B10"/>
    <mergeCell ref="C9:C10"/>
    <mergeCell ref="D9:D10"/>
    <mergeCell ref="A11:A12"/>
    <mergeCell ref="B11:B12"/>
    <mergeCell ref="C11:C12"/>
    <mergeCell ref="D11:D12"/>
    <mergeCell ref="A13:A14"/>
    <mergeCell ref="B13:B14"/>
    <mergeCell ref="C13:C14"/>
    <mergeCell ref="D13:D14"/>
    <mergeCell ref="A15:A16"/>
    <mergeCell ref="B15:B16"/>
    <mergeCell ref="C15:C16"/>
    <mergeCell ref="D15:D16"/>
    <mergeCell ref="A17:A18"/>
    <mergeCell ref="B17:B18"/>
    <mergeCell ref="C17:C18"/>
    <mergeCell ref="D17:D18"/>
    <mergeCell ref="A19:A20"/>
    <mergeCell ref="B19:B20"/>
    <mergeCell ref="C19:C20"/>
    <mergeCell ref="D19:D20"/>
    <mergeCell ref="A21:A22"/>
    <mergeCell ref="B21:B22"/>
    <mergeCell ref="C21:C22"/>
    <mergeCell ref="D21:D22"/>
    <mergeCell ref="A23:A24"/>
    <mergeCell ref="B23:B24"/>
    <mergeCell ref="C23:C24"/>
    <mergeCell ref="A25:A26"/>
    <mergeCell ref="B25:B26"/>
    <mergeCell ref="C25:C26"/>
    <mergeCell ref="A27:A28"/>
    <mergeCell ref="B27:B28"/>
    <mergeCell ref="C27:C28"/>
    <mergeCell ref="A29:A30"/>
    <mergeCell ref="B29:B30"/>
    <mergeCell ref="C29:C30"/>
    <mergeCell ref="A31:A32"/>
    <mergeCell ref="B31:B32"/>
    <mergeCell ref="C31:C32"/>
    <mergeCell ref="A33:A34"/>
    <mergeCell ref="B33:B34"/>
    <mergeCell ref="C33:C34"/>
    <mergeCell ref="A35:A36"/>
    <mergeCell ref="B35:B36"/>
    <mergeCell ref="C35:C36"/>
    <mergeCell ref="A37:A38"/>
    <mergeCell ref="B37:B38"/>
    <mergeCell ref="C37:C38"/>
    <mergeCell ref="A39:A40"/>
    <mergeCell ref="B39:B40"/>
    <mergeCell ref="C39:C40"/>
    <mergeCell ref="A45:D46"/>
    <mergeCell ref="A41:A42"/>
    <mergeCell ref="B41:B42"/>
    <mergeCell ref="C41:C42"/>
    <mergeCell ref="A43:A44"/>
    <mergeCell ref="B43:B44"/>
    <mergeCell ref="C43:C44"/>
  </mergeCells>
  <printOptions horizontalCentered="1"/>
  <pageMargins left="0" right="0" top="1.1811023622047201" bottom="0.31496062992126" header="0.78740157480314998" footer="0"/>
  <pageSetup paperSize="9" scale="82" orientation="landscape" r:id="rId1"/>
  <headerFooter>
    <oddHeader>&amp;L&amp;"B Nazanin,Regular"&amp;A&amp;C&amp;"B Titr,Bold"&amp;14ریز متره علی الحساب تا اتمام عملیات و تهیه صورتجلسه</oddHeader>
    <oddFooter>&amp;L&amp;"B Lotus,Regular"&amp;KC00000نماینده نظارت :&amp;C&amp;P&amp;R&amp;"B Lotus,Regular"نماینده پیمانکار :</oddFooter>
  </headerFooter>
  <colBreaks count="3" manualBreakCount="3">
    <brk id="17" max="61" man="1"/>
    <brk id="29" max="61" man="1"/>
    <brk id="41" max="61"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0DA152-7783-4744-ACF6-8F0D83B716E1}">
  <sheetPr codeName="Sheet12">
    <pageSetUpPr fitToPage="1"/>
  </sheetPr>
  <dimension ref="A1:Q1577"/>
  <sheetViews>
    <sheetView rightToLeft="1" tabSelected="1" topLeftCell="C1" zoomScale="130" zoomScaleNormal="130" zoomScaleSheetLayoutView="145" workbookViewId="0">
      <pane ySplit="2" topLeftCell="A3" activePane="bottomLeft" state="frozen"/>
      <selection activeCell="E1" sqref="E1"/>
      <selection pane="bottomLeft" activeCell="N3" sqref="N3"/>
    </sheetView>
  </sheetViews>
  <sheetFormatPr defaultColWidth="10.42578125" defaultRowHeight="17.25" outlineLevelCol="1"/>
  <cols>
    <col min="1" max="1" width="20.85546875" customWidth="1" outlineLevel="1"/>
    <col min="2" max="2" width="23.7109375" customWidth="1" outlineLevel="1"/>
    <col min="3" max="3" width="34" customWidth="1" outlineLevel="1"/>
    <col min="4" max="4" width="25.28515625" style="255" customWidth="1" outlineLevel="1"/>
    <col min="5" max="5" width="27.42578125" style="255" customWidth="1"/>
    <col min="6" max="6" width="35.42578125" style="255" customWidth="1"/>
    <col min="7" max="7" width="19.7109375" customWidth="1"/>
    <col min="8" max="8" width="109.5703125" style="256" hidden="1" customWidth="1" outlineLevel="1"/>
    <col min="9" max="9" width="84.5703125" style="256" hidden="1" customWidth="1" outlineLevel="1"/>
    <col min="10" max="10" width="19.5703125" hidden="1" customWidth="1" outlineLevel="1"/>
    <col min="11" max="11" width="24.42578125" style="250" hidden="1" customWidth="1" outlineLevel="1"/>
    <col min="12" max="12" width="39.28515625" style="250" customWidth="1" collapsed="1"/>
    <col min="13" max="13" width="22" style="250" customWidth="1"/>
    <col min="14" max="14" width="32.140625" style="250" bestFit="1" customWidth="1"/>
    <col min="15" max="15" width="39.7109375" style="250" customWidth="1"/>
    <col min="16" max="16" width="37.5703125" bestFit="1" customWidth="1"/>
    <col min="17" max="17" width="42" customWidth="1"/>
  </cols>
  <sheetData>
    <row r="1" spans="1:17" s="234" customFormat="1" ht="59.25" customHeight="1">
      <c r="A1" s="231" t="s">
        <v>91</v>
      </c>
      <c r="B1" s="231" t="s">
        <v>92</v>
      </c>
      <c r="C1" s="231"/>
      <c r="D1" s="231" t="s">
        <v>93</v>
      </c>
      <c r="E1" s="231" t="s">
        <v>94</v>
      </c>
      <c r="F1" s="231" t="s">
        <v>95</v>
      </c>
      <c r="G1" s="231" t="s">
        <v>96</v>
      </c>
      <c r="H1" s="232" t="s">
        <v>6</v>
      </c>
      <c r="I1" s="232" t="s">
        <v>4478</v>
      </c>
      <c r="J1" s="231" t="s">
        <v>97</v>
      </c>
      <c r="K1" s="233" t="s">
        <v>98</v>
      </c>
      <c r="L1" s="233" t="s">
        <v>99</v>
      </c>
      <c r="M1" s="233" t="s">
        <v>100</v>
      </c>
      <c r="N1" s="233" t="s">
        <v>101</v>
      </c>
      <c r="O1" s="233" t="s">
        <v>102</v>
      </c>
      <c r="P1" s="233" t="s">
        <v>103</v>
      </c>
      <c r="Q1" s="233" t="s">
        <v>104</v>
      </c>
    </row>
    <row r="2" spans="1:17" s="234" customFormat="1" ht="18.75">
      <c r="A2" s="235" t="s">
        <v>105</v>
      </c>
      <c r="B2" s="235" t="s">
        <v>106</v>
      </c>
      <c r="C2" s="235" t="s">
        <v>107</v>
      </c>
      <c r="D2" s="235" t="s">
        <v>108</v>
      </c>
      <c r="E2" s="236" t="s">
        <v>109</v>
      </c>
      <c r="F2" s="236" t="s">
        <v>110</v>
      </c>
      <c r="G2" s="236" t="s">
        <v>111</v>
      </c>
      <c r="H2" s="237" t="s">
        <v>112</v>
      </c>
      <c r="I2" s="237" t="s">
        <v>4477</v>
      </c>
      <c r="J2" s="236" t="s">
        <v>113</v>
      </c>
      <c r="K2" s="238" t="s">
        <v>114</v>
      </c>
      <c r="L2" s="238" t="s">
        <v>115</v>
      </c>
      <c r="M2" s="238" t="s">
        <v>116</v>
      </c>
      <c r="N2" s="238" t="s">
        <v>117</v>
      </c>
      <c r="O2" s="238" t="s">
        <v>118</v>
      </c>
      <c r="P2" s="238" t="s">
        <v>119</v>
      </c>
      <c r="Q2" s="238" t="s">
        <v>120</v>
      </c>
    </row>
    <row r="3" spans="1:17" ht="27.75" customHeight="1">
      <c r="A3" s="239" t="str">
        <f>D3&amp;G3</f>
        <v>11010101</v>
      </c>
      <c r="B3" s="240" t="str">
        <f>_xlfn.XLOOKUP(TblMainInvoices[[#This Row],[Fehrest_Code]],TblFeharesCode[Fehrest_Code],TblFeharesCode[Schedule_Prices_Fa])</f>
        <v>ابنیه</v>
      </c>
      <c r="C3" s="240" t="e">
        <f>_xlfn.XLOOKUP(TblMainInvoices[[#This Row],[Schedule_Prices_Fa]],TblFeharesCode[Schedule_Prices_Fa],#REF!)</f>
        <v>#REF!</v>
      </c>
      <c r="D3" s="241">
        <v>11</v>
      </c>
      <c r="E3" s="241" t="str">
        <f>LEFT($G3,2)</f>
        <v>01</v>
      </c>
      <c r="F3" s="240" t="s">
        <v>122</v>
      </c>
      <c r="G3" s="242" t="s">
        <v>123</v>
      </c>
      <c r="H3" s="243" t="s">
        <v>124</v>
      </c>
      <c r="I3" s="243" t="s">
        <v>3247</v>
      </c>
      <c r="J3" s="244" t="s">
        <v>125</v>
      </c>
      <c r="K3" s="245">
        <v>2890</v>
      </c>
      <c r="L3" s="246"/>
      <c r="M3" s="247">
        <f>_xlfn.XLOOKUP(TblMainInvoices[[#This Row],[Chapter_Nomber]],TblFeharesChapter[Abniyeh_Chapter_Nomber],TblFeharesChapter[Abniyeh_Plus_Minus])</f>
        <v>1.5547</v>
      </c>
      <c r="N3" s="248">
        <v>1.3418000000000001</v>
      </c>
      <c r="O3" s="245" t="str">
        <f>IF(ISBLANK(TblMainInvoices[[#This Row],[Estimate_Contract_Volumn]]),"",ROUND(TblMainInvoices[[#This Row],[Price_Unit]]*TblMainInvoices[[#This Row],[Estimate_Contract_Volumn]],0))</f>
        <v/>
      </c>
      <c r="P3" s="249"/>
      <c r="Q3" s="250" t="str">
        <f>IFERROR(IF(ISBLANK(TblMainInvoices[[#This Row],[ContInv_No01_Volumn]]),"",ROUND(TblMainInvoices[[#This Row],[Price_Unit]]*TblMainInvoices[[#This Row],[ContInv_No01_Volumn]],0)),"")</f>
        <v/>
      </c>
    </row>
    <row r="4" spans="1:17" ht="50.25" customHeight="1">
      <c r="A4" s="239" t="str">
        <f t="shared" ref="A4:A69" si="0">D4&amp;G4</f>
        <v>11010102</v>
      </c>
      <c r="B4" s="240" t="str">
        <f>_xlfn.XLOOKUP(TblMainInvoices[[#This Row],[Fehrest_Code]],TblFeharesCode[Fehrest_Code],TblFeharesCode[Schedule_Prices_Fa])</f>
        <v>ابنیه</v>
      </c>
      <c r="C4" s="240" t="e">
        <f>_xlfn.XLOOKUP(TblMainInvoices[[#This Row],[Schedule_Prices_Fa]],TblFeharesCode[Schedule_Prices_Fa],#REF!)</f>
        <v>#REF!</v>
      </c>
      <c r="D4" s="241">
        <v>11</v>
      </c>
      <c r="E4" s="241" t="str">
        <f t="shared" ref="E4:E69" si="1">LEFT($G4,2)</f>
        <v>01</v>
      </c>
      <c r="F4" s="240" t="s">
        <v>122</v>
      </c>
      <c r="G4" s="251" t="s">
        <v>126</v>
      </c>
      <c r="H4" s="243" t="s">
        <v>127</v>
      </c>
      <c r="I4" s="243" t="s">
        <v>3257</v>
      </c>
      <c r="J4" s="244" t="s">
        <v>128</v>
      </c>
      <c r="K4" s="245">
        <v>101000</v>
      </c>
      <c r="L4" s="246"/>
      <c r="M4" s="247">
        <f>_xlfn.XLOOKUP(TblMainInvoices[[#This Row],[Chapter_Nomber]],TblFeharesChapter[Abniyeh_Chapter_Nomber],TblFeharesChapter[Abniyeh_Plus_Minus])</f>
        <v>1.5547</v>
      </c>
      <c r="N4" s="248">
        <v>1.3418000000000001</v>
      </c>
      <c r="O4" s="245" t="str">
        <f>IF(ISBLANK(TblMainInvoices[[#This Row],[Estimate_Contract_Volumn]]),"",ROUND(TblMainInvoices[[#This Row],[Price_Unit]]*TblMainInvoices[[#This Row],[Estimate_Contract_Volumn]],0))</f>
        <v/>
      </c>
      <c r="P4" s="249"/>
      <c r="Q4" s="250" t="str">
        <f>IFERROR(IF(ISBLANK(TblMainInvoices[[#This Row],[ContInv_No01_Volumn]]),"",ROUND(TblMainInvoices[[#This Row],[Price_Unit]]*TblMainInvoices[[#This Row],[ContInv_No01_Volumn]],0)),"")</f>
        <v/>
      </c>
    </row>
    <row r="5" spans="1:17" ht="50.25" customHeight="1">
      <c r="A5" s="239" t="str">
        <f t="shared" si="0"/>
        <v>11010121</v>
      </c>
      <c r="B5" s="240" t="str">
        <f>_xlfn.XLOOKUP(TblMainInvoices[[#This Row],[Fehrest_Code]],TblFeharesCode[Fehrest_Code],TblFeharesCode[Schedule_Prices_Fa])</f>
        <v>ابنیه</v>
      </c>
      <c r="C5" s="240" t="e">
        <f>_xlfn.XLOOKUP(TblMainInvoices[[#This Row],[Schedule_Prices_Fa]],TblFeharesCode[Schedule_Prices_Fa],#REF!)</f>
        <v>#REF!</v>
      </c>
      <c r="D5" s="241">
        <v>11</v>
      </c>
      <c r="E5" s="241" t="str">
        <f t="shared" si="1"/>
        <v>01</v>
      </c>
      <c r="F5" s="240" t="s">
        <v>122</v>
      </c>
      <c r="G5" s="251" t="s">
        <v>129</v>
      </c>
      <c r="H5" s="243" t="s">
        <v>130</v>
      </c>
      <c r="I5" s="243" t="s">
        <v>4479</v>
      </c>
      <c r="J5" s="244" t="s">
        <v>128</v>
      </c>
      <c r="K5" s="245">
        <v>28586000</v>
      </c>
      <c r="L5" s="246"/>
      <c r="M5" s="247">
        <f>_xlfn.XLOOKUP(TblMainInvoices[[#This Row],[Chapter_Nomber]],TblFeharesChapter[Abniyeh_Chapter_Nomber],TblFeharesChapter[Abniyeh_Plus_Minus])</f>
        <v>1.5547</v>
      </c>
      <c r="N5" s="248">
        <v>1.3418000000000001</v>
      </c>
      <c r="O5" s="245" t="str">
        <f>IF(ISBLANK(TblMainInvoices[[#This Row],[Estimate_Contract_Volumn]]),"",ROUND(TblMainInvoices[[#This Row],[Price_Unit]]*TblMainInvoices[[#This Row],[Estimate_Contract_Volumn]],0))</f>
        <v/>
      </c>
      <c r="P5" s="249"/>
      <c r="Q5" s="250" t="str">
        <f>IFERROR(IF(ISBLANK(TblMainInvoices[[#This Row],[ContInv_No01_Volumn]]),"",ROUND(TblMainInvoices[[#This Row],[Price_Unit]]*TblMainInvoices[[#This Row],[ContInv_No01_Volumn]],0)),"")</f>
        <v/>
      </c>
    </row>
    <row r="6" spans="1:17" ht="50.25" customHeight="1">
      <c r="A6" s="239" t="str">
        <f t="shared" si="0"/>
        <v>11010122</v>
      </c>
      <c r="B6" s="240" t="str">
        <f>_xlfn.XLOOKUP(TblMainInvoices[[#This Row],[Fehrest_Code]],TblFeharesCode[Fehrest_Code],TblFeharesCode[Schedule_Prices_Fa])</f>
        <v>ابنیه</v>
      </c>
      <c r="C6" s="240" t="e">
        <f>_xlfn.XLOOKUP(TblMainInvoices[[#This Row],[Schedule_Prices_Fa]],TblFeharesCode[Schedule_Prices_Fa],#REF!)</f>
        <v>#REF!</v>
      </c>
      <c r="D6" s="241">
        <v>11</v>
      </c>
      <c r="E6" s="241" t="str">
        <f t="shared" si="1"/>
        <v>01</v>
      </c>
      <c r="F6" s="240" t="s">
        <v>122</v>
      </c>
      <c r="G6" s="251" t="s">
        <v>131</v>
      </c>
      <c r="H6" s="243" t="s">
        <v>132</v>
      </c>
      <c r="I6" s="243" t="s">
        <v>4480</v>
      </c>
      <c r="J6" s="244" t="s">
        <v>128</v>
      </c>
      <c r="K6" s="245">
        <v>1524000</v>
      </c>
      <c r="L6" s="246"/>
      <c r="M6" s="247">
        <f>_xlfn.XLOOKUP(TblMainInvoices[[#This Row],[Chapter_Nomber]],TblFeharesChapter[Abniyeh_Chapter_Nomber],TblFeharesChapter[Abniyeh_Plus_Minus])</f>
        <v>1.5547</v>
      </c>
      <c r="N6" s="248">
        <v>1.3418000000000001</v>
      </c>
      <c r="O6" s="245" t="str">
        <f>IF(ISBLANK(TblMainInvoices[[#This Row],[Estimate_Contract_Volumn]]),"",ROUND(TblMainInvoices[[#This Row],[Price_Unit]]*TblMainInvoices[[#This Row],[Estimate_Contract_Volumn]],0))</f>
        <v/>
      </c>
      <c r="P6" s="249"/>
      <c r="Q6" s="250" t="str">
        <f>IFERROR(IF(ISBLANK(TblMainInvoices[[#This Row],[ContInv_No01_Volumn]]),"",ROUND(TblMainInvoices[[#This Row],[Price_Unit]]*TblMainInvoices[[#This Row],[ContInv_No01_Volumn]],0)),"")</f>
        <v/>
      </c>
    </row>
    <row r="7" spans="1:17" ht="50.25" customHeight="1">
      <c r="A7" s="239" t="str">
        <f t="shared" si="0"/>
        <v>11010123</v>
      </c>
      <c r="B7" s="240" t="str">
        <f>_xlfn.XLOOKUP(TblMainInvoices[[#This Row],[Fehrest_Code]],TblFeharesCode[Fehrest_Code],TblFeharesCode[Schedule_Prices_Fa])</f>
        <v>ابنیه</v>
      </c>
      <c r="C7" s="240" t="e">
        <f>_xlfn.XLOOKUP(TblMainInvoices[[#This Row],[Schedule_Prices_Fa]],TblFeharesCode[Schedule_Prices_Fa],#REF!)</f>
        <v>#REF!</v>
      </c>
      <c r="D7" s="241">
        <v>11</v>
      </c>
      <c r="E7" s="241" t="str">
        <f t="shared" si="1"/>
        <v>01</v>
      </c>
      <c r="F7" s="240" t="s">
        <v>122</v>
      </c>
      <c r="G7" s="251" t="s">
        <v>133</v>
      </c>
      <c r="H7" s="243" t="s">
        <v>134</v>
      </c>
      <c r="I7" s="243" t="s">
        <v>134</v>
      </c>
      <c r="J7" s="244" t="s">
        <v>128</v>
      </c>
      <c r="K7" s="245">
        <v>118920000</v>
      </c>
      <c r="L7" s="246"/>
      <c r="M7" s="247">
        <f>_xlfn.XLOOKUP(TblMainInvoices[[#This Row],[Chapter_Nomber]],TblFeharesChapter[Abniyeh_Chapter_Nomber],TblFeharesChapter[Abniyeh_Plus_Minus])</f>
        <v>1.5547</v>
      </c>
      <c r="N7" s="248">
        <v>1.3418000000000001</v>
      </c>
      <c r="O7" s="245" t="str">
        <f>IF(ISBLANK(TblMainInvoices[[#This Row],[Estimate_Contract_Volumn]]),"",ROUND(TblMainInvoices[[#This Row],[Price_Unit]]*TblMainInvoices[[#This Row],[Estimate_Contract_Volumn]],0))</f>
        <v/>
      </c>
      <c r="P7" s="249"/>
      <c r="Q7" s="250" t="str">
        <f>IFERROR(IF(ISBLANK(TblMainInvoices[[#This Row],[ContInv_No01_Volumn]]),"",ROUND(TblMainInvoices[[#This Row],[Price_Unit]]*TblMainInvoices[[#This Row],[ContInv_No01_Volumn]],0)),"")</f>
        <v/>
      </c>
    </row>
    <row r="8" spans="1:17" ht="50.25" customHeight="1">
      <c r="A8" s="239" t="str">
        <f t="shared" si="0"/>
        <v>11010124</v>
      </c>
      <c r="B8" s="240" t="str">
        <f>_xlfn.XLOOKUP(TblMainInvoices[[#This Row],[Fehrest_Code]],TblFeharesCode[Fehrest_Code],TblFeharesCode[Schedule_Prices_Fa])</f>
        <v>ابنیه</v>
      </c>
      <c r="C8" s="240" t="e">
        <f>_xlfn.XLOOKUP(TblMainInvoices[[#This Row],[Schedule_Prices_Fa]],TblFeharesCode[Schedule_Prices_Fa],#REF!)</f>
        <v>#REF!</v>
      </c>
      <c r="D8" s="241">
        <v>11</v>
      </c>
      <c r="E8" s="241" t="str">
        <f t="shared" si="1"/>
        <v>01</v>
      </c>
      <c r="F8" s="240" t="s">
        <v>122</v>
      </c>
      <c r="G8" s="251" t="s">
        <v>135</v>
      </c>
      <c r="H8" s="243" t="s">
        <v>136</v>
      </c>
      <c r="I8" s="243" t="s">
        <v>4481</v>
      </c>
      <c r="J8" s="244" t="s">
        <v>128</v>
      </c>
      <c r="K8" s="245">
        <v>2628000</v>
      </c>
      <c r="L8" s="246"/>
      <c r="M8" s="247">
        <f>_xlfn.XLOOKUP(TblMainInvoices[[#This Row],[Chapter_Nomber]],TblFeharesChapter[Abniyeh_Chapter_Nomber],TblFeharesChapter[Abniyeh_Plus_Minus])</f>
        <v>1.5547</v>
      </c>
      <c r="N8" s="248">
        <v>1.3418000000000001</v>
      </c>
      <c r="O8" s="245" t="str">
        <f>IF(ISBLANK(TblMainInvoices[[#This Row],[Estimate_Contract_Volumn]]),"",ROUND(TblMainInvoices[[#This Row],[Price_Unit]]*TblMainInvoices[[#This Row],[Estimate_Contract_Volumn]],0))</f>
        <v/>
      </c>
      <c r="P8" s="249"/>
      <c r="Q8" s="250" t="str">
        <f>IFERROR(IF(ISBLANK(TblMainInvoices[[#This Row],[ContInv_No01_Volumn]]),"",ROUND(TblMainInvoices[[#This Row],[Price_Unit]]*TblMainInvoices[[#This Row],[ContInv_No01_Volumn]],0)),"")</f>
        <v/>
      </c>
    </row>
    <row r="9" spans="1:17" ht="50.25" customHeight="1">
      <c r="A9" s="239" t="str">
        <f t="shared" si="0"/>
        <v>11010125</v>
      </c>
      <c r="B9" s="240" t="str">
        <f>_xlfn.XLOOKUP(TblMainInvoices[[#This Row],[Fehrest_Code]],TblFeharesCode[Fehrest_Code],TblFeharesCode[Schedule_Prices_Fa])</f>
        <v>ابنیه</v>
      </c>
      <c r="C9" s="240" t="e">
        <f>_xlfn.XLOOKUP(TblMainInvoices[[#This Row],[Schedule_Prices_Fa]],TblFeharesCode[Schedule_Prices_Fa],#REF!)</f>
        <v>#REF!</v>
      </c>
      <c r="D9" s="241">
        <v>11</v>
      </c>
      <c r="E9" s="241" t="str">
        <f t="shared" si="1"/>
        <v>01</v>
      </c>
      <c r="F9" s="240" t="s">
        <v>122</v>
      </c>
      <c r="G9" s="251" t="s">
        <v>137</v>
      </c>
      <c r="H9" s="243" t="s">
        <v>138</v>
      </c>
      <c r="I9" s="243" t="s">
        <v>3248</v>
      </c>
      <c r="J9" s="244" t="s">
        <v>128</v>
      </c>
      <c r="K9" s="245">
        <v>171519000</v>
      </c>
      <c r="L9" s="246"/>
      <c r="M9" s="247">
        <f>_xlfn.XLOOKUP(TblMainInvoices[[#This Row],[Chapter_Nomber]],TblFeharesChapter[Abniyeh_Chapter_Nomber],TblFeharesChapter[Abniyeh_Plus_Minus])</f>
        <v>1.5547</v>
      </c>
      <c r="N9" s="248">
        <v>1.3418000000000001</v>
      </c>
      <c r="O9" s="245" t="str">
        <f>IF(ISBLANK(TblMainInvoices[[#This Row],[Estimate_Contract_Volumn]]),"",ROUND(TblMainInvoices[[#This Row],[Price_Unit]]*TblMainInvoices[[#This Row],[Estimate_Contract_Volumn]],0))</f>
        <v/>
      </c>
      <c r="P9" s="249"/>
      <c r="Q9" s="250" t="str">
        <f>IFERROR(IF(ISBLANK(TblMainInvoices[[#This Row],[ContInv_No01_Volumn]]),"",ROUND(TblMainInvoices[[#This Row],[Price_Unit]]*TblMainInvoices[[#This Row],[ContInv_No01_Volumn]],0)),"")</f>
        <v/>
      </c>
    </row>
    <row r="10" spans="1:17" ht="50.25" customHeight="1">
      <c r="A10" s="239" t="str">
        <f t="shared" si="0"/>
        <v>11010126</v>
      </c>
      <c r="B10" s="240" t="str">
        <f>_xlfn.XLOOKUP(TblMainInvoices[[#This Row],[Fehrest_Code]],TblFeharesCode[Fehrest_Code],TblFeharesCode[Schedule_Prices_Fa])</f>
        <v>ابنیه</v>
      </c>
      <c r="C10" s="240" t="e">
        <f>_xlfn.XLOOKUP(TblMainInvoices[[#This Row],[Schedule_Prices_Fa]],TblFeharesCode[Schedule_Prices_Fa],#REF!)</f>
        <v>#REF!</v>
      </c>
      <c r="D10" s="241">
        <v>11</v>
      </c>
      <c r="E10" s="241" t="str">
        <f t="shared" si="1"/>
        <v>01</v>
      </c>
      <c r="F10" s="240" t="s">
        <v>122</v>
      </c>
      <c r="G10" s="251" t="s">
        <v>139</v>
      </c>
      <c r="H10" s="243" t="s">
        <v>140</v>
      </c>
      <c r="I10" s="243" t="s">
        <v>3249</v>
      </c>
      <c r="J10" s="244" t="s">
        <v>128</v>
      </c>
      <c r="K10" s="245">
        <v>3584000</v>
      </c>
      <c r="L10" s="246"/>
      <c r="M10" s="247">
        <f>_xlfn.XLOOKUP(TblMainInvoices[[#This Row],[Chapter_Nomber]],TblFeharesChapter[Abniyeh_Chapter_Nomber],TblFeharesChapter[Abniyeh_Plus_Minus])</f>
        <v>1.5547</v>
      </c>
      <c r="N10" s="248">
        <v>1.3418000000000001</v>
      </c>
      <c r="O10" s="245" t="str">
        <f>IF(ISBLANK(TblMainInvoices[[#This Row],[Estimate_Contract_Volumn]]),"",ROUND(TblMainInvoices[[#This Row],[Price_Unit]]*TblMainInvoices[[#This Row],[Estimate_Contract_Volumn]],0))</f>
        <v/>
      </c>
      <c r="P10" s="249"/>
      <c r="Q10" s="250" t="str">
        <f>IFERROR(IF(ISBLANK(TblMainInvoices[[#This Row],[ContInv_No01_Volumn]]),"",ROUND(TblMainInvoices[[#This Row],[Price_Unit]]*TblMainInvoices[[#This Row],[ContInv_No01_Volumn]],0)),"")</f>
        <v/>
      </c>
    </row>
    <row r="11" spans="1:17" ht="50.25" customHeight="1">
      <c r="A11" s="239" t="str">
        <f t="shared" si="0"/>
        <v>11010127</v>
      </c>
      <c r="B11" s="240" t="str">
        <f>_xlfn.XLOOKUP(TblMainInvoices[[#This Row],[Fehrest_Code]],TblFeharesCode[Fehrest_Code],TblFeharesCode[Schedule_Prices_Fa])</f>
        <v>ابنیه</v>
      </c>
      <c r="C11" s="240" t="e">
        <f>_xlfn.XLOOKUP(TblMainInvoices[[#This Row],[Schedule_Prices_Fa]],TblFeharesCode[Schedule_Prices_Fa],#REF!)</f>
        <v>#REF!</v>
      </c>
      <c r="D11" s="241">
        <v>11</v>
      </c>
      <c r="E11" s="241" t="str">
        <f t="shared" si="1"/>
        <v>01</v>
      </c>
      <c r="F11" s="240" t="s">
        <v>122</v>
      </c>
      <c r="G11" s="251" t="s">
        <v>141</v>
      </c>
      <c r="H11" s="243" t="s">
        <v>142</v>
      </c>
      <c r="I11" s="243" t="s">
        <v>3250</v>
      </c>
      <c r="J11" s="244" t="s">
        <v>128</v>
      </c>
      <c r="K11" s="245">
        <v>279767000</v>
      </c>
      <c r="L11" s="246"/>
      <c r="M11" s="247">
        <f>_xlfn.XLOOKUP(TblMainInvoices[[#This Row],[Chapter_Nomber]],TblFeharesChapter[Abniyeh_Chapter_Nomber],TblFeharesChapter[Abniyeh_Plus_Minus])</f>
        <v>1.5547</v>
      </c>
      <c r="N11" s="248">
        <v>1.3418000000000001</v>
      </c>
      <c r="O11" s="245" t="str">
        <f>IF(ISBLANK(TblMainInvoices[[#This Row],[Estimate_Contract_Volumn]]),"",ROUND(TblMainInvoices[[#This Row],[Price_Unit]]*TblMainInvoices[[#This Row],[Estimate_Contract_Volumn]],0))</f>
        <v/>
      </c>
      <c r="P11" s="249"/>
      <c r="Q11" s="250" t="str">
        <f>IFERROR(IF(ISBLANK(TblMainInvoices[[#This Row],[ContInv_No01_Volumn]]),"",ROUND(TblMainInvoices[[#This Row],[Price_Unit]]*TblMainInvoices[[#This Row],[ContInv_No01_Volumn]],0)),"")</f>
        <v/>
      </c>
    </row>
    <row r="12" spans="1:17" ht="50.25" customHeight="1">
      <c r="A12" s="239" t="str">
        <f t="shared" si="0"/>
        <v>11010201</v>
      </c>
      <c r="B12" s="240" t="str">
        <f>_xlfn.XLOOKUP(TblMainInvoices[[#This Row],[Fehrest_Code]],TblFeharesCode[Fehrest_Code],TblFeharesCode[Schedule_Prices_Fa])</f>
        <v>ابنیه</v>
      </c>
      <c r="C12" s="240" t="e">
        <f>_xlfn.XLOOKUP(TblMainInvoices[[#This Row],[Schedule_Prices_Fa]],TblFeharesCode[Schedule_Prices_Fa],#REF!)</f>
        <v>#REF!</v>
      </c>
      <c r="D12" s="241">
        <v>11</v>
      </c>
      <c r="E12" s="241" t="str">
        <f t="shared" si="1"/>
        <v>01</v>
      </c>
      <c r="F12" s="240" t="s">
        <v>122</v>
      </c>
      <c r="G12" s="251" t="s">
        <v>143</v>
      </c>
      <c r="H12" s="243" t="s">
        <v>144</v>
      </c>
      <c r="I12" s="243" t="s">
        <v>3251</v>
      </c>
      <c r="J12" s="244" t="s">
        <v>145</v>
      </c>
      <c r="K12" s="245">
        <v>2093000</v>
      </c>
      <c r="L12" s="246"/>
      <c r="M12" s="247">
        <f>_xlfn.XLOOKUP(TblMainInvoices[[#This Row],[Chapter_Nomber]],TblFeharesChapter[Abniyeh_Chapter_Nomber],TblFeharesChapter[Abniyeh_Plus_Minus])</f>
        <v>1.5547</v>
      </c>
      <c r="N12" s="248">
        <v>1.3418000000000001</v>
      </c>
      <c r="O12" s="245" t="str">
        <f>IF(ISBLANK(TblMainInvoices[[#This Row],[Estimate_Contract_Volumn]]),"",ROUND(TblMainInvoices[[#This Row],[Price_Unit]]*TblMainInvoices[[#This Row],[Estimate_Contract_Volumn]],0))</f>
        <v/>
      </c>
      <c r="P12" s="249"/>
      <c r="Q12" s="245" t="str">
        <f>IFERROR(IF(ISBLANK(TblMainInvoices[[#This Row],[ContInv_No01_Volumn]]),"",ROUND(TblMainInvoices[[#This Row],[Price_Unit]]*TblMainInvoices[[#This Row],[ContInv_No01_Volumn]],0)),"")</f>
        <v/>
      </c>
    </row>
    <row r="13" spans="1:17" ht="50.25" customHeight="1">
      <c r="A13" s="239" t="str">
        <f t="shared" si="0"/>
        <v>11010202</v>
      </c>
      <c r="B13" s="240" t="str">
        <f>_xlfn.XLOOKUP(TblMainInvoices[[#This Row],[Fehrest_Code]],TblFeharesCode[Fehrest_Code],TblFeharesCode[Schedule_Prices_Fa])</f>
        <v>ابنیه</v>
      </c>
      <c r="C13" s="240" t="e">
        <f>_xlfn.XLOOKUP(TblMainInvoices[[#This Row],[Schedule_Prices_Fa]],TblFeharesCode[Schedule_Prices_Fa],#REF!)</f>
        <v>#REF!</v>
      </c>
      <c r="D13" s="241">
        <v>11</v>
      </c>
      <c r="E13" s="241" t="str">
        <f t="shared" si="1"/>
        <v>01</v>
      </c>
      <c r="F13" s="240" t="s">
        <v>122</v>
      </c>
      <c r="G13" s="251" t="s">
        <v>146</v>
      </c>
      <c r="H13" s="243" t="s">
        <v>147</v>
      </c>
      <c r="I13" s="243" t="s">
        <v>3252</v>
      </c>
      <c r="J13" s="244" t="s">
        <v>145</v>
      </c>
      <c r="K13" s="245">
        <v>4186000</v>
      </c>
      <c r="L13" s="246"/>
      <c r="M13" s="247">
        <f>_xlfn.XLOOKUP(TblMainInvoices[[#This Row],[Chapter_Nomber]],TblFeharesChapter[Abniyeh_Chapter_Nomber],TblFeharesChapter[Abniyeh_Plus_Minus])</f>
        <v>1.5547</v>
      </c>
      <c r="N13" s="248">
        <v>1.3418000000000001</v>
      </c>
      <c r="O13" s="245" t="str">
        <f>IF(ISBLANK(TblMainInvoices[[#This Row],[Estimate_Contract_Volumn]]),"",ROUND(TblMainInvoices[[#This Row],[Price_Unit]]*TblMainInvoices[[#This Row],[Estimate_Contract_Volumn]],0))</f>
        <v/>
      </c>
      <c r="P13" s="249"/>
      <c r="Q13" s="250" t="str">
        <f>IFERROR(IF(ISBLANK(TblMainInvoices[[#This Row],[ContInv_No01_Volumn]]),"",ROUND(TblMainInvoices[[#This Row],[Price_Unit]]*TblMainInvoices[[#This Row],[ContInv_No01_Volumn]],0)),"")</f>
        <v/>
      </c>
    </row>
    <row r="14" spans="1:17" ht="50.25" customHeight="1">
      <c r="A14" s="239" t="str">
        <f t="shared" si="0"/>
        <v>11010203</v>
      </c>
      <c r="B14" s="240" t="str">
        <f>_xlfn.XLOOKUP(TblMainInvoices[[#This Row],[Fehrest_Code]],TblFeharesCode[Fehrest_Code],TblFeharesCode[Schedule_Prices_Fa])</f>
        <v>ابنیه</v>
      </c>
      <c r="C14" s="240" t="e">
        <f>_xlfn.XLOOKUP(TblMainInvoices[[#This Row],[Schedule_Prices_Fa]],TblFeharesCode[Schedule_Prices_Fa],#REF!)</f>
        <v>#REF!</v>
      </c>
      <c r="D14" s="241">
        <v>11</v>
      </c>
      <c r="E14" s="241" t="str">
        <f t="shared" si="1"/>
        <v>01</v>
      </c>
      <c r="F14" s="240" t="s">
        <v>122</v>
      </c>
      <c r="G14" s="251" t="s">
        <v>148</v>
      </c>
      <c r="H14" s="243" t="s">
        <v>149</v>
      </c>
      <c r="I14" s="243" t="s">
        <v>3253</v>
      </c>
      <c r="J14" s="244" t="s">
        <v>145</v>
      </c>
      <c r="K14" s="245">
        <v>8373000</v>
      </c>
      <c r="L14" s="246"/>
      <c r="M14" s="247">
        <f>_xlfn.XLOOKUP(TblMainInvoices[[#This Row],[Chapter_Nomber]],TblFeharesChapter[Abniyeh_Chapter_Nomber],TblFeharesChapter[Abniyeh_Plus_Minus])</f>
        <v>1.5547</v>
      </c>
      <c r="N14" s="248">
        <v>1.3418000000000001</v>
      </c>
      <c r="O14" s="245" t="str">
        <f>IF(ISBLANK(TblMainInvoices[[#This Row],[Estimate_Contract_Volumn]]),"",ROUND(TblMainInvoices[[#This Row],[Price_Unit]]*TblMainInvoices[[#This Row],[Estimate_Contract_Volumn]],0))</f>
        <v/>
      </c>
      <c r="P14" s="249"/>
      <c r="Q14" s="250" t="str">
        <f>IFERROR(IF(ISBLANK(TblMainInvoices[[#This Row],[ContInv_No01_Volumn]]),"",ROUND(TblMainInvoices[[#This Row],[Price_Unit]]*TblMainInvoices[[#This Row],[ContInv_No01_Volumn]],0)),"")</f>
        <v/>
      </c>
    </row>
    <row r="15" spans="1:17" ht="50.25" customHeight="1">
      <c r="A15" s="239" t="str">
        <f t="shared" si="0"/>
        <v>11010204</v>
      </c>
      <c r="B15" s="240" t="str">
        <f>_xlfn.XLOOKUP(TblMainInvoices[[#This Row],[Fehrest_Code]],TblFeharesCode[Fehrest_Code],TblFeharesCode[Schedule_Prices_Fa])</f>
        <v>ابنیه</v>
      </c>
      <c r="C15" s="240" t="e">
        <f>_xlfn.XLOOKUP(TblMainInvoices[[#This Row],[Schedule_Prices_Fa]],TblFeharesCode[Schedule_Prices_Fa],#REF!)</f>
        <v>#REF!</v>
      </c>
      <c r="D15" s="241">
        <v>11</v>
      </c>
      <c r="E15" s="241" t="str">
        <f t="shared" si="1"/>
        <v>01</v>
      </c>
      <c r="F15" s="240" t="s">
        <v>122</v>
      </c>
      <c r="G15" s="251" t="s">
        <v>150</v>
      </c>
      <c r="H15" s="243" t="s">
        <v>151</v>
      </c>
      <c r="I15" s="243" t="s">
        <v>3254</v>
      </c>
      <c r="J15" s="244" t="s">
        <v>145</v>
      </c>
      <c r="K15" s="245">
        <v>4925000</v>
      </c>
      <c r="L15" s="246"/>
      <c r="M15" s="247">
        <f>_xlfn.XLOOKUP(TblMainInvoices[[#This Row],[Chapter_Nomber]],TblFeharesChapter[Abniyeh_Chapter_Nomber],TblFeharesChapter[Abniyeh_Plus_Minus])</f>
        <v>1.5547</v>
      </c>
      <c r="N15" s="248">
        <v>1.3418000000000001</v>
      </c>
      <c r="O15" s="245" t="str">
        <f>IF(ISBLANK(TblMainInvoices[[#This Row],[Estimate_Contract_Volumn]]),"",ROUND(TblMainInvoices[[#This Row],[Price_Unit]]*TblMainInvoices[[#This Row],[Estimate_Contract_Volumn]],0))</f>
        <v/>
      </c>
      <c r="P15" s="249"/>
      <c r="Q15" s="250" t="str">
        <f>IFERROR(IF(ISBLANK(TblMainInvoices[[#This Row],[ContInv_No01_Volumn]]),"",ROUND(TblMainInvoices[[#This Row],[Price_Unit]]*TblMainInvoices[[#This Row],[ContInv_No01_Volumn]],0)),"")</f>
        <v/>
      </c>
    </row>
    <row r="16" spans="1:17" ht="50.25" customHeight="1">
      <c r="A16" s="239" t="str">
        <f>D16&amp;G16</f>
        <v>11010204a</v>
      </c>
      <c r="B16" s="240" t="str">
        <f>_xlfn.XLOOKUP(TblMainInvoices[[#This Row],[Fehrest_Code]],TblFeharesCode[Fehrest_Code],TblFeharesCode[Schedule_Prices_Fa])</f>
        <v>ابنیه</v>
      </c>
      <c r="C16" s="240" t="e">
        <f>_xlfn.XLOOKUP(TblMainInvoices[[#This Row],[Schedule_Prices_Fa]],TblFeharesCode[Schedule_Prices_Fa],#REF!)</f>
        <v>#REF!</v>
      </c>
      <c r="D16" s="241">
        <v>11</v>
      </c>
      <c r="E16" s="241" t="str">
        <f>LEFT($G16,2)</f>
        <v>01</v>
      </c>
      <c r="F16" s="240" t="s">
        <v>122</v>
      </c>
      <c r="G16" s="251" t="s">
        <v>152</v>
      </c>
      <c r="H16" s="243" t="s">
        <v>153</v>
      </c>
      <c r="I16" s="243" t="s">
        <v>3255</v>
      </c>
      <c r="J16" s="252" t="s">
        <v>145</v>
      </c>
      <c r="K16" s="253">
        <f>K15*0.25</f>
        <v>1231250</v>
      </c>
      <c r="L16" s="246"/>
      <c r="M16" s="247">
        <f>_xlfn.XLOOKUP(TblMainInvoices[[#This Row],[Chapter_Nomber]],TblFeharesChapter[Abniyeh_Chapter_Nomber],TblFeharesChapter[Abniyeh_Plus_Minus])</f>
        <v>1.5547</v>
      </c>
      <c r="N16" s="246"/>
      <c r="O16" s="245" t="str">
        <f>IF(ISBLANK(TblMainInvoices[[#This Row],[Estimate_Contract_Volumn]]),"",ROUND(TblMainInvoices[[#This Row],[Price_Unit]]*TblMainInvoices[[#This Row],[Estimate_Contract_Volumn]],0))</f>
        <v/>
      </c>
      <c r="P16" s="249"/>
      <c r="Q16" s="250" t="str">
        <f>IFERROR(IF(ISBLANK(TblMainInvoices[[#This Row],[ContInv_No01_Volumn]]),"",ROUND(TblMainInvoices[[#This Row],[Price_Unit]]*TblMainInvoices[[#This Row],[ContInv_No01_Volumn]],0)),"")</f>
        <v/>
      </c>
    </row>
    <row r="17" spans="1:17" ht="50.25" customHeight="1">
      <c r="A17" s="239" t="str">
        <f t="shared" si="0"/>
        <v>11010205</v>
      </c>
      <c r="B17" s="240" t="str">
        <f>_xlfn.XLOOKUP(TblMainInvoices[[#This Row],[Fehrest_Code]],TblFeharesCode[Fehrest_Code],TblFeharesCode[Schedule_Prices_Fa])</f>
        <v>ابنیه</v>
      </c>
      <c r="C17" s="240" t="e">
        <f>_xlfn.XLOOKUP(TblMainInvoices[[#This Row],[Schedule_Prices_Fa]],TblFeharesCode[Schedule_Prices_Fa],#REF!)</f>
        <v>#REF!</v>
      </c>
      <c r="D17" s="241">
        <v>11</v>
      </c>
      <c r="E17" s="241" t="str">
        <f t="shared" si="1"/>
        <v>01</v>
      </c>
      <c r="F17" s="240" t="s">
        <v>122</v>
      </c>
      <c r="G17" s="251" t="s">
        <v>154</v>
      </c>
      <c r="H17" s="243" t="s">
        <v>155</v>
      </c>
      <c r="I17" s="243" t="s">
        <v>3256</v>
      </c>
      <c r="J17" s="244" t="s">
        <v>145</v>
      </c>
      <c r="K17" s="245">
        <v>11962000</v>
      </c>
      <c r="L17" s="246"/>
      <c r="M17" s="247">
        <f>_xlfn.XLOOKUP(TblMainInvoices[[#This Row],[Chapter_Nomber]],TblFeharesChapter[Abniyeh_Chapter_Nomber],TblFeharesChapter[Abniyeh_Plus_Minus])</f>
        <v>1.5547</v>
      </c>
      <c r="N17" s="248">
        <v>1.3418000000000001</v>
      </c>
      <c r="O17" s="245" t="str">
        <f>IF(ISBLANK(TblMainInvoices[[#This Row],[Estimate_Contract_Volumn]]),"",ROUND(TblMainInvoices[[#This Row],[Price_Unit]]*TblMainInvoices[[#This Row],[Estimate_Contract_Volumn]],0))</f>
        <v/>
      </c>
      <c r="P17" s="249"/>
      <c r="Q17" s="250" t="str">
        <f>IFERROR(IF(ISBLANK(TblMainInvoices[[#This Row],[ContInv_No01_Volumn]]),"",ROUND(TblMainInvoices[[#This Row],[Price_Unit]]*TblMainInvoices[[#This Row],[ContInv_No01_Volumn]],0)),"")</f>
        <v/>
      </c>
    </row>
    <row r="18" spans="1:17" ht="50.25" customHeight="1">
      <c r="A18" s="239" t="str">
        <f>D18&amp;G18</f>
        <v>11010205a</v>
      </c>
      <c r="B18" s="240" t="str">
        <f>_xlfn.XLOOKUP(TblMainInvoices[[#This Row],[Fehrest_Code]],TblFeharesCode[Fehrest_Code],TblFeharesCode[Schedule_Prices_Fa])</f>
        <v>ابنیه</v>
      </c>
      <c r="C18" s="240" t="e">
        <f>_xlfn.XLOOKUP(TblMainInvoices[[#This Row],[Schedule_Prices_Fa]],TblFeharesCode[Schedule_Prices_Fa],#REF!)</f>
        <v>#REF!</v>
      </c>
      <c r="D18" s="241">
        <v>11</v>
      </c>
      <c r="E18" s="241" t="str">
        <f>LEFT($G18,2)</f>
        <v>01</v>
      </c>
      <c r="F18" s="240" t="s">
        <v>122</v>
      </c>
      <c r="G18" s="251" t="s">
        <v>156</v>
      </c>
      <c r="H18" s="243" t="s">
        <v>157</v>
      </c>
      <c r="I18" s="243" t="s">
        <v>3258</v>
      </c>
      <c r="J18" s="252" t="s">
        <v>145</v>
      </c>
      <c r="K18" s="253">
        <f>K17*0.25</f>
        <v>2990500</v>
      </c>
      <c r="L18" s="246"/>
      <c r="M18" s="247">
        <f>_xlfn.XLOOKUP(TblMainInvoices[[#This Row],[Chapter_Nomber]],TblFeharesChapter[Abniyeh_Chapter_Nomber],TblFeharesChapter[Abniyeh_Plus_Minus])</f>
        <v>1.5547</v>
      </c>
      <c r="N18" s="246"/>
      <c r="O18" s="245" t="str">
        <f>IF(ISBLANK(TblMainInvoices[[#This Row],[Estimate_Contract_Volumn]]),"",ROUND(TblMainInvoices[[#This Row],[Price_Unit]]*TblMainInvoices[[#This Row],[Estimate_Contract_Volumn]],0))</f>
        <v/>
      </c>
      <c r="P18" s="249"/>
      <c r="Q18" s="250" t="str">
        <f>IFERROR(IF(ISBLANK(TblMainInvoices[[#This Row],[ContInv_No01_Volumn]]),"",ROUND(TblMainInvoices[[#This Row],[Price_Unit]]*TblMainInvoices[[#This Row],[ContInv_No01_Volumn]],0)),"")</f>
        <v/>
      </c>
    </row>
    <row r="19" spans="1:17" ht="50.25" customHeight="1">
      <c r="A19" s="239" t="str">
        <f t="shared" si="0"/>
        <v>11010206</v>
      </c>
      <c r="B19" s="240" t="str">
        <f>_xlfn.XLOOKUP(TblMainInvoices[[#This Row],[Fehrest_Code]],TblFeharesCode[Fehrest_Code],TblFeharesCode[Schedule_Prices_Fa])</f>
        <v>ابنیه</v>
      </c>
      <c r="C19" s="240" t="e">
        <f>_xlfn.XLOOKUP(TblMainInvoices[[#This Row],[Schedule_Prices_Fa]],TblFeharesCode[Schedule_Prices_Fa],#REF!)</f>
        <v>#REF!</v>
      </c>
      <c r="D19" s="241">
        <v>11</v>
      </c>
      <c r="E19" s="241" t="str">
        <f t="shared" si="1"/>
        <v>01</v>
      </c>
      <c r="F19" s="240" t="s">
        <v>122</v>
      </c>
      <c r="G19" s="251" t="s">
        <v>158</v>
      </c>
      <c r="H19" s="243" t="s">
        <v>159</v>
      </c>
      <c r="I19" s="243" t="s">
        <v>3259</v>
      </c>
      <c r="J19" s="244" t="s">
        <v>145</v>
      </c>
      <c r="K19" s="245">
        <v>16747000</v>
      </c>
      <c r="L19" s="246"/>
      <c r="M19" s="247">
        <f>_xlfn.XLOOKUP(TblMainInvoices[[#This Row],[Chapter_Nomber]],TblFeharesChapter[Abniyeh_Chapter_Nomber],TblFeharesChapter[Abniyeh_Plus_Minus])</f>
        <v>1.5547</v>
      </c>
      <c r="N19" s="248">
        <v>1.3418000000000001</v>
      </c>
      <c r="O19" s="245" t="str">
        <f>IF(ISBLANK(TblMainInvoices[[#This Row],[Estimate_Contract_Volumn]]),"",ROUND(TblMainInvoices[[#This Row],[Price_Unit]]*TblMainInvoices[[#This Row],[Estimate_Contract_Volumn]],0))</f>
        <v/>
      </c>
      <c r="P19" s="249"/>
      <c r="Q19" s="250" t="str">
        <f>IFERROR(IF(ISBLANK(TblMainInvoices[[#This Row],[ContInv_No01_Volumn]]),"",ROUND(TblMainInvoices[[#This Row],[Price_Unit]]*TblMainInvoices[[#This Row],[ContInv_No01_Volumn]],0)),"")</f>
        <v/>
      </c>
    </row>
    <row r="20" spans="1:17" ht="50.25" customHeight="1">
      <c r="A20" s="239" t="str">
        <f t="shared" si="0"/>
        <v>11010207</v>
      </c>
      <c r="B20" s="240" t="str">
        <f>_xlfn.XLOOKUP(TblMainInvoices[[#This Row],[Fehrest_Code]],TblFeharesCode[Fehrest_Code],TblFeharesCode[Schedule_Prices_Fa])</f>
        <v>ابنیه</v>
      </c>
      <c r="C20" s="240" t="e">
        <f>_xlfn.XLOOKUP(TblMainInvoices[[#This Row],[Schedule_Prices_Fa]],TblFeharesCode[Schedule_Prices_Fa],#REF!)</f>
        <v>#REF!</v>
      </c>
      <c r="D20" s="241">
        <v>11</v>
      </c>
      <c r="E20" s="241" t="str">
        <f t="shared" si="1"/>
        <v>01</v>
      </c>
      <c r="F20" s="240" t="s">
        <v>122</v>
      </c>
      <c r="G20" s="251" t="s">
        <v>160</v>
      </c>
      <c r="H20" s="243" t="s">
        <v>161</v>
      </c>
      <c r="I20" s="243" t="s">
        <v>3260</v>
      </c>
      <c r="J20" s="244" t="s">
        <v>145</v>
      </c>
      <c r="K20" s="245">
        <v>423000</v>
      </c>
      <c r="L20" s="246"/>
      <c r="M20" s="247">
        <f>_xlfn.XLOOKUP(TblMainInvoices[[#This Row],[Chapter_Nomber]],TblFeharesChapter[Abniyeh_Chapter_Nomber],TblFeharesChapter[Abniyeh_Plus_Minus])</f>
        <v>1.5547</v>
      </c>
      <c r="N20" s="248">
        <v>1.3418000000000001</v>
      </c>
      <c r="O20" s="245" t="str">
        <f>IF(ISBLANK(TblMainInvoices[[#This Row],[Estimate_Contract_Volumn]]),"",ROUND(TblMainInvoices[[#This Row],[Price_Unit]]*TblMainInvoices[[#This Row],[Estimate_Contract_Volumn]],0))</f>
        <v/>
      </c>
      <c r="P20" s="249"/>
      <c r="Q20" s="250" t="str">
        <f>IFERROR(IF(ISBLANK(TblMainInvoices[[#This Row],[ContInv_No01_Volumn]]),"",ROUND(TblMainInvoices[[#This Row],[Price_Unit]]*TblMainInvoices[[#This Row],[ContInv_No01_Volumn]],0)),"")</f>
        <v/>
      </c>
    </row>
    <row r="21" spans="1:17" ht="50.25" customHeight="1">
      <c r="A21" s="239" t="str">
        <f t="shared" si="0"/>
        <v>11010208</v>
      </c>
      <c r="B21" s="240" t="str">
        <f>_xlfn.XLOOKUP(TblMainInvoices[[#This Row],[Fehrest_Code]],TblFeharesCode[Fehrest_Code],TblFeharesCode[Schedule_Prices_Fa])</f>
        <v>ابنیه</v>
      </c>
      <c r="C21" s="240" t="e">
        <f>_xlfn.XLOOKUP(TblMainInvoices[[#This Row],[Schedule_Prices_Fa]],TblFeharesCode[Schedule_Prices_Fa],#REF!)</f>
        <v>#REF!</v>
      </c>
      <c r="D21" s="241">
        <v>11</v>
      </c>
      <c r="E21" s="241" t="str">
        <f t="shared" si="1"/>
        <v>01</v>
      </c>
      <c r="F21" s="240" t="s">
        <v>122</v>
      </c>
      <c r="G21" s="251" t="s">
        <v>162</v>
      </c>
      <c r="H21" s="243" t="s">
        <v>163</v>
      </c>
      <c r="I21" s="243" t="s">
        <v>3261</v>
      </c>
      <c r="J21" s="244" t="s">
        <v>145</v>
      </c>
      <c r="K21" s="245">
        <v>846000</v>
      </c>
      <c r="L21" s="246"/>
      <c r="M21" s="247">
        <f>_xlfn.XLOOKUP(TblMainInvoices[[#This Row],[Chapter_Nomber]],TblFeharesChapter[Abniyeh_Chapter_Nomber],TblFeharesChapter[Abniyeh_Plus_Minus])</f>
        <v>1.5547</v>
      </c>
      <c r="N21" s="248">
        <v>1.3418000000000001</v>
      </c>
      <c r="O21" s="245" t="str">
        <f>IF(ISBLANK(TblMainInvoices[[#This Row],[Estimate_Contract_Volumn]]),"",ROUND(TblMainInvoices[[#This Row],[Price_Unit]]*TblMainInvoices[[#This Row],[Estimate_Contract_Volumn]],0))</f>
        <v/>
      </c>
      <c r="P21" s="249"/>
      <c r="Q21" s="250" t="str">
        <f>IFERROR(IF(ISBLANK(TblMainInvoices[[#This Row],[ContInv_No01_Volumn]]),"",ROUND(TblMainInvoices[[#This Row],[Price_Unit]]*TblMainInvoices[[#This Row],[ContInv_No01_Volumn]],0)),"")</f>
        <v/>
      </c>
    </row>
    <row r="22" spans="1:17" ht="50.25" customHeight="1">
      <c r="A22" s="239" t="str">
        <f t="shared" si="0"/>
        <v>11010209</v>
      </c>
      <c r="B22" s="240" t="str">
        <f>_xlfn.XLOOKUP(TblMainInvoices[[#This Row],[Fehrest_Code]],TblFeharesCode[Fehrest_Code],TblFeharesCode[Schedule_Prices_Fa])</f>
        <v>ابنیه</v>
      </c>
      <c r="C22" s="240" t="e">
        <f>_xlfn.XLOOKUP(TblMainInvoices[[#This Row],[Schedule_Prices_Fa]],TblFeharesCode[Schedule_Prices_Fa],#REF!)</f>
        <v>#REF!</v>
      </c>
      <c r="D22" s="241">
        <v>11</v>
      </c>
      <c r="E22" s="241" t="str">
        <f t="shared" si="1"/>
        <v>01</v>
      </c>
      <c r="F22" s="240" t="s">
        <v>122</v>
      </c>
      <c r="G22" s="251" t="s">
        <v>164</v>
      </c>
      <c r="H22" s="243" t="s">
        <v>165</v>
      </c>
      <c r="I22" s="243" t="s">
        <v>3262</v>
      </c>
      <c r="J22" s="244" t="s">
        <v>145</v>
      </c>
      <c r="K22" s="245">
        <v>25400</v>
      </c>
      <c r="L22" s="246"/>
      <c r="M22" s="247">
        <f>_xlfn.XLOOKUP(TblMainInvoices[[#This Row],[Chapter_Nomber]],TblFeharesChapter[Abniyeh_Chapter_Nomber],TblFeharesChapter[Abniyeh_Plus_Minus])</f>
        <v>1.5547</v>
      </c>
      <c r="N22" s="248">
        <v>1.3418000000000001</v>
      </c>
      <c r="O22" s="245" t="str">
        <f>IF(ISBLANK(TblMainInvoices[[#This Row],[Estimate_Contract_Volumn]]),"",ROUND(TblMainInvoices[[#This Row],[Price_Unit]]*TblMainInvoices[[#This Row],[Estimate_Contract_Volumn]],0))</f>
        <v/>
      </c>
      <c r="P22" s="249"/>
      <c r="Q22" s="250" t="str">
        <f>IFERROR(IF(ISBLANK(TblMainInvoices[[#This Row],[ContInv_No01_Volumn]]),"",ROUND(TblMainInvoices[[#This Row],[Price_Unit]]*TblMainInvoices[[#This Row],[ContInv_No01_Volumn]],0)),"")</f>
        <v/>
      </c>
    </row>
    <row r="23" spans="1:17" ht="50.25" customHeight="1">
      <c r="A23" s="239" t="str">
        <f t="shared" si="0"/>
        <v>11010210</v>
      </c>
      <c r="B23" s="240" t="str">
        <f>_xlfn.XLOOKUP(TblMainInvoices[[#This Row],[Fehrest_Code]],TblFeharesCode[Fehrest_Code],TblFeharesCode[Schedule_Prices_Fa])</f>
        <v>ابنیه</v>
      </c>
      <c r="C23" s="240" t="e">
        <f>_xlfn.XLOOKUP(TblMainInvoices[[#This Row],[Schedule_Prices_Fa]],TblFeharesCode[Schedule_Prices_Fa],#REF!)</f>
        <v>#REF!</v>
      </c>
      <c r="D23" s="241">
        <v>11</v>
      </c>
      <c r="E23" s="241" t="str">
        <f t="shared" si="1"/>
        <v>01</v>
      </c>
      <c r="F23" s="240" t="s">
        <v>122</v>
      </c>
      <c r="G23" s="251" t="s">
        <v>166</v>
      </c>
      <c r="H23" s="243" t="s">
        <v>167</v>
      </c>
      <c r="I23" s="243" t="s">
        <v>3263</v>
      </c>
      <c r="J23" s="244" t="s">
        <v>145</v>
      </c>
      <c r="K23" s="245">
        <v>2114000</v>
      </c>
      <c r="L23" s="246"/>
      <c r="M23" s="247">
        <f>_xlfn.XLOOKUP(TblMainInvoices[[#This Row],[Chapter_Nomber]],TblFeharesChapter[Abniyeh_Chapter_Nomber],TblFeharesChapter[Abniyeh_Plus_Minus])</f>
        <v>1.5547</v>
      </c>
      <c r="N23" s="248">
        <v>1.3418000000000001</v>
      </c>
      <c r="O23" s="245" t="str">
        <f>IF(ISBLANK(TblMainInvoices[[#This Row],[Estimate_Contract_Volumn]]),"",ROUND(TblMainInvoices[[#This Row],[Price_Unit]]*TblMainInvoices[[#This Row],[Estimate_Contract_Volumn]],0))</f>
        <v/>
      </c>
      <c r="P23" s="249"/>
      <c r="Q23" s="250" t="str">
        <f>IFERROR(IF(ISBLANK(TblMainInvoices[[#This Row],[ContInv_No01_Volumn]]),"",ROUND(TblMainInvoices[[#This Row],[Price_Unit]]*TblMainInvoices[[#This Row],[ContInv_No01_Volumn]],0)),"")</f>
        <v/>
      </c>
    </row>
    <row r="24" spans="1:17" ht="50.25" customHeight="1">
      <c r="A24" s="239" t="str">
        <f t="shared" si="0"/>
        <v>11010211</v>
      </c>
      <c r="B24" s="240" t="str">
        <f>_xlfn.XLOOKUP(TblMainInvoices[[#This Row],[Fehrest_Code]],TblFeharesCode[Fehrest_Code],TblFeharesCode[Schedule_Prices_Fa])</f>
        <v>ابنیه</v>
      </c>
      <c r="C24" s="240" t="e">
        <f>_xlfn.XLOOKUP(TblMainInvoices[[#This Row],[Schedule_Prices_Fa]],TblFeharesCode[Schedule_Prices_Fa],#REF!)</f>
        <v>#REF!</v>
      </c>
      <c r="D24" s="241">
        <v>11</v>
      </c>
      <c r="E24" s="241" t="str">
        <f t="shared" si="1"/>
        <v>01</v>
      </c>
      <c r="F24" s="240" t="s">
        <v>122</v>
      </c>
      <c r="G24" s="251" t="s">
        <v>168</v>
      </c>
      <c r="H24" s="243" t="s">
        <v>169</v>
      </c>
      <c r="I24" s="243" t="s">
        <v>3264</v>
      </c>
      <c r="J24" s="244" t="s">
        <v>145</v>
      </c>
      <c r="K24" s="245">
        <v>2820000</v>
      </c>
      <c r="L24" s="246"/>
      <c r="M24" s="247">
        <f>_xlfn.XLOOKUP(TblMainInvoices[[#This Row],[Chapter_Nomber]],TblFeharesChapter[Abniyeh_Chapter_Nomber],TblFeharesChapter[Abniyeh_Plus_Minus])</f>
        <v>1.5547</v>
      </c>
      <c r="N24" s="248">
        <v>1.3418000000000001</v>
      </c>
      <c r="O24" s="245" t="str">
        <f>IF(ISBLANK(TblMainInvoices[[#This Row],[Estimate_Contract_Volumn]]),"",ROUND(TblMainInvoices[[#This Row],[Price_Unit]]*TblMainInvoices[[#This Row],[Estimate_Contract_Volumn]],0))</f>
        <v/>
      </c>
      <c r="P24" s="249"/>
      <c r="Q24" s="250" t="str">
        <f>IFERROR(IF(ISBLANK(TblMainInvoices[[#This Row],[ContInv_No01_Volumn]]),"",ROUND(TblMainInvoices[[#This Row],[Price_Unit]]*TblMainInvoices[[#This Row],[ContInv_No01_Volumn]],0)),"")</f>
        <v/>
      </c>
    </row>
    <row r="25" spans="1:17" ht="50.25" customHeight="1">
      <c r="A25" s="239" t="str">
        <f t="shared" si="0"/>
        <v>11010212</v>
      </c>
      <c r="B25" s="240" t="str">
        <f>_xlfn.XLOOKUP(TblMainInvoices[[#This Row],[Fehrest_Code]],TblFeharesCode[Fehrest_Code],TblFeharesCode[Schedule_Prices_Fa])</f>
        <v>ابنیه</v>
      </c>
      <c r="C25" s="240" t="e">
        <f>_xlfn.XLOOKUP(TblMainInvoices[[#This Row],[Schedule_Prices_Fa]],TblFeharesCode[Schedule_Prices_Fa],#REF!)</f>
        <v>#REF!</v>
      </c>
      <c r="D25" s="241">
        <v>11</v>
      </c>
      <c r="E25" s="241" t="str">
        <f t="shared" si="1"/>
        <v>01</v>
      </c>
      <c r="F25" s="240" t="s">
        <v>122</v>
      </c>
      <c r="G25" s="251" t="s">
        <v>170</v>
      </c>
      <c r="H25" s="243" t="s">
        <v>171</v>
      </c>
      <c r="I25" s="243" t="s">
        <v>3265</v>
      </c>
      <c r="J25" s="244" t="s">
        <v>145</v>
      </c>
      <c r="K25" s="245">
        <v>112500</v>
      </c>
      <c r="L25" s="246"/>
      <c r="M25" s="247">
        <f>_xlfn.XLOOKUP(TblMainInvoices[[#This Row],[Chapter_Nomber]],TblFeharesChapter[Abniyeh_Chapter_Nomber],TblFeharesChapter[Abniyeh_Plus_Minus])</f>
        <v>1.5547</v>
      </c>
      <c r="N25" s="248">
        <v>1.3418000000000001</v>
      </c>
      <c r="O25" s="245" t="str">
        <f>IF(ISBLANK(TblMainInvoices[[#This Row],[Estimate_Contract_Volumn]]),"",ROUND(TblMainInvoices[[#This Row],[Price_Unit]]*TblMainInvoices[[#This Row],[Estimate_Contract_Volumn]],0))</f>
        <v/>
      </c>
      <c r="P25" s="249"/>
      <c r="Q25" s="250" t="str">
        <f>IFERROR(IF(ISBLANK(TblMainInvoices[[#This Row],[ContInv_No01_Volumn]]),"",ROUND(TblMainInvoices[[#This Row],[Price_Unit]]*TblMainInvoices[[#This Row],[ContInv_No01_Volumn]],0)),"")</f>
        <v/>
      </c>
    </row>
    <row r="26" spans="1:17" ht="50.25" customHeight="1">
      <c r="A26" s="239" t="str">
        <f t="shared" si="0"/>
        <v>11010220</v>
      </c>
      <c r="B26" s="240" t="str">
        <f>_xlfn.XLOOKUP(TblMainInvoices[[#This Row],[Fehrest_Code]],TblFeharesCode[Fehrest_Code],TblFeharesCode[Schedule_Prices_Fa])</f>
        <v>ابنیه</v>
      </c>
      <c r="C26" s="240" t="e">
        <f>_xlfn.XLOOKUP(TblMainInvoices[[#This Row],[Schedule_Prices_Fa]],TblFeharesCode[Schedule_Prices_Fa],#REF!)</f>
        <v>#REF!</v>
      </c>
      <c r="D26" s="241">
        <v>11</v>
      </c>
      <c r="E26" s="241" t="str">
        <f t="shared" si="1"/>
        <v>01</v>
      </c>
      <c r="F26" s="240" t="s">
        <v>122</v>
      </c>
      <c r="G26" s="251" t="s">
        <v>172</v>
      </c>
      <c r="H26" s="243" t="s">
        <v>173</v>
      </c>
      <c r="I26" s="243" t="s">
        <v>3266</v>
      </c>
      <c r="J26" s="244" t="s">
        <v>145</v>
      </c>
      <c r="K26" s="245">
        <v>5799000</v>
      </c>
      <c r="L26" s="246"/>
      <c r="M26" s="247">
        <f>_xlfn.XLOOKUP(TblMainInvoices[[#This Row],[Chapter_Nomber]],TblFeharesChapter[Abniyeh_Chapter_Nomber],TblFeharesChapter[Abniyeh_Plus_Minus])</f>
        <v>1.5547</v>
      </c>
      <c r="N26" s="248">
        <v>1.3418000000000001</v>
      </c>
      <c r="O26" s="245" t="str">
        <f>IF(ISBLANK(TblMainInvoices[[#This Row],[Estimate_Contract_Volumn]]),"",ROUND(TblMainInvoices[[#This Row],[Price_Unit]]*TblMainInvoices[[#This Row],[Estimate_Contract_Volumn]],0))</f>
        <v/>
      </c>
      <c r="P26" s="249"/>
      <c r="Q26" s="250" t="str">
        <f>IFERROR(IF(ISBLANK(TblMainInvoices[[#This Row],[ContInv_No01_Volumn]]),"",ROUND(TblMainInvoices[[#This Row],[Price_Unit]]*TblMainInvoices[[#This Row],[ContInv_No01_Volumn]],0)),"")</f>
        <v/>
      </c>
    </row>
    <row r="27" spans="1:17" ht="50.25" customHeight="1">
      <c r="A27" s="239" t="str">
        <f t="shared" si="0"/>
        <v>11010230</v>
      </c>
      <c r="B27" s="240" t="str">
        <f>_xlfn.XLOOKUP(TblMainInvoices[[#This Row],[Fehrest_Code]],TblFeharesCode[Fehrest_Code],TblFeharesCode[Schedule_Prices_Fa])</f>
        <v>ابنیه</v>
      </c>
      <c r="C27" s="240" t="e">
        <f>_xlfn.XLOOKUP(TblMainInvoices[[#This Row],[Schedule_Prices_Fa]],TblFeharesCode[Schedule_Prices_Fa],#REF!)</f>
        <v>#REF!</v>
      </c>
      <c r="D27" s="241">
        <v>11</v>
      </c>
      <c r="E27" s="241" t="str">
        <f t="shared" si="1"/>
        <v>01</v>
      </c>
      <c r="F27" s="240" t="s">
        <v>122</v>
      </c>
      <c r="G27" s="251" t="s">
        <v>174</v>
      </c>
      <c r="H27" s="243" t="s">
        <v>175</v>
      </c>
      <c r="I27" s="243" t="s">
        <v>3267</v>
      </c>
      <c r="J27" s="244" t="s">
        <v>145</v>
      </c>
      <c r="K27" s="245">
        <v>16398000</v>
      </c>
      <c r="L27" s="246"/>
      <c r="M27" s="247">
        <f>_xlfn.XLOOKUP(TblMainInvoices[[#This Row],[Chapter_Nomber]],TblFeharesChapter[Abniyeh_Chapter_Nomber],TblFeharesChapter[Abniyeh_Plus_Minus])</f>
        <v>1.5547</v>
      </c>
      <c r="N27" s="248">
        <v>1.3418000000000001</v>
      </c>
      <c r="O27" s="245" t="str">
        <f>IF(ISBLANK(TblMainInvoices[[#This Row],[Estimate_Contract_Volumn]]),"",ROUND(TblMainInvoices[[#This Row],[Price_Unit]]*TblMainInvoices[[#This Row],[Estimate_Contract_Volumn]],0))</f>
        <v/>
      </c>
      <c r="P27" s="249"/>
      <c r="Q27" s="250" t="str">
        <f>IFERROR(IF(ISBLANK(TblMainInvoices[[#This Row],[ContInv_No01_Volumn]]),"",ROUND(TblMainInvoices[[#This Row],[Price_Unit]]*TblMainInvoices[[#This Row],[ContInv_No01_Volumn]],0)),"")</f>
        <v/>
      </c>
    </row>
    <row r="28" spans="1:17" ht="50.25" customHeight="1">
      <c r="A28" s="239" t="str">
        <f t="shared" si="0"/>
        <v>11010301</v>
      </c>
      <c r="B28" s="240" t="str">
        <f>_xlfn.XLOOKUP(TblMainInvoices[[#This Row],[Fehrest_Code]],TblFeharesCode[Fehrest_Code],TblFeharesCode[Schedule_Prices_Fa])</f>
        <v>ابنیه</v>
      </c>
      <c r="C28" s="240" t="e">
        <f>_xlfn.XLOOKUP(TblMainInvoices[[#This Row],[Schedule_Prices_Fa]],TblFeharesCode[Schedule_Prices_Fa],#REF!)</f>
        <v>#REF!</v>
      </c>
      <c r="D28" s="241">
        <v>11</v>
      </c>
      <c r="E28" s="241" t="str">
        <f t="shared" si="1"/>
        <v>01</v>
      </c>
      <c r="F28" s="240" t="s">
        <v>122</v>
      </c>
      <c r="G28" s="251" t="s">
        <v>176</v>
      </c>
      <c r="H28" s="243" t="s">
        <v>177</v>
      </c>
      <c r="I28" s="243" t="s">
        <v>3268</v>
      </c>
      <c r="J28" s="244" t="s">
        <v>125</v>
      </c>
      <c r="K28" s="245">
        <v>3065000</v>
      </c>
      <c r="L28" s="246"/>
      <c r="M28" s="247">
        <f>_xlfn.XLOOKUP(TblMainInvoices[[#This Row],[Chapter_Nomber]],TblFeharesChapter[Abniyeh_Chapter_Nomber],TblFeharesChapter[Abniyeh_Plus_Minus])</f>
        <v>1.5547</v>
      </c>
      <c r="N28" s="248">
        <v>1.3418000000000001</v>
      </c>
      <c r="O28" s="245" t="str">
        <f>IF(ISBLANK(TblMainInvoices[[#This Row],[Estimate_Contract_Volumn]]),"",ROUND(TblMainInvoices[[#This Row],[Price_Unit]]*TblMainInvoices[[#This Row],[Estimate_Contract_Volumn]],0))</f>
        <v/>
      </c>
      <c r="P28" s="249"/>
      <c r="Q28" s="250" t="str">
        <f>IFERROR(IF(ISBLANK(TblMainInvoices[[#This Row],[ContInv_No01_Volumn]]),"",ROUND(TblMainInvoices[[#This Row],[Price_Unit]]*TblMainInvoices[[#This Row],[ContInv_No01_Volumn]],0)),"")</f>
        <v/>
      </c>
    </row>
    <row r="29" spans="1:17" ht="50.25" customHeight="1">
      <c r="A29" s="239" t="str">
        <f t="shared" si="0"/>
        <v>11010302</v>
      </c>
      <c r="B29" s="240" t="str">
        <f>_xlfn.XLOOKUP(TblMainInvoices[[#This Row],[Fehrest_Code]],TblFeharesCode[Fehrest_Code],TblFeharesCode[Schedule_Prices_Fa])</f>
        <v>ابنیه</v>
      </c>
      <c r="C29" s="240" t="e">
        <f>_xlfn.XLOOKUP(TblMainInvoices[[#This Row],[Schedule_Prices_Fa]],TblFeharesCode[Schedule_Prices_Fa],#REF!)</f>
        <v>#REF!</v>
      </c>
      <c r="D29" s="241">
        <v>11</v>
      </c>
      <c r="E29" s="241" t="str">
        <f t="shared" si="1"/>
        <v>01</v>
      </c>
      <c r="F29" s="240" t="s">
        <v>122</v>
      </c>
      <c r="G29" s="251" t="s">
        <v>178</v>
      </c>
      <c r="H29" s="243" t="s">
        <v>179</v>
      </c>
      <c r="I29" s="243" t="s">
        <v>3269</v>
      </c>
      <c r="J29" s="244" t="s">
        <v>125</v>
      </c>
      <c r="K29" s="245">
        <v>3623000</v>
      </c>
      <c r="L29" s="246"/>
      <c r="M29" s="247">
        <f>_xlfn.XLOOKUP(TblMainInvoices[[#This Row],[Chapter_Nomber]],TblFeharesChapter[Abniyeh_Chapter_Nomber],TblFeharesChapter[Abniyeh_Plus_Minus])</f>
        <v>1.5547</v>
      </c>
      <c r="N29" s="248">
        <v>1.3418000000000001</v>
      </c>
      <c r="O29" s="245" t="str">
        <f>IF(ISBLANK(TblMainInvoices[[#This Row],[Estimate_Contract_Volumn]]),"",ROUND(TblMainInvoices[[#This Row],[Price_Unit]]*TblMainInvoices[[#This Row],[Estimate_Contract_Volumn]],0))</f>
        <v/>
      </c>
      <c r="P29" s="249"/>
      <c r="Q29" s="250" t="str">
        <f>IFERROR(IF(ISBLANK(TblMainInvoices[[#This Row],[ContInv_No01_Volumn]]),"",ROUND(TblMainInvoices[[#This Row],[Price_Unit]]*TblMainInvoices[[#This Row],[ContInv_No01_Volumn]],0)),"")</f>
        <v/>
      </c>
    </row>
    <row r="30" spans="1:17" ht="50.25" customHeight="1">
      <c r="A30" s="239" t="str">
        <f t="shared" si="0"/>
        <v>11010401</v>
      </c>
      <c r="B30" s="240" t="str">
        <f>_xlfn.XLOOKUP(TblMainInvoices[[#This Row],[Fehrest_Code]],TblFeharesCode[Fehrest_Code],TblFeharesCode[Schedule_Prices_Fa])</f>
        <v>ابنیه</v>
      </c>
      <c r="C30" s="240" t="e">
        <f>_xlfn.XLOOKUP(TblMainInvoices[[#This Row],[Schedule_Prices_Fa]],TblFeharesCode[Schedule_Prices_Fa],#REF!)</f>
        <v>#REF!</v>
      </c>
      <c r="D30" s="241">
        <v>11</v>
      </c>
      <c r="E30" s="241" t="str">
        <f t="shared" si="1"/>
        <v>01</v>
      </c>
      <c r="F30" s="240" t="s">
        <v>122</v>
      </c>
      <c r="G30" s="251" t="s">
        <v>180</v>
      </c>
      <c r="H30" s="243" t="s">
        <v>181</v>
      </c>
      <c r="I30" s="243" t="s">
        <v>3270</v>
      </c>
      <c r="J30" s="244" t="s">
        <v>34</v>
      </c>
      <c r="K30" s="245">
        <v>1129000</v>
      </c>
      <c r="L30" s="246"/>
      <c r="M30" s="247">
        <f>_xlfn.XLOOKUP(TblMainInvoices[[#This Row],[Chapter_Nomber]],TblFeharesChapter[Abniyeh_Chapter_Nomber],TblFeharesChapter[Abniyeh_Plus_Minus])</f>
        <v>1.5547</v>
      </c>
      <c r="N30" s="248">
        <v>1.3418000000000001</v>
      </c>
      <c r="O30" s="245" t="str">
        <f>IF(ISBLANK(TblMainInvoices[[#This Row],[Estimate_Contract_Volumn]]),"",ROUND(TblMainInvoices[[#This Row],[Price_Unit]]*TblMainInvoices[[#This Row],[Estimate_Contract_Volumn]],0))</f>
        <v/>
      </c>
      <c r="P30" s="249"/>
      <c r="Q30" s="250" t="str">
        <f>IFERROR(IF(ISBLANK(TblMainInvoices[[#This Row],[ContInv_No01_Volumn]]),"",ROUND(TblMainInvoices[[#This Row],[Price_Unit]]*TblMainInvoices[[#This Row],[ContInv_No01_Volumn]],0)),"")</f>
        <v/>
      </c>
    </row>
    <row r="31" spans="1:17" ht="50.25" customHeight="1">
      <c r="A31" s="239" t="str">
        <f t="shared" si="0"/>
        <v>11010402</v>
      </c>
      <c r="B31" s="240" t="str">
        <f>_xlfn.XLOOKUP(TblMainInvoices[[#This Row],[Fehrest_Code]],TblFeharesCode[Fehrest_Code],TblFeharesCode[Schedule_Prices_Fa])</f>
        <v>ابنیه</v>
      </c>
      <c r="C31" s="240" t="e">
        <f>_xlfn.XLOOKUP(TblMainInvoices[[#This Row],[Schedule_Prices_Fa]],TblFeharesCode[Schedule_Prices_Fa],#REF!)</f>
        <v>#REF!</v>
      </c>
      <c r="D31" s="241">
        <v>11</v>
      </c>
      <c r="E31" s="241" t="str">
        <f t="shared" si="1"/>
        <v>01</v>
      </c>
      <c r="F31" s="240" t="s">
        <v>122</v>
      </c>
      <c r="G31" s="251" t="s">
        <v>182</v>
      </c>
      <c r="H31" s="243" t="s">
        <v>183</v>
      </c>
      <c r="I31" s="243" t="s">
        <v>3271</v>
      </c>
      <c r="J31" s="244" t="s">
        <v>34</v>
      </c>
      <c r="K31" s="245">
        <v>1757000</v>
      </c>
      <c r="L31" s="246"/>
      <c r="M31" s="247">
        <f>_xlfn.XLOOKUP(TblMainInvoices[[#This Row],[Chapter_Nomber]],TblFeharesChapter[Abniyeh_Chapter_Nomber],TblFeharesChapter[Abniyeh_Plus_Minus])</f>
        <v>1.5547</v>
      </c>
      <c r="N31" s="248">
        <v>1.3418000000000001</v>
      </c>
      <c r="O31" s="245" t="str">
        <f>IF(ISBLANK(TblMainInvoices[[#This Row],[Estimate_Contract_Volumn]]),"",ROUND(TblMainInvoices[[#This Row],[Price_Unit]]*TblMainInvoices[[#This Row],[Estimate_Contract_Volumn]],0))</f>
        <v/>
      </c>
      <c r="P31" s="249"/>
      <c r="Q31" s="250" t="str">
        <f>IFERROR(IF(ISBLANK(TblMainInvoices[[#This Row],[ContInv_No01_Volumn]]),"",ROUND(TblMainInvoices[[#This Row],[Price_Unit]]*TblMainInvoices[[#This Row],[ContInv_No01_Volumn]],0)),"")</f>
        <v/>
      </c>
    </row>
    <row r="32" spans="1:17" ht="50.25" customHeight="1">
      <c r="A32" s="239" t="str">
        <f t="shared" si="0"/>
        <v>11010403</v>
      </c>
      <c r="B32" s="240" t="str">
        <f>_xlfn.XLOOKUP(TblMainInvoices[[#This Row],[Fehrest_Code]],TblFeharesCode[Fehrest_Code],TblFeharesCode[Schedule_Prices_Fa])</f>
        <v>ابنیه</v>
      </c>
      <c r="C32" s="240" t="e">
        <f>_xlfn.XLOOKUP(TblMainInvoices[[#This Row],[Schedule_Prices_Fa]],TblFeharesCode[Schedule_Prices_Fa],#REF!)</f>
        <v>#REF!</v>
      </c>
      <c r="D32" s="241">
        <v>11</v>
      </c>
      <c r="E32" s="241" t="str">
        <f t="shared" si="1"/>
        <v>01</v>
      </c>
      <c r="F32" s="240" t="s">
        <v>122</v>
      </c>
      <c r="G32" s="251" t="s">
        <v>184</v>
      </c>
      <c r="H32" s="243" t="s">
        <v>185</v>
      </c>
      <c r="I32" s="243" t="s">
        <v>3272</v>
      </c>
      <c r="J32" s="244" t="s">
        <v>34</v>
      </c>
      <c r="K32" s="245">
        <v>1478000</v>
      </c>
      <c r="L32" s="246"/>
      <c r="M32" s="247">
        <f>_xlfn.XLOOKUP(TblMainInvoices[[#This Row],[Chapter_Nomber]],TblFeharesChapter[Abniyeh_Chapter_Nomber],TblFeharesChapter[Abniyeh_Plus_Minus])</f>
        <v>1.5547</v>
      </c>
      <c r="N32" s="248">
        <v>1.3418000000000001</v>
      </c>
      <c r="O32" s="245" t="str">
        <f>IF(ISBLANK(TblMainInvoices[[#This Row],[Estimate_Contract_Volumn]]),"",ROUND(TblMainInvoices[[#This Row],[Price_Unit]]*TblMainInvoices[[#This Row],[Estimate_Contract_Volumn]],0))</f>
        <v/>
      </c>
      <c r="P32" s="249"/>
      <c r="Q32" s="250" t="str">
        <f>IFERROR(IF(ISBLANK(TblMainInvoices[[#This Row],[ContInv_No01_Volumn]]),"",ROUND(TblMainInvoices[[#This Row],[Price_Unit]]*TblMainInvoices[[#This Row],[ContInv_No01_Volumn]],0)),"")</f>
        <v/>
      </c>
    </row>
    <row r="33" spans="1:17" ht="50.25" customHeight="1">
      <c r="A33" s="239" t="str">
        <f t="shared" si="0"/>
        <v>11010404</v>
      </c>
      <c r="B33" s="240" t="str">
        <f>_xlfn.XLOOKUP(TblMainInvoices[[#This Row],[Fehrest_Code]],TblFeharesCode[Fehrest_Code],TblFeharesCode[Schedule_Prices_Fa])</f>
        <v>ابنیه</v>
      </c>
      <c r="C33" s="240" t="e">
        <f>_xlfn.XLOOKUP(TblMainInvoices[[#This Row],[Schedule_Prices_Fa]],TblFeharesCode[Schedule_Prices_Fa],#REF!)</f>
        <v>#REF!</v>
      </c>
      <c r="D33" s="241">
        <v>11</v>
      </c>
      <c r="E33" s="241" t="str">
        <f t="shared" si="1"/>
        <v>01</v>
      </c>
      <c r="F33" s="240" t="s">
        <v>122</v>
      </c>
      <c r="G33" s="251" t="s">
        <v>186</v>
      </c>
      <c r="H33" s="243" t="s">
        <v>187</v>
      </c>
      <c r="I33" s="243" t="s">
        <v>3273</v>
      </c>
      <c r="J33" s="244" t="s">
        <v>34</v>
      </c>
      <c r="K33" s="245">
        <v>1416000</v>
      </c>
      <c r="L33" s="246"/>
      <c r="M33" s="247">
        <f>_xlfn.XLOOKUP(TblMainInvoices[[#This Row],[Chapter_Nomber]],TblFeharesChapter[Abniyeh_Chapter_Nomber],TblFeharesChapter[Abniyeh_Plus_Minus])</f>
        <v>1.5547</v>
      </c>
      <c r="N33" s="248">
        <v>1.3418000000000001</v>
      </c>
      <c r="O33" s="245" t="str">
        <f>IF(ISBLANK(TblMainInvoices[[#This Row],[Estimate_Contract_Volumn]]),"",ROUND(TblMainInvoices[[#This Row],[Price_Unit]]*TblMainInvoices[[#This Row],[Estimate_Contract_Volumn]],0))</f>
        <v/>
      </c>
      <c r="P33" s="249"/>
      <c r="Q33" s="250" t="str">
        <f>IFERROR(IF(ISBLANK(TblMainInvoices[[#This Row],[ContInv_No01_Volumn]]),"",ROUND(TblMainInvoices[[#This Row],[Price_Unit]]*TblMainInvoices[[#This Row],[ContInv_No01_Volumn]],0)),"")</f>
        <v/>
      </c>
    </row>
    <row r="34" spans="1:17" ht="50.25" customHeight="1">
      <c r="A34" s="239" t="str">
        <f t="shared" si="0"/>
        <v>11010405</v>
      </c>
      <c r="B34" s="240" t="str">
        <f>_xlfn.XLOOKUP(TblMainInvoices[[#This Row],[Fehrest_Code]],TblFeharesCode[Fehrest_Code],TblFeharesCode[Schedule_Prices_Fa])</f>
        <v>ابنیه</v>
      </c>
      <c r="C34" s="240" t="e">
        <f>_xlfn.XLOOKUP(TblMainInvoices[[#This Row],[Schedule_Prices_Fa]],TblFeharesCode[Schedule_Prices_Fa],#REF!)</f>
        <v>#REF!</v>
      </c>
      <c r="D34" s="241">
        <v>11</v>
      </c>
      <c r="E34" s="241" t="str">
        <f t="shared" si="1"/>
        <v>01</v>
      </c>
      <c r="F34" s="240" t="s">
        <v>122</v>
      </c>
      <c r="G34" s="251" t="s">
        <v>188</v>
      </c>
      <c r="H34" s="243" t="s">
        <v>189</v>
      </c>
      <c r="I34" s="243"/>
      <c r="J34" s="244" t="s">
        <v>34</v>
      </c>
      <c r="K34" s="245">
        <v>15775000</v>
      </c>
      <c r="L34" s="246"/>
      <c r="M34" s="247">
        <f>_xlfn.XLOOKUP(TblMainInvoices[[#This Row],[Chapter_Nomber]],TblFeharesChapter[Abniyeh_Chapter_Nomber],TblFeharesChapter[Abniyeh_Plus_Minus])</f>
        <v>1.5547</v>
      </c>
      <c r="N34" s="248">
        <v>1.3418000000000001</v>
      </c>
      <c r="O34" s="245" t="str">
        <f>IF(ISBLANK(TblMainInvoices[[#This Row],[Estimate_Contract_Volumn]]),"",ROUND(TblMainInvoices[[#This Row],[Price_Unit]]*TblMainInvoices[[#This Row],[Estimate_Contract_Volumn]],0))</f>
        <v/>
      </c>
      <c r="P34" s="249"/>
      <c r="Q34" s="250" t="str">
        <f>IFERROR(IF(ISBLANK(TblMainInvoices[[#This Row],[ContInv_No01_Volumn]]),"",ROUND(TblMainInvoices[[#This Row],[Price_Unit]]*TblMainInvoices[[#This Row],[ContInv_No01_Volumn]],0)),"")</f>
        <v/>
      </c>
    </row>
    <row r="35" spans="1:17" ht="50.25" customHeight="1">
      <c r="A35" s="239" t="str">
        <f t="shared" si="0"/>
        <v>11010406</v>
      </c>
      <c r="B35" s="240" t="str">
        <f>_xlfn.XLOOKUP(TblMainInvoices[[#This Row],[Fehrest_Code]],TblFeharesCode[Fehrest_Code],TblFeharesCode[Schedule_Prices_Fa])</f>
        <v>ابنیه</v>
      </c>
      <c r="C35" s="240" t="e">
        <f>_xlfn.XLOOKUP(TblMainInvoices[[#This Row],[Schedule_Prices_Fa]],TblFeharesCode[Schedule_Prices_Fa],#REF!)</f>
        <v>#REF!</v>
      </c>
      <c r="D35" s="241">
        <v>11</v>
      </c>
      <c r="E35" s="241" t="str">
        <f t="shared" si="1"/>
        <v>01</v>
      </c>
      <c r="F35" s="240" t="s">
        <v>122</v>
      </c>
      <c r="G35" s="251" t="s">
        <v>190</v>
      </c>
      <c r="H35" s="243" t="s">
        <v>191</v>
      </c>
      <c r="I35" s="243"/>
      <c r="J35" s="244" t="s">
        <v>34</v>
      </c>
      <c r="K35" s="245">
        <v>22928000</v>
      </c>
      <c r="L35" s="246"/>
      <c r="M35" s="247">
        <f>_xlfn.XLOOKUP(TblMainInvoices[[#This Row],[Chapter_Nomber]],TblFeharesChapter[Abniyeh_Chapter_Nomber],TblFeharesChapter[Abniyeh_Plus_Minus])</f>
        <v>1.5547</v>
      </c>
      <c r="N35" s="248">
        <v>1.3418000000000001</v>
      </c>
      <c r="O35" s="245" t="str">
        <f>IF(ISBLANK(TblMainInvoices[[#This Row],[Estimate_Contract_Volumn]]),"",ROUND(TblMainInvoices[[#This Row],[Price_Unit]]*TblMainInvoices[[#This Row],[Estimate_Contract_Volumn]],0))</f>
        <v/>
      </c>
      <c r="P35" s="249"/>
      <c r="Q35" s="250" t="str">
        <f>IFERROR(IF(ISBLANK(TblMainInvoices[[#This Row],[ContInv_No01_Volumn]]),"",ROUND(TblMainInvoices[[#This Row],[Price_Unit]]*TblMainInvoices[[#This Row],[ContInv_No01_Volumn]],0)),"")</f>
        <v/>
      </c>
    </row>
    <row r="36" spans="1:17" ht="50.25" customHeight="1">
      <c r="A36" s="239" t="str">
        <f t="shared" si="0"/>
        <v>11010407</v>
      </c>
      <c r="B36" s="240" t="str">
        <f>_xlfn.XLOOKUP(TblMainInvoices[[#This Row],[Fehrest_Code]],TblFeharesCode[Fehrest_Code],TblFeharesCode[Schedule_Prices_Fa])</f>
        <v>ابنیه</v>
      </c>
      <c r="C36" s="240" t="e">
        <f>_xlfn.XLOOKUP(TblMainInvoices[[#This Row],[Schedule_Prices_Fa]],TblFeharesCode[Schedule_Prices_Fa],#REF!)</f>
        <v>#REF!</v>
      </c>
      <c r="D36" s="241">
        <v>11</v>
      </c>
      <c r="E36" s="241" t="str">
        <f t="shared" si="1"/>
        <v>01</v>
      </c>
      <c r="F36" s="240" t="s">
        <v>122</v>
      </c>
      <c r="G36" s="251" t="s">
        <v>192</v>
      </c>
      <c r="H36" s="243" t="s">
        <v>193</v>
      </c>
      <c r="I36" s="243"/>
      <c r="J36" s="244" t="s">
        <v>34</v>
      </c>
      <c r="K36" s="245">
        <v>3432000</v>
      </c>
      <c r="L36" s="246"/>
      <c r="M36" s="247">
        <f>_xlfn.XLOOKUP(TblMainInvoices[[#This Row],[Chapter_Nomber]],TblFeharesChapter[Abniyeh_Chapter_Nomber],TblFeharesChapter[Abniyeh_Plus_Minus])</f>
        <v>1.5547</v>
      </c>
      <c r="N36" s="248">
        <v>1.3418000000000001</v>
      </c>
      <c r="O36" s="245" t="str">
        <f>IF(ISBLANK(TblMainInvoices[[#This Row],[Estimate_Contract_Volumn]]),"",ROUND(TblMainInvoices[[#This Row],[Price_Unit]]*TblMainInvoices[[#This Row],[Estimate_Contract_Volumn]],0))</f>
        <v/>
      </c>
      <c r="P36" s="249"/>
      <c r="Q36" s="250" t="str">
        <f>IFERROR(IF(ISBLANK(TblMainInvoices[[#This Row],[ContInv_No01_Volumn]]),"",ROUND(TblMainInvoices[[#This Row],[Price_Unit]]*TblMainInvoices[[#This Row],[ContInv_No01_Volumn]],0)),"")</f>
        <v/>
      </c>
    </row>
    <row r="37" spans="1:17" ht="50.25" customHeight="1">
      <c r="A37" s="239" t="str">
        <f t="shared" si="0"/>
        <v>11010408</v>
      </c>
      <c r="B37" s="240" t="str">
        <f>_xlfn.XLOOKUP(TblMainInvoices[[#This Row],[Fehrest_Code]],TblFeharesCode[Fehrest_Code],TblFeharesCode[Schedule_Prices_Fa])</f>
        <v>ابنیه</v>
      </c>
      <c r="C37" s="240" t="e">
        <f>_xlfn.XLOOKUP(TblMainInvoices[[#This Row],[Schedule_Prices_Fa]],TblFeharesCode[Schedule_Prices_Fa],#REF!)</f>
        <v>#REF!</v>
      </c>
      <c r="D37" s="241">
        <v>11</v>
      </c>
      <c r="E37" s="241" t="str">
        <f t="shared" si="1"/>
        <v>01</v>
      </c>
      <c r="F37" s="240" t="s">
        <v>122</v>
      </c>
      <c r="G37" s="251" t="s">
        <v>194</v>
      </c>
      <c r="H37" s="243" t="s">
        <v>195</v>
      </c>
      <c r="I37" s="243" t="s">
        <v>3274</v>
      </c>
      <c r="J37" s="244" t="s">
        <v>34</v>
      </c>
      <c r="K37" s="245">
        <v>2093000</v>
      </c>
      <c r="L37" s="246"/>
      <c r="M37" s="247">
        <f>_xlfn.XLOOKUP(TblMainInvoices[[#This Row],[Chapter_Nomber]],TblFeharesChapter[Abniyeh_Chapter_Nomber],TblFeharesChapter[Abniyeh_Plus_Minus])</f>
        <v>1.5547</v>
      </c>
      <c r="N37" s="248">
        <v>1.3418000000000001</v>
      </c>
      <c r="O37" s="245" t="str">
        <f>IF(ISBLANK(TblMainInvoices[[#This Row],[Estimate_Contract_Volumn]]),"",ROUND(TblMainInvoices[[#This Row],[Price_Unit]]*TblMainInvoices[[#This Row],[Estimate_Contract_Volumn]],0))</f>
        <v/>
      </c>
      <c r="P37" s="249"/>
      <c r="Q37" s="250" t="str">
        <f>IFERROR(IF(ISBLANK(TblMainInvoices[[#This Row],[ContInv_No01_Volumn]]),"",ROUND(TblMainInvoices[[#This Row],[Price_Unit]]*TblMainInvoices[[#This Row],[ContInv_No01_Volumn]],0)),"")</f>
        <v/>
      </c>
    </row>
    <row r="38" spans="1:17" ht="50.25" customHeight="1">
      <c r="A38" s="239" t="str">
        <f t="shared" si="0"/>
        <v>11010409</v>
      </c>
      <c r="B38" s="240" t="str">
        <f>_xlfn.XLOOKUP(TblMainInvoices[[#This Row],[Fehrest_Code]],TblFeharesCode[Fehrest_Code],TblFeharesCode[Schedule_Prices_Fa])</f>
        <v>ابنیه</v>
      </c>
      <c r="C38" s="240" t="e">
        <f>_xlfn.XLOOKUP(TblMainInvoices[[#This Row],[Schedule_Prices_Fa]],TblFeharesCode[Schedule_Prices_Fa],#REF!)</f>
        <v>#REF!</v>
      </c>
      <c r="D38" s="241">
        <v>11</v>
      </c>
      <c r="E38" s="241" t="str">
        <f t="shared" si="1"/>
        <v>01</v>
      </c>
      <c r="F38" s="240" t="s">
        <v>122</v>
      </c>
      <c r="G38" s="251" t="s">
        <v>196</v>
      </c>
      <c r="H38" s="243" t="s">
        <v>197</v>
      </c>
      <c r="I38" s="243" t="s">
        <v>3275</v>
      </c>
      <c r="J38" s="244" t="s">
        <v>34</v>
      </c>
      <c r="K38" s="245">
        <v>11468000</v>
      </c>
      <c r="L38" s="246"/>
      <c r="M38" s="247">
        <f>_xlfn.XLOOKUP(TblMainInvoices[[#This Row],[Chapter_Nomber]],TblFeharesChapter[Abniyeh_Chapter_Nomber],TblFeharesChapter[Abniyeh_Plus_Minus])</f>
        <v>1.5547</v>
      </c>
      <c r="N38" s="248">
        <v>1.3418000000000001</v>
      </c>
      <c r="O38" s="245" t="str">
        <f>IF(ISBLANK(TblMainInvoices[[#This Row],[Estimate_Contract_Volumn]]),"",ROUND(TblMainInvoices[[#This Row],[Price_Unit]]*TblMainInvoices[[#This Row],[Estimate_Contract_Volumn]],0))</f>
        <v/>
      </c>
      <c r="P38" s="249"/>
      <c r="Q38" s="250" t="str">
        <f>IFERROR(IF(ISBLANK(TblMainInvoices[[#This Row],[ContInv_No01_Volumn]]),"",ROUND(TblMainInvoices[[#This Row],[Price_Unit]]*TblMainInvoices[[#This Row],[ContInv_No01_Volumn]],0)),"")</f>
        <v/>
      </c>
    </row>
    <row r="39" spans="1:17" ht="50.25" customHeight="1">
      <c r="A39" s="239" t="str">
        <f t="shared" si="0"/>
        <v>11010410</v>
      </c>
      <c r="B39" s="240" t="str">
        <f>_xlfn.XLOOKUP(TblMainInvoices[[#This Row],[Fehrest_Code]],TblFeharesCode[Fehrest_Code],TblFeharesCode[Schedule_Prices_Fa])</f>
        <v>ابنیه</v>
      </c>
      <c r="C39" s="240" t="e">
        <f>_xlfn.XLOOKUP(TblMainInvoices[[#This Row],[Schedule_Prices_Fa]],TblFeharesCode[Schedule_Prices_Fa],#REF!)</f>
        <v>#REF!</v>
      </c>
      <c r="D39" s="241">
        <v>11</v>
      </c>
      <c r="E39" s="241" t="str">
        <f t="shared" si="1"/>
        <v>01</v>
      </c>
      <c r="F39" s="240" t="s">
        <v>122</v>
      </c>
      <c r="G39" s="251" t="s">
        <v>198</v>
      </c>
      <c r="H39" s="243" t="s">
        <v>199</v>
      </c>
      <c r="I39" s="243" t="s">
        <v>3276</v>
      </c>
      <c r="J39" s="244" t="s">
        <v>34</v>
      </c>
      <c r="K39" s="245">
        <v>1469000</v>
      </c>
      <c r="L39" s="246"/>
      <c r="M39" s="247">
        <f>_xlfn.XLOOKUP(TblMainInvoices[[#This Row],[Chapter_Nomber]],TblFeharesChapter[Abniyeh_Chapter_Nomber],TblFeharesChapter[Abniyeh_Plus_Minus])</f>
        <v>1.5547</v>
      </c>
      <c r="N39" s="248">
        <v>1.3418000000000001</v>
      </c>
      <c r="O39" s="245" t="str">
        <f>IF(ISBLANK(TblMainInvoices[[#This Row],[Estimate_Contract_Volumn]]),"",ROUND(TblMainInvoices[[#This Row],[Price_Unit]]*TblMainInvoices[[#This Row],[Estimate_Contract_Volumn]],0))</f>
        <v/>
      </c>
      <c r="P39" s="249"/>
      <c r="Q39" s="250" t="str">
        <f>IFERROR(IF(ISBLANK(TblMainInvoices[[#This Row],[ContInv_No01_Volumn]]),"",ROUND(TblMainInvoices[[#This Row],[Price_Unit]]*TblMainInvoices[[#This Row],[ContInv_No01_Volumn]],0)),"")</f>
        <v/>
      </c>
    </row>
    <row r="40" spans="1:17" ht="50.25" customHeight="1">
      <c r="A40" s="239" t="str">
        <f t="shared" si="0"/>
        <v>11010412</v>
      </c>
      <c r="B40" s="240" t="str">
        <f>_xlfn.XLOOKUP(TblMainInvoices[[#This Row],[Fehrest_Code]],TblFeharesCode[Fehrest_Code],TblFeharesCode[Schedule_Prices_Fa])</f>
        <v>ابنیه</v>
      </c>
      <c r="C40" s="240" t="e">
        <f>_xlfn.XLOOKUP(TblMainInvoices[[#This Row],[Schedule_Prices_Fa]],TblFeharesCode[Schedule_Prices_Fa],#REF!)</f>
        <v>#REF!</v>
      </c>
      <c r="D40" s="241">
        <v>11</v>
      </c>
      <c r="E40" s="241" t="str">
        <f t="shared" si="1"/>
        <v>01</v>
      </c>
      <c r="F40" s="240" t="s">
        <v>122</v>
      </c>
      <c r="G40" s="251" t="s">
        <v>200</v>
      </c>
      <c r="H40" s="243" t="s">
        <v>201</v>
      </c>
      <c r="I40" s="243" t="s">
        <v>3277</v>
      </c>
      <c r="J40" s="244" t="s">
        <v>34</v>
      </c>
      <c r="K40" s="245">
        <v>1753000</v>
      </c>
      <c r="L40" s="246"/>
      <c r="M40" s="247">
        <f>_xlfn.XLOOKUP(TblMainInvoices[[#This Row],[Chapter_Nomber]],TblFeharesChapter[Abniyeh_Chapter_Nomber],TblFeharesChapter[Abniyeh_Plus_Minus])</f>
        <v>1.5547</v>
      </c>
      <c r="N40" s="248">
        <v>1.3418000000000001</v>
      </c>
      <c r="O40" s="245" t="str">
        <f>IF(ISBLANK(TblMainInvoices[[#This Row],[Estimate_Contract_Volumn]]),"",ROUND(TblMainInvoices[[#This Row],[Price_Unit]]*TblMainInvoices[[#This Row],[Estimate_Contract_Volumn]],0))</f>
        <v/>
      </c>
      <c r="P40" s="249"/>
      <c r="Q40" s="250" t="str">
        <f>IFERROR(IF(ISBLANK(TblMainInvoices[[#This Row],[ContInv_No01_Volumn]]),"",ROUND(TblMainInvoices[[#This Row],[Price_Unit]]*TblMainInvoices[[#This Row],[ContInv_No01_Volumn]],0)),"")</f>
        <v/>
      </c>
    </row>
    <row r="41" spans="1:17" ht="50.25" customHeight="1">
      <c r="A41" s="239" t="str">
        <f t="shared" si="0"/>
        <v>11010501</v>
      </c>
      <c r="B41" s="240" t="str">
        <f>_xlfn.XLOOKUP(TblMainInvoices[[#This Row],[Fehrest_Code]],TblFeharesCode[Fehrest_Code],TblFeharesCode[Schedule_Prices_Fa])</f>
        <v>ابنیه</v>
      </c>
      <c r="C41" s="240" t="e">
        <f>_xlfn.XLOOKUP(TblMainInvoices[[#This Row],[Schedule_Prices_Fa]],TblFeharesCode[Schedule_Prices_Fa],#REF!)</f>
        <v>#REF!</v>
      </c>
      <c r="D41" s="241">
        <v>11</v>
      </c>
      <c r="E41" s="241" t="str">
        <f t="shared" si="1"/>
        <v>01</v>
      </c>
      <c r="F41" s="240" t="s">
        <v>122</v>
      </c>
      <c r="G41" s="251" t="s">
        <v>202</v>
      </c>
      <c r="H41" s="243" t="s">
        <v>203</v>
      </c>
      <c r="I41" s="243" t="s">
        <v>3278</v>
      </c>
      <c r="J41" s="244" t="s">
        <v>145</v>
      </c>
      <c r="K41" s="245">
        <v>1046000</v>
      </c>
      <c r="L41" s="246"/>
      <c r="M41" s="247">
        <f>_xlfn.XLOOKUP(TblMainInvoices[[#This Row],[Chapter_Nomber]],TblFeharesChapter[Abniyeh_Chapter_Nomber],TblFeharesChapter[Abniyeh_Plus_Minus])</f>
        <v>1.5547</v>
      </c>
      <c r="N41" s="248">
        <v>1.3418000000000001</v>
      </c>
      <c r="O41" s="245" t="str">
        <f>IF(ISBLANK(TblMainInvoices[[#This Row],[Estimate_Contract_Volumn]]),"",ROUND(TblMainInvoices[[#This Row],[Price_Unit]]*TblMainInvoices[[#This Row],[Estimate_Contract_Volumn]],0))</f>
        <v/>
      </c>
      <c r="P41" s="249"/>
      <c r="Q41" s="250" t="str">
        <f>IFERROR(IF(ISBLANK(TblMainInvoices[[#This Row],[ContInv_No01_Volumn]]),"",ROUND(TblMainInvoices[[#This Row],[Price_Unit]]*TblMainInvoices[[#This Row],[ContInv_No01_Volumn]],0)),"")</f>
        <v/>
      </c>
    </row>
    <row r="42" spans="1:17" ht="50.25" customHeight="1">
      <c r="A42" s="239" t="str">
        <f t="shared" si="0"/>
        <v>11010502</v>
      </c>
      <c r="B42" s="240" t="str">
        <f>_xlfn.XLOOKUP(TblMainInvoices[[#This Row],[Fehrest_Code]],TblFeharesCode[Fehrest_Code],TblFeharesCode[Schedule_Prices_Fa])</f>
        <v>ابنیه</v>
      </c>
      <c r="C42" s="240" t="e">
        <f>_xlfn.XLOOKUP(TblMainInvoices[[#This Row],[Schedule_Prices_Fa]],TblFeharesCode[Schedule_Prices_Fa],#REF!)</f>
        <v>#REF!</v>
      </c>
      <c r="D42" s="241">
        <v>11</v>
      </c>
      <c r="E42" s="241" t="str">
        <f t="shared" si="1"/>
        <v>01</v>
      </c>
      <c r="F42" s="240" t="s">
        <v>122</v>
      </c>
      <c r="G42" s="251" t="s">
        <v>204</v>
      </c>
      <c r="H42" s="243" t="s">
        <v>205</v>
      </c>
      <c r="I42" s="243" t="s">
        <v>3279</v>
      </c>
      <c r="J42" s="244" t="s">
        <v>125</v>
      </c>
      <c r="K42" s="245">
        <v>350500</v>
      </c>
      <c r="L42" s="246"/>
      <c r="M42" s="247">
        <f>_xlfn.XLOOKUP(TblMainInvoices[[#This Row],[Chapter_Nomber]],TblFeharesChapter[Abniyeh_Chapter_Nomber],TblFeharesChapter[Abniyeh_Plus_Minus])</f>
        <v>1.5547</v>
      </c>
      <c r="N42" s="248">
        <v>1.3418000000000001</v>
      </c>
      <c r="O42" s="245" t="str">
        <f>IF(ISBLANK(TblMainInvoices[[#This Row],[Estimate_Contract_Volumn]]),"",ROUND(TblMainInvoices[[#This Row],[Price_Unit]]*TblMainInvoices[[#This Row],[Estimate_Contract_Volumn]],0))</f>
        <v/>
      </c>
      <c r="P42" s="249"/>
      <c r="Q42" s="250" t="str">
        <f>IFERROR(IF(ISBLANK(TblMainInvoices[[#This Row],[ContInv_No01_Volumn]]),"",ROUND(TblMainInvoices[[#This Row],[Price_Unit]]*TblMainInvoices[[#This Row],[ContInv_No01_Volumn]],0)),"")</f>
        <v/>
      </c>
    </row>
    <row r="43" spans="1:17" ht="50.25" customHeight="1">
      <c r="A43" s="239" t="str">
        <f t="shared" si="0"/>
        <v>11010503</v>
      </c>
      <c r="B43" s="240" t="str">
        <f>_xlfn.XLOOKUP(TblMainInvoices[[#This Row],[Fehrest_Code]],TblFeharesCode[Fehrest_Code],TblFeharesCode[Schedule_Prices_Fa])</f>
        <v>ابنیه</v>
      </c>
      <c r="C43" s="240" t="e">
        <f>_xlfn.XLOOKUP(TblMainInvoices[[#This Row],[Schedule_Prices_Fa]],TblFeharesCode[Schedule_Prices_Fa],#REF!)</f>
        <v>#REF!</v>
      </c>
      <c r="D43" s="241">
        <v>11</v>
      </c>
      <c r="E43" s="241" t="str">
        <f t="shared" si="1"/>
        <v>01</v>
      </c>
      <c r="F43" s="240" t="s">
        <v>122</v>
      </c>
      <c r="G43" s="251" t="s">
        <v>206</v>
      </c>
      <c r="H43" s="243" t="s">
        <v>207</v>
      </c>
      <c r="I43" s="243" t="s">
        <v>3280</v>
      </c>
      <c r="J43" s="244" t="s">
        <v>125</v>
      </c>
      <c r="K43" s="245">
        <v>613500</v>
      </c>
      <c r="L43" s="246"/>
      <c r="M43" s="247">
        <f>_xlfn.XLOOKUP(TblMainInvoices[[#This Row],[Chapter_Nomber]],TblFeharesChapter[Abniyeh_Chapter_Nomber],TblFeharesChapter[Abniyeh_Plus_Minus])</f>
        <v>1.5547</v>
      </c>
      <c r="N43" s="248">
        <v>1.3418000000000001</v>
      </c>
      <c r="O43" s="245" t="str">
        <f>IF(ISBLANK(TblMainInvoices[[#This Row],[Estimate_Contract_Volumn]]),"",ROUND(TblMainInvoices[[#This Row],[Price_Unit]]*TblMainInvoices[[#This Row],[Estimate_Contract_Volumn]],0))</f>
        <v/>
      </c>
      <c r="P43" s="249"/>
      <c r="Q43" s="250" t="str">
        <f>IFERROR(IF(ISBLANK(TblMainInvoices[[#This Row],[ContInv_No01_Volumn]]),"",ROUND(TblMainInvoices[[#This Row],[Price_Unit]]*TblMainInvoices[[#This Row],[ContInv_No01_Volumn]],0)),"")</f>
        <v/>
      </c>
    </row>
    <row r="44" spans="1:17" ht="50.25" customHeight="1">
      <c r="A44" s="239" t="str">
        <f t="shared" si="0"/>
        <v>11010504</v>
      </c>
      <c r="B44" s="240" t="str">
        <f>_xlfn.XLOOKUP(TblMainInvoices[[#This Row],[Fehrest_Code]],TblFeharesCode[Fehrest_Code],TblFeharesCode[Schedule_Prices_Fa])</f>
        <v>ابنیه</v>
      </c>
      <c r="C44" s="240" t="e">
        <f>_xlfn.XLOOKUP(TblMainInvoices[[#This Row],[Schedule_Prices_Fa]],TblFeharesCode[Schedule_Prices_Fa],#REF!)</f>
        <v>#REF!</v>
      </c>
      <c r="D44" s="241">
        <v>11</v>
      </c>
      <c r="E44" s="241" t="str">
        <f t="shared" si="1"/>
        <v>01</v>
      </c>
      <c r="F44" s="240" t="s">
        <v>122</v>
      </c>
      <c r="G44" s="251" t="s">
        <v>208</v>
      </c>
      <c r="H44" s="243" t="s">
        <v>209</v>
      </c>
      <c r="I44" s="243" t="s">
        <v>3281</v>
      </c>
      <c r="J44" s="244" t="s">
        <v>125</v>
      </c>
      <c r="K44" s="245">
        <v>538500</v>
      </c>
      <c r="L44" s="246"/>
      <c r="M44" s="247">
        <f>_xlfn.XLOOKUP(TblMainInvoices[[#This Row],[Chapter_Nomber]],TblFeharesChapter[Abniyeh_Chapter_Nomber],TblFeharesChapter[Abniyeh_Plus_Minus])</f>
        <v>1.5547</v>
      </c>
      <c r="N44" s="248">
        <v>1.3418000000000001</v>
      </c>
      <c r="O44" s="245" t="str">
        <f>IF(ISBLANK(TblMainInvoices[[#This Row],[Estimate_Contract_Volumn]]),"",ROUND(TblMainInvoices[[#This Row],[Price_Unit]]*TblMainInvoices[[#This Row],[Estimate_Contract_Volumn]],0))</f>
        <v/>
      </c>
      <c r="P44" s="249"/>
      <c r="Q44" s="250" t="str">
        <f>IFERROR(IF(ISBLANK(TblMainInvoices[[#This Row],[ContInv_No01_Volumn]]),"",ROUND(TblMainInvoices[[#This Row],[Price_Unit]]*TblMainInvoices[[#This Row],[ContInv_No01_Volumn]],0)),"")</f>
        <v/>
      </c>
    </row>
    <row r="45" spans="1:17" ht="50.25" customHeight="1">
      <c r="A45" s="239" t="str">
        <f t="shared" si="0"/>
        <v>11010505</v>
      </c>
      <c r="B45" s="240" t="str">
        <f>_xlfn.XLOOKUP(TblMainInvoices[[#This Row],[Fehrest_Code]],TblFeharesCode[Fehrest_Code],TblFeharesCode[Schedule_Prices_Fa])</f>
        <v>ابنیه</v>
      </c>
      <c r="C45" s="240" t="e">
        <f>_xlfn.XLOOKUP(TblMainInvoices[[#This Row],[Schedule_Prices_Fa]],TblFeharesCode[Schedule_Prices_Fa],#REF!)</f>
        <v>#REF!</v>
      </c>
      <c r="D45" s="241">
        <v>11</v>
      </c>
      <c r="E45" s="241" t="str">
        <f t="shared" si="1"/>
        <v>01</v>
      </c>
      <c r="F45" s="240" t="s">
        <v>122</v>
      </c>
      <c r="G45" s="251" t="s">
        <v>210</v>
      </c>
      <c r="H45" s="243" t="s">
        <v>211</v>
      </c>
      <c r="I45" s="243" t="s">
        <v>3282</v>
      </c>
      <c r="J45" s="244" t="s">
        <v>125</v>
      </c>
      <c r="K45" s="245">
        <v>573500</v>
      </c>
      <c r="L45" s="246"/>
      <c r="M45" s="247">
        <f>_xlfn.XLOOKUP(TblMainInvoices[[#This Row],[Chapter_Nomber]],TblFeharesChapter[Abniyeh_Chapter_Nomber],TblFeharesChapter[Abniyeh_Plus_Minus])</f>
        <v>1.5547</v>
      </c>
      <c r="N45" s="248">
        <v>1.3418000000000001</v>
      </c>
      <c r="O45" s="245" t="str">
        <f>IF(ISBLANK(TblMainInvoices[[#This Row],[Estimate_Contract_Volumn]]),"",ROUND(TblMainInvoices[[#This Row],[Price_Unit]]*TblMainInvoices[[#This Row],[Estimate_Contract_Volumn]],0))</f>
        <v/>
      </c>
      <c r="P45" s="249"/>
      <c r="Q45" s="250" t="str">
        <f>IFERROR(IF(ISBLANK(TblMainInvoices[[#This Row],[ContInv_No01_Volumn]]),"",ROUND(TblMainInvoices[[#This Row],[Price_Unit]]*TblMainInvoices[[#This Row],[ContInv_No01_Volumn]],0)),"")</f>
        <v/>
      </c>
    </row>
    <row r="46" spans="1:17" ht="50.25" customHeight="1">
      <c r="A46" s="239" t="str">
        <f t="shared" si="0"/>
        <v>11010506</v>
      </c>
      <c r="B46" s="240" t="str">
        <f>_xlfn.XLOOKUP(TblMainInvoices[[#This Row],[Fehrest_Code]],TblFeharesCode[Fehrest_Code],TblFeharesCode[Schedule_Prices_Fa])</f>
        <v>ابنیه</v>
      </c>
      <c r="C46" s="240" t="e">
        <f>_xlfn.XLOOKUP(TblMainInvoices[[#This Row],[Schedule_Prices_Fa]],TblFeharesCode[Schedule_Prices_Fa],#REF!)</f>
        <v>#REF!</v>
      </c>
      <c r="D46" s="241">
        <v>11</v>
      </c>
      <c r="E46" s="241" t="str">
        <f t="shared" si="1"/>
        <v>01</v>
      </c>
      <c r="F46" s="240" t="s">
        <v>122</v>
      </c>
      <c r="G46" s="251" t="s">
        <v>212</v>
      </c>
      <c r="H46" s="243" t="s">
        <v>213</v>
      </c>
      <c r="I46" s="243" t="s">
        <v>3283</v>
      </c>
      <c r="J46" s="244" t="s">
        <v>125</v>
      </c>
      <c r="K46" s="245">
        <v>194500</v>
      </c>
      <c r="L46" s="246"/>
      <c r="M46" s="247">
        <f>_xlfn.XLOOKUP(TblMainInvoices[[#This Row],[Chapter_Nomber]],TblFeharesChapter[Abniyeh_Chapter_Nomber],TblFeharesChapter[Abniyeh_Plus_Minus])</f>
        <v>1.5547</v>
      </c>
      <c r="N46" s="248">
        <v>1.3418000000000001</v>
      </c>
      <c r="O46" s="245" t="str">
        <f>IF(ISBLANK(TblMainInvoices[[#This Row],[Estimate_Contract_Volumn]]),"",ROUND(TblMainInvoices[[#This Row],[Price_Unit]]*TblMainInvoices[[#This Row],[Estimate_Contract_Volumn]],0))</f>
        <v/>
      </c>
      <c r="P46" s="249"/>
      <c r="Q46" s="250" t="str">
        <f>IFERROR(IF(ISBLANK(TblMainInvoices[[#This Row],[ContInv_No01_Volumn]]),"",ROUND(TblMainInvoices[[#This Row],[Price_Unit]]*TblMainInvoices[[#This Row],[ContInv_No01_Volumn]],0)),"")</f>
        <v/>
      </c>
    </row>
    <row r="47" spans="1:17" ht="50.25" customHeight="1">
      <c r="A47" s="239" t="str">
        <f t="shared" si="0"/>
        <v>11010507</v>
      </c>
      <c r="B47" s="240" t="str">
        <f>_xlfn.XLOOKUP(TblMainInvoices[[#This Row],[Fehrest_Code]],TblFeharesCode[Fehrest_Code],TblFeharesCode[Schedule_Prices_Fa])</f>
        <v>ابنیه</v>
      </c>
      <c r="C47" s="240" t="e">
        <f>_xlfn.XLOOKUP(TblMainInvoices[[#This Row],[Schedule_Prices_Fa]],TblFeharesCode[Schedule_Prices_Fa],#REF!)</f>
        <v>#REF!</v>
      </c>
      <c r="D47" s="241">
        <v>11</v>
      </c>
      <c r="E47" s="241" t="str">
        <f t="shared" si="1"/>
        <v>01</v>
      </c>
      <c r="F47" s="240" t="s">
        <v>122</v>
      </c>
      <c r="G47" s="251" t="s">
        <v>214</v>
      </c>
      <c r="H47" s="243" t="s">
        <v>215</v>
      </c>
      <c r="I47" s="243" t="s">
        <v>3284</v>
      </c>
      <c r="J47" s="244" t="s">
        <v>125</v>
      </c>
      <c r="K47" s="245">
        <v>209500</v>
      </c>
      <c r="L47" s="246"/>
      <c r="M47" s="247">
        <f>_xlfn.XLOOKUP(TblMainInvoices[[#This Row],[Chapter_Nomber]],TblFeharesChapter[Abniyeh_Chapter_Nomber],TblFeharesChapter[Abniyeh_Plus_Minus])</f>
        <v>1.5547</v>
      </c>
      <c r="N47" s="248">
        <v>1.3418000000000001</v>
      </c>
      <c r="O47" s="245" t="str">
        <f>IF(ISBLANK(TblMainInvoices[[#This Row],[Estimate_Contract_Volumn]]),"",ROUND(TblMainInvoices[[#This Row],[Price_Unit]]*TblMainInvoices[[#This Row],[Estimate_Contract_Volumn]],0))</f>
        <v/>
      </c>
      <c r="P47" s="249"/>
      <c r="Q47" s="250" t="str">
        <f>IFERROR(IF(ISBLANK(TblMainInvoices[[#This Row],[ContInv_No01_Volumn]]),"",ROUND(TblMainInvoices[[#This Row],[Price_Unit]]*TblMainInvoices[[#This Row],[ContInv_No01_Volumn]],0)),"")</f>
        <v/>
      </c>
    </row>
    <row r="48" spans="1:17" ht="50.25" customHeight="1">
      <c r="A48" s="239" t="str">
        <f t="shared" si="0"/>
        <v>11010508</v>
      </c>
      <c r="B48" s="240" t="str">
        <f>_xlfn.XLOOKUP(TblMainInvoices[[#This Row],[Fehrest_Code]],TblFeharesCode[Fehrest_Code],TblFeharesCode[Schedule_Prices_Fa])</f>
        <v>ابنیه</v>
      </c>
      <c r="C48" s="240" t="e">
        <f>_xlfn.XLOOKUP(TblMainInvoices[[#This Row],[Schedule_Prices_Fa]],TblFeharesCode[Schedule_Prices_Fa],#REF!)</f>
        <v>#REF!</v>
      </c>
      <c r="D48" s="241">
        <v>11</v>
      </c>
      <c r="E48" s="241" t="str">
        <f t="shared" si="1"/>
        <v>01</v>
      </c>
      <c r="F48" s="240" t="s">
        <v>122</v>
      </c>
      <c r="G48" s="251" t="s">
        <v>216</v>
      </c>
      <c r="H48" s="243" t="s">
        <v>217</v>
      </c>
      <c r="I48" s="243" t="s">
        <v>3285</v>
      </c>
      <c r="J48" s="244" t="s">
        <v>125</v>
      </c>
      <c r="K48" s="245">
        <v>418500</v>
      </c>
      <c r="L48" s="246"/>
      <c r="M48" s="247">
        <f>_xlfn.XLOOKUP(TblMainInvoices[[#This Row],[Chapter_Nomber]],TblFeharesChapter[Abniyeh_Chapter_Nomber],TblFeharesChapter[Abniyeh_Plus_Minus])</f>
        <v>1.5547</v>
      </c>
      <c r="N48" s="248">
        <v>1.3418000000000001</v>
      </c>
      <c r="O48" s="245" t="str">
        <f>IF(ISBLANK(TblMainInvoices[[#This Row],[Estimate_Contract_Volumn]]),"",ROUND(TblMainInvoices[[#This Row],[Price_Unit]]*TblMainInvoices[[#This Row],[Estimate_Contract_Volumn]],0))</f>
        <v/>
      </c>
      <c r="P48" s="249"/>
      <c r="Q48" s="250" t="str">
        <f>IFERROR(IF(ISBLANK(TblMainInvoices[[#This Row],[ContInv_No01_Volumn]]),"",ROUND(TblMainInvoices[[#This Row],[Price_Unit]]*TblMainInvoices[[#This Row],[ContInv_No01_Volumn]],0)),"")</f>
        <v/>
      </c>
    </row>
    <row r="49" spans="1:17" ht="50.25" customHeight="1">
      <c r="A49" s="239" t="str">
        <f t="shared" si="0"/>
        <v>11010509</v>
      </c>
      <c r="B49" s="240" t="str">
        <f>_xlfn.XLOOKUP(TblMainInvoices[[#This Row],[Fehrest_Code]],TblFeharesCode[Fehrest_Code],TblFeharesCode[Schedule_Prices_Fa])</f>
        <v>ابنیه</v>
      </c>
      <c r="C49" s="240" t="e">
        <f>_xlfn.XLOOKUP(TblMainInvoices[[#This Row],[Schedule_Prices_Fa]],TblFeharesCode[Schedule_Prices_Fa],#REF!)</f>
        <v>#REF!</v>
      </c>
      <c r="D49" s="241">
        <v>11</v>
      </c>
      <c r="E49" s="241" t="str">
        <f t="shared" si="1"/>
        <v>01</v>
      </c>
      <c r="F49" s="240" t="s">
        <v>122</v>
      </c>
      <c r="G49" s="251" t="s">
        <v>218</v>
      </c>
      <c r="H49" s="243" t="s">
        <v>219</v>
      </c>
      <c r="I49" s="243" t="s">
        <v>3286</v>
      </c>
      <c r="J49" s="244" t="s">
        <v>125</v>
      </c>
      <c r="K49" s="245">
        <v>1196000</v>
      </c>
      <c r="L49" s="246"/>
      <c r="M49" s="247">
        <f>_xlfn.XLOOKUP(TblMainInvoices[[#This Row],[Chapter_Nomber]],TblFeharesChapter[Abniyeh_Chapter_Nomber],TblFeharesChapter[Abniyeh_Plus_Minus])</f>
        <v>1.5547</v>
      </c>
      <c r="N49" s="248">
        <v>1.3418000000000001</v>
      </c>
      <c r="O49" s="245" t="str">
        <f>IF(ISBLANK(TblMainInvoices[[#This Row],[Estimate_Contract_Volumn]]),"",ROUND(TblMainInvoices[[#This Row],[Price_Unit]]*TblMainInvoices[[#This Row],[Estimate_Contract_Volumn]],0))</f>
        <v/>
      </c>
      <c r="P49" s="249"/>
      <c r="Q49" s="250" t="str">
        <f>IFERROR(IF(ISBLANK(TblMainInvoices[[#This Row],[ContInv_No01_Volumn]]),"",ROUND(TblMainInvoices[[#This Row],[Price_Unit]]*TblMainInvoices[[#This Row],[ContInv_No01_Volumn]],0)),"")</f>
        <v/>
      </c>
    </row>
    <row r="50" spans="1:17" ht="50.25" customHeight="1">
      <c r="A50" s="239" t="str">
        <f t="shared" si="0"/>
        <v>11010510</v>
      </c>
      <c r="B50" s="240" t="str">
        <f>_xlfn.XLOOKUP(TblMainInvoices[[#This Row],[Fehrest_Code]],TblFeharesCode[Fehrest_Code],TblFeharesCode[Schedule_Prices_Fa])</f>
        <v>ابنیه</v>
      </c>
      <c r="C50" s="240" t="e">
        <f>_xlfn.XLOOKUP(TblMainInvoices[[#This Row],[Schedule_Prices_Fa]],TblFeharesCode[Schedule_Prices_Fa],#REF!)</f>
        <v>#REF!</v>
      </c>
      <c r="D50" s="241">
        <v>11</v>
      </c>
      <c r="E50" s="241" t="str">
        <f t="shared" si="1"/>
        <v>01</v>
      </c>
      <c r="F50" s="240" t="s">
        <v>122</v>
      </c>
      <c r="G50" s="251" t="s">
        <v>220</v>
      </c>
      <c r="H50" s="243" t="s">
        <v>221</v>
      </c>
      <c r="I50" s="243" t="s">
        <v>3287</v>
      </c>
      <c r="J50" s="244" t="s">
        <v>145</v>
      </c>
      <c r="K50" s="245">
        <v>13300</v>
      </c>
      <c r="L50" s="246"/>
      <c r="M50" s="247">
        <f>_xlfn.XLOOKUP(TblMainInvoices[[#This Row],[Chapter_Nomber]],TblFeharesChapter[Abniyeh_Chapter_Nomber],TblFeharesChapter[Abniyeh_Plus_Minus])</f>
        <v>1.5547</v>
      </c>
      <c r="N50" s="248">
        <v>1.3418000000000001</v>
      </c>
      <c r="O50" s="245" t="str">
        <f>IF(ISBLANK(TblMainInvoices[[#This Row],[Estimate_Contract_Volumn]]),"",ROUND(TblMainInvoices[[#This Row],[Price_Unit]]*TblMainInvoices[[#This Row],[Estimate_Contract_Volumn]],0))</f>
        <v/>
      </c>
      <c r="P50" s="249"/>
      <c r="Q50" s="250" t="str">
        <f>IFERROR(IF(ISBLANK(TblMainInvoices[[#This Row],[ContInv_No01_Volumn]]),"",ROUND(TblMainInvoices[[#This Row],[Price_Unit]]*TblMainInvoices[[#This Row],[ContInv_No01_Volumn]],0)),"")</f>
        <v/>
      </c>
    </row>
    <row r="51" spans="1:17" ht="50.25" customHeight="1">
      <c r="A51" s="239" t="str">
        <f t="shared" si="0"/>
        <v>11010512</v>
      </c>
      <c r="B51" s="240" t="str">
        <f>_xlfn.XLOOKUP(TblMainInvoices[[#This Row],[Fehrest_Code]],TblFeharesCode[Fehrest_Code],TblFeharesCode[Schedule_Prices_Fa])</f>
        <v>ابنیه</v>
      </c>
      <c r="C51" s="240" t="e">
        <f>_xlfn.XLOOKUP(TblMainInvoices[[#This Row],[Schedule_Prices_Fa]],TblFeharesCode[Schedule_Prices_Fa],#REF!)</f>
        <v>#REF!</v>
      </c>
      <c r="D51" s="241">
        <v>11</v>
      </c>
      <c r="E51" s="241" t="str">
        <f t="shared" si="1"/>
        <v>01</v>
      </c>
      <c r="F51" s="240" t="s">
        <v>122</v>
      </c>
      <c r="G51" s="251" t="s">
        <v>222</v>
      </c>
      <c r="H51" s="243" t="s">
        <v>223</v>
      </c>
      <c r="I51" s="243" t="s">
        <v>3288</v>
      </c>
      <c r="J51" s="244" t="s">
        <v>125</v>
      </c>
      <c r="K51" s="245">
        <v>2940000</v>
      </c>
      <c r="L51" s="246"/>
      <c r="M51" s="247">
        <f>_xlfn.XLOOKUP(TblMainInvoices[[#This Row],[Chapter_Nomber]],TblFeharesChapter[Abniyeh_Chapter_Nomber],TblFeharesChapter[Abniyeh_Plus_Minus])</f>
        <v>1.5547</v>
      </c>
      <c r="N51" s="248">
        <v>1.3418000000000001</v>
      </c>
      <c r="O51" s="245" t="str">
        <f>IF(ISBLANK(TblMainInvoices[[#This Row],[Estimate_Contract_Volumn]]),"",ROUND(TblMainInvoices[[#This Row],[Price_Unit]]*TblMainInvoices[[#This Row],[Estimate_Contract_Volumn]],0))</f>
        <v/>
      </c>
      <c r="P51" s="249"/>
      <c r="Q51" s="250" t="str">
        <f>IFERROR(IF(ISBLANK(TblMainInvoices[[#This Row],[ContInv_No01_Volumn]]),"",ROUND(TblMainInvoices[[#This Row],[Price_Unit]]*TblMainInvoices[[#This Row],[ContInv_No01_Volumn]],0)),"")</f>
        <v/>
      </c>
    </row>
    <row r="52" spans="1:17" ht="50.25" customHeight="1">
      <c r="A52" s="239" t="str">
        <f t="shared" si="0"/>
        <v>11010513</v>
      </c>
      <c r="B52" s="240" t="str">
        <f>_xlfn.XLOOKUP(TblMainInvoices[[#This Row],[Fehrest_Code]],TblFeharesCode[Fehrest_Code],TblFeharesCode[Schedule_Prices_Fa])</f>
        <v>ابنیه</v>
      </c>
      <c r="C52" s="240" t="e">
        <f>_xlfn.XLOOKUP(TblMainInvoices[[#This Row],[Schedule_Prices_Fa]],TblFeharesCode[Schedule_Prices_Fa],#REF!)</f>
        <v>#REF!</v>
      </c>
      <c r="D52" s="241">
        <v>11</v>
      </c>
      <c r="E52" s="241" t="str">
        <f t="shared" si="1"/>
        <v>01</v>
      </c>
      <c r="F52" s="240" t="s">
        <v>122</v>
      </c>
      <c r="G52" s="251" t="s">
        <v>224</v>
      </c>
      <c r="H52" s="243" t="s">
        <v>225</v>
      </c>
      <c r="I52" s="243"/>
      <c r="J52" s="244" t="s">
        <v>125</v>
      </c>
      <c r="K52" s="245">
        <v>198500</v>
      </c>
      <c r="L52" s="246"/>
      <c r="M52" s="247">
        <f>_xlfn.XLOOKUP(TblMainInvoices[[#This Row],[Chapter_Nomber]],TblFeharesChapter[Abniyeh_Chapter_Nomber],TblFeharesChapter[Abniyeh_Plus_Minus])</f>
        <v>1.5547</v>
      </c>
      <c r="N52" s="248">
        <v>1.3418000000000001</v>
      </c>
      <c r="O52" s="245" t="str">
        <f>IF(ISBLANK(TblMainInvoices[[#This Row],[Estimate_Contract_Volumn]]),"",ROUND(TblMainInvoices[[#This Row],[Price_Unit]]*TblMainInvoices[[#This Row],[Estimate_Contract_Volumn]],0))</f>
        <v/>
      </c>
      <c r="P52" s="249"/>
      <c r="Q52" s="250" t="str">
        <f>IFERROR(IF(ISBLANK(TblMainInvoices[[#This Row],[ContInv_No01_Volumn]]),"",ROUND(TblMainInvoices[[#This Row],[Price_Unit]]*TblMainInvoices[[#This Row],[ContInv_No01_Volumn]],0)),"")</f>
        <v/>
      </c>
    </row>
    <row r="53" spans="1:17" ht="50.25" customHeight="1">
      <c r="A53" s="239" t="str">
        <f t="shared" si="0"/>
        <v>11010514</v>
      </c>
      <c r="B53" s="240" t="str">
        <f>_xlfn.XLOOKUP(TblMainInvoices[[#This Row],[Fehrest_Code]],TblFeharesCode[Fehrest_Code],TblFeharesCode[Schedule_Prices_Fa])</f>
        <v>ابنیه</v>
      </c>
      <c r="C53" s="240" t="e">
        <f>_xlfn.XLOOKUP(TblMainInvoices[[#This Row],[Schedule_Prices_Fa]],TblFeharesCode[Schedule_Prices_Fa],#REF!)</f>
        <v>#REF!</v>
      </c>
      <c r="D53" s="241">
        <v>11</v>
      </c>
      <c r="E53" s="241" t="str">
        <f t="shared" si="1"/>
        <v>01</v>
      </c>
      <c r="F53" s="240" t="s">
        <v>122</v>
      </c>
      <c r="G53" s="251" t="s">
        <v>226</v>
      </c>
      <c r="H53" s="243" t="s">
        <v>227</v>
      </c>
      <c r="I53" s="243" t="s">
        <v>3289</v>
      </c>
      <c r="J53" s="244" t="s">
        <v>125</v>
      </c>
      <c r="K53" s="245">
        <v>180500</v>
      </c>
      <c r="L53" s="246"/>
      <c r="M53" s="247">
        <f>_xlfn.XLOOKUP(TblMainInvoices[[#This Row],[Chapter_Nomber]],TblFeharesChapter[Abniyeh_Chapter_Nomber],TblFeharesChapter[Abniyeh_Plus_Minus])</f>
        <v>1.5547</v>
      </c>
      <c r="N53" s="248">
        <v>1.3418000000000001</v>
      </c>
      <c r="O53" s="245" t="str">
        <f>IF(ISBLANK(TblMainInvoices[[#This Row],[Estimate_Contract_Volumn]]),"",ROUND(TblMainInvoices[[#This Row],[Price_Unit]]*TblMainInvoices[[#This Row],[Estimate_Contract_Volumn]],0))</f>
        <v/>
      </c>
      <c r="P53" s="249"/>
      <c r="Q53" s="250" t="str">
        <f>IFERROR(IF(ISBLANK(TblMainInvoices[[#This Row],[ContInv_No01_Volumn]]),"",ROUND(TblMainInvoices[[#This Row],[Price_Unit]]*TblMainInvoices[[#This Row],[ContInv_No01_Volumn]],0)),"")</f>
        <v/>
      </c>
    </row>
    <row r="54" spans="1:17" ht="50.25" customHeight="1">
      <c r="A54" s="239" t="str">
        <f t="shared" si="0"/>
        <v>11010515</v>
      </c>
      <c r="B54" s="240" t="str">
        <f>_xlfn.XLOOKUP(TblMainInvoices[[#This Row],[Fehrest_Code]],TblFeharesCode[Fehrest_Code],TblFeharesCode[Schedule_Prices_Fa])</f>
        <v>ابنیه</v>
      </c>
      <c r="C54" s="240" t="e">
        <f>_xlfn.XLOOKUP(TblMainInvoices[[#This Row],[Schedule_Prices_Fa]],TblFeharesCode[Schedule_Prices_Fa],#REF!)</f>
        <v>#REF!</v>
      </c>
      <c r="D54" s="241">
        <v>11</v>
      </c>
      <c r="E54" s="241" t="str">
        <f t="shared" si="1"/>
        <v>01</v>
      </c>
      <c r="F54" s="240" t="s">
        <v>122</v>
      </c>
      <c r="G54" s="251" t="s">
        <v>228</v>
      </c>
      <c r="H54" s="243" t="s">
        <v>229</v>
      </c>
      <c r="I54" s="243" t="s">
        <v>3290</v>
      </c>
      <c r="J54" s="244" t="s">
        <v>145</v>
      </c>
      <c r="K54" s="245">
        <v>580000</v>
      </c>
      <c r="L54" s="246"/>
      <c r="M54" s="247">
        <f>_xlfn.XLOOKUP(TblMainInvoices[[#This Row],[Chapter_Nomber]],TblFeharesChapter[Abniyeh_Chapter_Nomber],TblFeharesChapter[Abniyeh_Plus_Minus])</f>
        <v>1.5547</v>
      </c>
      <c r="N54" s="248">
        <v>1.3418000000000001</v>
      </c>
      <c r="O54" s="245" t="str">
        <f>IF(ISBLANK(TblMainInvoices[[#This Row],[Estimate_Contract_Volumn]]),"",ROUND(TblMainInvoices[[#This Row],[Price_Unit]]*TblMainInvoices[[#This Row],[Estimate_Contract_Volumn]],0))</f>
        <v/>
      </c>
      <c r="P54" s="249"/>
      <c r="Q54" s="250" t="str">
        <f>IFERROR(IF(ISBLANK(TblMainInvoices[[#This Row],[ContInv_No01_Volumn]]),"",ROUND(TblMainInvoices[[#This Row],[Price_Unit]]*TblMainInvoices[[#This Row],[ContInv_No01_Volumn]],0)),"")</f>
        <v/>
      </c>
    </row>
    <row r="55" spans="1:17" ht="50.25" customHeight="1">
      <c r="A55" s="239" t="str">
        <f t="shared" si="0"/>
        <v>11010516</v>
      </c>
      <c r="B55" s="240" t="str">
        <f>_xlfn.XLOOKUP(TblMainInvoices[[#This Row],[Fehrest_Code]],TblFeharesCode[Fehrest_Code],TblFeharesCode[Schedule_Prices_Fa])</f>
        <v>ابنیه</v>
      </c>
      <c r="C55" s="240" t="e">
        <f>_xlfn.XLOOKUP(TblMainInvoices[[#This Row],[Schedule_Prices_Fa]],TblFeharesCode[Schedule_Prices_Fa],#REF!)</f>
        <v>#REF!</v>
      </c>
      <c r="D55" s="241">
        <v>11</v>
      </c>
      <c r="E55" s="241" t="str">
        <f t="shared" si="1"/>
        <v>01</v>
      </c>
      <c r="F55" s="240" t="s">
        <v>122</v>
      </c>
      <c r="G55" s="251" t="s">
        <v>230</v>
      </c>
      <c r="H55" s="243" t="s">
        <v>231</v>
      </c>
      <c r="I55" s="243" t="s">
        <v>3291</v>
      </c>
      <c r="J55" s="244" t="s">
        <v>125</v>
      </c>
      <c r="K55" s="245">
        <v>83700</v>
      </c>
      <c r="L55" s="246"/>
      <c r="M55" s="247">
        <f>_xlfn.XLOOKUP(TblMainInvoices[[#This Row],[Chapter_Nomber]],TblFeharesChapter[Abniyeh_Chapter_Nomber],TblFeharesChapter[Abniyeh_Plus_Minus])</f>
        <v>1.5547</v>
      </c>
      <c r="N55" s="248">
        <v>1.3418000000000001</v>
      </c>
      <c r="O55" s="245" t="str">
        <f>IF(ISBLANK(TblMainInvoices[[#This Row],[Estimate_Contract_Volumn]]),"",ROUND(TblMainInvoices[[#This Row],[Price_Unit]]*TblMainInvoices[[#This Row],[Estimate_Contract_Volumn]],0))</f>
        <v/>
      </c>
      <c r="P55" s="249"/>
      <c r="Q55" s="250" t="str">
        <f>IFERROR(IF(ISBLANK(TblMainInvoices[[#This Row],[ContInv_No01_Volumn]]),"",ROUND(TblMainInvoices[[#This Row],[Price_Unit]]*TblMainInvoices[[#This Row],[ContInv_No01_Volumn]],0)),"")</f>
        <v/>
      </c>
    </row>
    <row r="56" spans="1:17" ht="50.25" customHeight="1">
      <c r="A56" s="239" t="str">
        <f t="shared" si="0"/>
        <v>11010517</v>
      </c>
      <c r="B56" s="240" t="str">
        <f>_xlfn.XLOOKUP(TblMainInvoices[[#This Row],[Fehrest_Code]],TblFeharesCode[Fehrest_Code],TblFeharesCode[Schedule_Prices_Fa])</f>
        <v>ابنیه</v>
      </c>
      <c r="C56" s="240" t="e">
        <f>_xlfn.XLOOKUP(TblMainInvoices[[#This Row],[Schedule_Prices_Fa]],TblFeharesCode[Schedule_Prices_Fa],#REF!)</f>
        <v>#REF!</v>
      </c>
      <c r="D56" s="241">
        <v>11</v>
      </c>
      <c r="E56" s="241" t="str">
        <f t="shared" si="1"/>
        <v>01</v>
      </c>
      <c r="F56" s="240" t="s">
        <v>122</v>
      </c>
      <c r="G56" s="251" t="s">
        <v>232</v>
      </c>
      <c r="H56" s="243" t="s">
        <v>233</v>
      </c>
      <c r="I56" s="243" t="s">
        <v>3292</v>
      </c>
      <c r="J56" s="244" t="s">
        <v>125</v>
      </c>
      <c r="K56" s="245">
        <v>-104500</v>
      </c>
      <c r="L56" s="246"/>
      <c r="M56" s="247">
        <f>_xlfn.XLOOKUP(TblMainInvoices[[#This Row],[Chapter_Nomber]],TblFeharesChapter[Abniyeh_Chapter_Nomber],TblFeharesChapter[Abniyeh_Plus_Minus])</f>
        <v>1.5547</v>
      </c>
      <c r="N56" s="248">
        <v>1.3418000000000001</v>
      </c>
      <c r="O56" s="245" t="str">
        <f>IF(ISBLANK(TblMainInvoices[[#This Row],[Estimate_Contract_Volumn]]),"",ROUND(TblMainInvoices[[#This Row],[Price_Unit]]*TblMainInvoices[[#This Row],[Estimate_Contract_Volumn]],0))</f>
        <v/>
      </c>
      <c r="P56" s="249"/>
      <c r="Q56" s="250" t="str">
        <f>IFERROR(IF(ISBLANK(TblMainInvoices[[#This Row],[ContInv_No01_Volumn]]),"",ROUND(TblMainInvoices[[#This Row],[Price_Unit]]*TblMainInvoices[[#This Row],[ContInv_No01_Volumn]],0)),"")</f>
        <v/>
      </c>
    </row>
    <row r="57" spans="1:17" ht="50.25" customHeight="1">
      <c r="A57" s="239" t="str">
        <f t="shared" si="0"/>
        <v>11010518</v>
      </c>
      <c r="B57" s="240" t="str">
        <f>_xlfn.XLOOKUP(TblMainInvoices[[#This Row],[Fehrest_Code]],TblFeharesCode[Fehrest_Code],TblFeharesCode[Schedule_Prices_Fa])</f>
        <v>ابنیه</v>
      </c>
      <c r="C57" s="240" t="e">
        <f>_xlfn.XLOOKUP(TblMainInvoices[[#This Row],[Schedule_Prices_Fa]],TblFeharesCode[Schedule_Prices_Fa],#REF!)</f>
        <v>#REF!</v>
      </c>
      <c r="D57" s="241">
        <v>11</v>
      </c>
      <c r="E57" s="241" t="str">
        <f t="shared" si="1"/>
        <v>01</v>
      </c>
      <c r="F57" s="240" t="s">
        <v>122</v>
      </c>
      <c r="G57" s="251" t="s">
        <v>234</v>
      </c>
      <c r="H57" s="243" t="s">
        <v>235</v>
      </c>
      <c r="I57" s="243" t="s">
        <v>3293</v>
      </c>
      <c r="J57" s="244" t="s">
        <v>236</v>
      </c>
      <c r="K57" s="245">
        <v>173000</v>
      </c>
      <c r="L57" s="246"/>
      <c r="M57" s="247">
        <f>_xlfn.XLOOKUP(TblMainInvoices[[#This Row],[Chapter_Nomber]],TblFeharesChapter[Abniyeh_Chapter_Nomber],TblFeharesChapter[Abniyeh_Plus_Minus])</f>
        <v>1.5547</v>
      </c>
      <c r="N57" s="248">
        <v>1.3418000000000001</v>
      </c>
      <c r="O57" s="245" t="str">
        <f>IF(ISBLANK(TblMainInvoices[[#This Row],[Estimate_Contract_Volumn]]),"",ROUND(TblMainInvoices[[#This Row],[Price_Unit]]*TblMainInvoices[[#This Row],[Estimate_Contract_Volumn]],0))</f>
        <v/>
      </c>
      <c r="P57" s="249"/>
      <c r="Q57" s="250" t="str">
        <f>IFERROR(IF(ISBLANK(TblMainInvoices[[#This Row],[ContInv_No01_Volumn]]),"",ROUND(TblMainInvoices[[#This Row],[Price_Unit]]*TblMainInvoices[[#This Row],[ContInv_No01_Volumn]],0)),"")</f>
        <v/>
      </c>
    </row>
    <row r="58" spans="1:17" ht="50.25" customHeight="1">
      <c r="A58" s="239" t="str">
        <f t="shared" si="0"/>
        <v>11010601</v>
      </c>
      <c r="B58" s="240" t="str">
        <f>_xlfn.XLOOKUP(TblMainInvoices[[#This Row],[Fehrest_Code]],TblFeharesCode[Fehrest_Code],TblFeharesCode[Schedule_Prices_Fa])</f>
        <v>ابنیه</v>
      </c>
      <c r="C58" s="240" t="e">
        <f>_xlfn.XLOOKUP(TblMainInvoices[[#This Row],[Schedule_Prices_Fa]],TblFeharesCode[Schedule_Prices_Fa],#REF!)</f>
        <v>#REF!</v>
      </c>
      <c r="D58" s="241">
        <v>11</v>
      </c>
      <c r="E58" s="241" t="str">
        <f t="shared" si="1"/>
        <v>01</v>
      </c>
      <c r="F58" s="240" t="s">
        <v>122</v>
      </c>
      <c r="G58" s="251" t="s">
        <v>237</v>
      </c>
      <c r="H58" s="243" t="s">
        <v>238</v>
      </c>
      <c r="I58" s="243"/>
      <c r="J58" s="244" t="s">
        <v>125</v>
      </c>
      <c r="K58" s="245">
        <v>318500</v>
      </c>
      <c r="L58" s="246"/>
      <c r="M58" s="247">
        <f>_xlfn.XLOOKUP(TblMainInvoices[[#This Row],[Chapter_Nomber]],TblFeharesChapter[Abniyeh_Chapter_Nomber],TblFeharesChapter[Abniyeh_Plus_Minus])</f>
        <v>1.5547</v>
      </c>
      <c r="N58" s="248">
        <v>1.3418000000000001</v>
      </c>
      <c r="O58" s="245" t="str">
        <f>IF(ISBLANK(TblMainInvoices[[#This Row],[Estimate_Contract_Volumn]]),"",ROUND(TblMainInvoices[[#This Row],[Price_Unit]]*TblMainInvoices[[#This Row],[Estimate_Contract_Volumn]],0))</f>
        <v/>
      </c>
      <c r="P58" s="249"/>
      <c r="Q58" s="250" t="str">
        <f>IFERROR(IF(ISBLANK(TblMainInvoices[[#This Row],[ContInv_No01_Volumn]]),"",ROUND(TblMainInvoices[[#This Row],[Price_Unit]]*TblMainInvoices[[#This Row],[ContInv_No01_Volumn]],0)),"")</f>
        <v/>
      </c>
    </row>
    <row r="59" spans="1:17" ht="50.25" customHeight="1">
      <c r="A59" s="239" t="str">
        <f t="shared" si="0"/>
        <v>11010602</v>
      </c>
      <c r="B59" s="240" t="str">
        <f>_xlfn.XLOOKUP(TblMainInvoices[[#This Row],[Fehrest_Code]],TblFeharesCode[Fehrest_Code],TblFeharesCode[Schedule_Prices_Fa])</f>
        <v>ابنیه</v>
      </c>
      <c r="C59" s="240" t="e">
        <f>_xlfn.XLOOKUP(TblMainInvoices[[#This Row],[Schedule_Prices_Fa]],TblFeharesCode[Schedule_Prices_Fa],#REF!)</f>
        <v>#REF!</v>
      </c>
      <c r="D59" s="241">
        <v>11</v>
      </c>
      <c r="E59" s="241" t="str">
        <f t="shared" si="1"/>
        <v>01</v>
      </c>
      <c r="F59" s="240" t="s">
        <v>122</v>
      </c>
      <c r="G59" s="251" t="s">
        <v>239</v>
      </c>
      <c r="H59" s="243" t="s">
        <v>240</v>
      </c>
      <c r="I59" s="243"/>
      <c r="J59" s="244" t="s">
        <v>125</v>
      </c>
      <c r="K59" s="245">
        <v>1592000</v>
      </c>
      <c r="L59" s="246"/>
      <c r="M59" s="247">
        <f>_xlfn.XLOOKUP(TblMainInvoices[[#This Row],[Chapter_Nomber]],TblFeharesChapter[Abniyeh_Chapter_Nomber],TblFeharesChapter[Abniyeh_Plus_Minus])</f>
        <v>1.5547</v>
      </c>
      <c r="N59" s="248">
        <v>1.3418000000000001</v>
      </c>
      <c r="O59" s="245" t="str">
        <f>IF(ISBLANK(TblMainInvoices[[#This Row],[Estimate_Contract_Volumn]]),"",ROUND(TblMainInvoices[[#This Row],[Price_Unit]]*TblMainInvoices[[#This Row],[Estimate_Contract_Volumn]],0))</f>
        <v/>
      </c>
      <c r="P59" s="249"/>
      <c r="Q59" s="250" t="str">
        <f>IFERROR(IF(ISBLANK(TblMainInvoices[[#This Row],[ContInv_No01_Volumn]]),"",ROUND(TblMainInvoices[[#This Row],[Price_Unit]]*TblMainInvoices[[#This Row],[ContInv_No01_Volumn]],0)),"")</f>
        <v/>
      </c>
    </row>
    <row r="60" spans="1:17" ht="50.25" customHeight="1">
      <c r="A60" s="239" t="str">
        <f t="shared" si="0"/>
        <v>11010603</v>
      </c>
      <c r="B60" s="240" t="str">
        <f>_xlfn.XLOOKUP(TblMainInvoices[[#This Row],[Fehrest_Code]],TblFeharesCode[Fehrest_Code],TblFeharesCode[Schedule_Prices_Fa])</f>
        <v>ابنیه</v>
      </c>
      <c r="C60" s="240" t="e">
        <f>_xlfn.XLOOKUP(TblMainInvoices[[#This Row],[Schedule_Prices_Fa]],TblFeharesCode[Schedule_Prices_Fa],#REF!)</f>
        <v>#REF!</v>
      </c>
      <c r="D60" s="241">
        <v>11</v>
      </c>
      <c r="E60" s="241" t="str">
        <f t="shared" si="1"/>
        <v>01</v>
      </c>
      <c r="F60" s="240" t="s">
        <v>122</v>
      </c>
      <c r="G60" s="251" t="s">
        <v>241</v>
      </c>
      <c r="H60" s="243" t="s">
        <v>242</v>
      </c>
      <c r="I60" s="243" t="s">
        <v>3294</v>
      </c>
      <c r="J60" s="244" t="s">
        <v>125</v>
      </c>
      <c r="K60" s="245">
        <v>1592000</v>
      </c>
      <c r="L60" s="246"/>
      <c r="M60" s="247">
        <f>_xlfn.XLOOKUP(TblMainInvoices[[#This Row],[Chapter_Nomber]],TblFeharesChapter[Abniyeh_Chapter_Nomber],TblFeharesChapter[Abniyeh_Plus_Minus])</f>
        <v>1.5547</v>
      </c>
      <c r="N60" s="248">
        <v>1.3418000000000001</v>
      </c>
      <c r="O60" s="245" t="str">
        <f>IF(ISBLANK(TblMainInvoices[[#This Row],[Estimate_Contract_Volumn]]),"",ROUND(TblMainInvoices[[#This Row],[Price_Unit]]*TblMainInvoices[[#This Row],[Estimate_Contract_Volumn]],0))</f>
        <v/>
      </c>
      <c r="P60" s="249"/>
      <c r="Q60" s="250" t="str">
        <f>IFERROR(IF(ISBLANK(TblMainInvoices[[#This Row],[ContInv_No01_Volumn]]),"",ROUND(TblMainInvoices[[#This Row],[Price_Unit]]*TblMainInvoices[[#This Row],[ContInv_No01_Volumn]],0)),"")</f>
        <v/>
      </c>
    </row>
    <row r="61" spans="1:17" ht="50.25" customHeight="1">
      <c r="A61" s="239" t="str">
        <f t="shared" si="0"/>
        <v>11010604</v>
      </c>
      <c r="B61" s="240" t="str">
        <f>_xlfn.XLOOKUP(TblMainInvoices[[#This Row],[Fehrest_Code]],TblFeharesCode[Fehrest_Code],TblFeharesCode[Schedule_Prices_Fa])</f>
        <v>ابنیه</v>
      </c>
      <c r="C61" s="240" t="e">
        <f>_xlfn.XLOOKUP(TblMainInvoices[[#This Row],[Schedule_Prices_Fa]],TblFeharesCode[Schedule_Prices_Fa],#REF!)</f>
        <v>#REF!</v>
      </c>
      <c r="D61" s="241">
        <v>11</v>
      </c>
      <c r="E61" s="241" t="str">
        <f t="shared" si="1"/>
        <v>01</v>
      </c>
      <c r="F61" s="240" t="s">
        <v>122</v>
      </c>
      <c r="G61" s="251" t="s">
        <v>243</v>
      </c>
      <c r="H61" s="243" t="s">
        <v>244</v>
      </c>
      <c r="I61" s="243" t="s">
        <v>3295</v>
      </c>
      <c r="J61" s="244" t="s">
        <v>236</v>
      </c>
      <c r="K61" s="245">
        <v>1046000</v>
      </c>
      <c r="L61" s="246"/>
      <c r="M61" s="247">
        <f>_xlfn.XLOOKUP(TblMainInvoices[[#This Row],[Chapter_Nomber]],TblFeharesChapter[Abniyeh_Chapter_Nomber],TblFeharesChapter[Abniyeh_Plus_Minus])</f>
        <v>1.5547</v>
      </c>
      <c r="N61" s="248">
        <v>1.3418000000000001</v>
      </c>
      <c r="O61" s="245" t="str">
        <f>IF(ISBLANK(TblMainInvoices[[#This Row],[Estimate_Contract_Volumn]]),"",ROUND(TblMainInvoices[[#This Row],[Price_Unit]]*TblMainInvoices[[#This Row],[Estimate_Contract_Volumn]],0))</f>
        <v/>
      </c>
      <c r="P61" s="249"/>
      <c r="Q61" s="250" t="str">
        <f>IFERROR(IF(ISBLANK(TblMainInvoices[[#This Row],[ContInv_No01_Volumn]]),"",ROUND(TblMainInvoices[[#This Row],[Price_Unit]]*TblMainInvoices[[#This Row],[ContInv_No01_Volumn]],0)),"")</f>
        <v/>
      </c>
    </row>
    <row r="62" spans="1:17" ht="50.25" customHeight="1">
      <c r="A62" s="239" t="str">
        <f t="shared" si="0"/>
        <v>11010605</v>
      </c>
      <c r="B62" s="240" t="str">
        <f>_xlfn.XLOOKUP(TblMainInvoices[[#This Row],[Fehrest_Code]],TblFeharesCode[Fehrest_Code],TblFeharesCode[Schedule_Prices_Fa])</f>
        <v>ابنیه</v>
      </c>
      <c r="C62" s="240" t="e">
        <f>_xlfn.XLOOKUP(TblMainInvoices[[#This Row],[Schedule_Prices_Fa]],TblFeharesCode[Schedule_Prices_Fa],#REF!)</f>
        <v>#REF!</v>
      </c>
      <c r="D62" s="241">
        <v>11</v>
      </c>
      <c r="E62" s="241" t="str">
        <f t="shared" si="1"/>
        <v>01</v>
      </c>
      <c r="F62" s="240" t="s">
        <v>122</v>
      </c>
      <c r="G62" s="251" t="s">
        <v>245</v>
      </c>
      <c r="H62" s="243" t="s">
        <v>246</v>
      </c>
      <c r="I62" s="243" t="s">
        <v>3296</v>
      </c>
      <c r="J62" s="244" t="s">
        <v>125</v>
      </c>
      <c r="K62" s="245">
        <v>837500</v>
      </c>
      <c r="L62" s="246"/>
      <c r="M62" s="247">
        <f>_xlfn.XLOOKUP(TblMainInvoices[[#This Row],[Chapter_Nomber]],TblFeharesChapter[Abniyeh_Chapter_Nomber],TblFeharesChapter[Abniyeh_Plus_Minus])</f>
        <v>1.5547</v>
      </c>
      <c r="N62" s="248">
        <v>1.3418000000000001</v>
      </c>
      <c r="O62" s="245" t="str">
        <f>IF(ISBLANK(TblMainInvoices[[#This Row],[Estimate_Contract_Volumn]]),"",ROUND(TblMainInvoices[[#This Row],[Price_Unit]]*TblMainInvoices[[#This Row],[Estimate_Contract_Volumn]],0))</f>
        <v/>
      </c>
      <c r="P62" s="249"/>
      <c r="Q62" s="250" t="str">
        <f>IFERROR(IF(ISBLANK(TblMainInvoices[[#This Row],[ContInv_No01_Volumn]]),"",ROUND(TblMainInvoices[[#This Row],[Price_Unit]]*TblMainInvoices[[#This Row],[ContInv_No01_Volumn]],0)),"")</f>
        <v/>
      </c>
    </row>
    <row r="63" spans="1:17" ht="50.25" customHeight="1">
      <c r="A63" s="239" t="str">
        <f t="shared" si="0"/>
        <v>11010606</v>
      </c>
      <c r="B63" s="240" t="str">
        <f>_xlfn.XLOOKUP(TblMainInvoices[[#This Row],[Fehrest_Code]],TblFeharesCode[Fehrest_Code],TblFeharesCode[Schedule_Prices_Fa])</f>
        <v>ابنیه</v>
      </c>
      <c r="C63" s="240" t="e">
        <f>_xlfn.XLOOKUP(TblMainInvoices[[#This Row],[Schedule_Prices_Fa]],TblFeharesCode[Schedule_Prices_Fa],#REF!)</f>
        <v>#REF!</v>
      </c>
      <c r="D63" s="241">
        <v>11</v>
      </c>
      <c r="E63" s="241" t="str">
        <f t="shared" si="1"/>
        <v>01</v>
      </c>
      <c r="F63" s="240" t="s">
        <v>122</v>
      </c>
      <c r="G63" s="251" t="s">
        <v>247</v>
      </c>
      <c r="H63" s="243" t="s">
        <v>248</v>
      </c>
      <c r="I63" s="243" t="s">
        <v>3297</v>
      </c>
      <c r="J63" s="244" t="s">
        <v>249</v>
      </c>
      <c r="K63" s="245">
        <v>423000</v>
      </c>
      <c r="L63" s="246"/>
      <c r="M63" s="247">
        <f>_xlfn.XLOOKUP(TblMainInvoices[[#This Row],[Chapter_Nomber]],TblFeharesChapter[Abniyeh_Chapter_Nomber],TblFeharesChapter[Abniyeh_Plus_Minus])</f>
        <v>1.5547</v>
      </c>
      <c r="N63" s="248">
        <v>1.3418000000000001</v>
      </c>
      <c r="O63" s="245" t="str">
        <f>IF(ISBLANK(TblMainInvoices[[#This Row],[Estimate_Contract_Volumn]]),"",ROUND(TblMainInvoices[[#This Row],[Price_Unit]]*TblMainInvoices[[#This Row],[Estimate_Contract_Volumn]],0))</f>
        <v/>
      </c>
      <c r="P63" s="249"/>
      <c r="Q63" s="250" t="str">
        <f>IFERROR(IF(ISBLANK(TblMainInvoices[[#This Row],[ContInv_No01_Volumn]]),"",ROUND(TblMainInvoices[[#This Row],[Price_Unit]]*TblMainInvoices[[#This Row],[ContInv_No01_Volumn]],0)),"")</f>
        <v/>
      </c>
    </row>
    <row r="64" spans="1:17" ht="50.25" customHeight="1">
      <c r="A64" s="239" t="str">
        <f t="shared" si="0"/>
        <v>11010607</v>
      </c>
      <c r="B64" s="240" t="str">
        <f>_xlfn.XLOOKUP(TblMainInvoices[[#This Row],[Fehrest_Code]],TblFeharesCode[Fehrest_Code],TblFeharesCode[Schedule_Prices_Fa])</f>
        <v>ابنیه</v>
      </c>
      <c r="C64" s="240" t="e">
        <f>_xlfn.XLOOKUP(TblMainInvoices[[#This Row],[Schedule_Prices_Fa]],TblFeharesCode[Schedule_Prices_Fa],#REF!)</f>
        <v>#REF!</v>
      </c>
      <c r="D64" s="241">
        <v>11</v>
      </c>
      <c r="E64" s="241" t="str">
        <f t="shared" si="1"/>
        <v>01</v>
      </c>
      <c r="F64" s="240" t="s">
        <v>122</v>
      </c>
      <c r="G64" s="251" t="s">
        <v>250</v>
      </c>
      <c r="H64" s="243" t="s">
        <v>251</v>
      </c>
      <c r="I64" s="243"/>
      <c r="J64" s="244" t="s">
        <v>125</v>
      </c>
      <c r="K64" s="245">
        <v>427500</v>
      </c>
      <c r="L64" s="246"/>
      <c r="M64" s="247">
        <f>_xlfn.XLOOKUP(TblMainInvoices[[#This Row],[Chapter_Nomber]],TblFeharesChapter[Abniyeh_Chapter_Nomber],TblFeharesChapter[Abniyeh_Plus_Minus])</f>
        <v>1.5547</v>
      </c>
      <c r="N64" s="248">
        <v>1.3418000000000001</v>
      </c>
      <c r="O64" s="245" t="str">
        <f>IF(ISBLANK(TblMainInvoices[[#This Row],[Estimate_Contract_Volumn]]),"",ROUND(TblMainInvoices[[#This Row],[Price_Unit]]*TblMainInvoices[[#This Row],[Estimate_Contract_Volumn]],0))</f>
        <v/>
      </c>
      <c r="P64" s="249"/>
      <c r="Q64" s="250" t="str">
        <f>IFERROR(IF(ISBLANK(TblMainInvoices[[#This Row],[ContInv_No01_Volumn]]),"",ROUND(TblMainInvoices[[#This Row],[Price_Unit]]*TblMainInvoices[[#This Row],[ContInv_No01_Volumn]],0)),"")</f>
        <v/>
      </c>
    </row>
    <row r="65" spans="1:17" ht="50.25" customHeight="1">
      <c r="A65" s="239" t="str">
        <f t="shared" si="0"/>
        <v>11010608</v>
      </c>
      <c r="B65" s="240" t="str">
        <f>_xlfn.XLOOKUP(TblMainInvoices[[#This Row],[Fehrest_Code]],TblFeharesCode[Fehrest_Code],TblFeharesCode[Schedule_Prices_Fa])</f>
        <v>ابنیه</v>
      </c>
      <c r="C65" s="240" t="e">
        <f>_xlfn.XLOOKUP(TblMainInvoices[[#This Row],[Schedule_Prices_Fa]],TblFeharesCode[Schedule_Prices_Fa],#REF!)</f>
        <v>#REF!</v>
      </c>
      <c r="D65" s="241">
        <v>11</v>
      </c>
      <c r="E65" s="241" t="str">
        <f t="shared" si="1"/>
        <v>01</v>
      </c>
      <c r="F65" s="240" t="s">
        <v>122</v>
      </c>
      <c r="G65" s="251" t="s">
        <v>252</v>
      </c>
      <c r="H65" s="243" t="s">
        <v>253</v>
      </c>
      <c r="I65" s="243" t="s">
        <v>3298</v>
      </c>
      <c r="J65" s="244" t="s">
        <v>125</v>
      </c>
      <c r="K65" s="245">
        <v>567500</v>
      </c>
      <c r="L65" s="246"/>
      <c r="M65" s="247">
        <f>_xlfn.XLOOKUP(TblMainInvoices[[#This Row],[Chapter_Nomber]],TblFeharesChapter[Abniyeh_Chapter_Nomber],TblFeharesChapter[Abniyeh_Plus_Minus])</f>
        <v>1.5547</v>
      </c>
      <c r="N65" s="248">
        <v>1.3418000000000001</v>
      </c>
      <c r="O65" s="245" t="str">
        <f>IF(ISBLANK(TblMainInvoices[[#This Row],[Estimate_Contract_Volumn]]),"",ROUND(TblMainInvoices[[#This Row],[Price_Unit]]*TblMainInvoices[[#This Row],[Estimate_Contract_Volumn]],0))</f>
        <v/>
      </c>
      <c r="P65" s="249"/>
      <c r="Q65" s="250" t="str">
        <f>IFERROR(IF(ISBLANK(TblMainInvoices[[#This Row],[ContInv_No01_Volumn]]),"",ROUND(TblMainInvoices[[#This Row],[Price_Unit]]*TblMainInvoices[[#This Row],[ContInv_No01_Volumn]],0)),"")</f>
        <v/>
      </c>
    </row>
    <row r="66" spans="1:17" ht="50.25" customHeight="1">
      <c r="A66" s="239" t="str">
        <f t="shared" si="0"/>
        <v>11010609</v>
      </c>
      <c r="B66" s="240" t="str">
        <f>_xlfn.XLOOKUP(TblMainInvoices[[#This Row],[Fehrest_Code]],TblFeharesCode[Fehrest_Code],TblFeharesCode[Schedule_Prices_Fa])</f>
        <v>ابنیه</v>
      </c>
      <c r="C66" s="240" t="e">
        <f>_xlfn.XLOOKUP(TblMainInvoices[[#This Row],[Schedule_Prices_Fa]],TblFeharesCode[Schedule_Prices_Fa],#REF!)</f>
        <v>#REF!</v>
      </c>
      <c r="D66" s="241">
        <v>11</v>
      </c>
      <c r="E66" s="241" t="str">
        <f t="shared" si="1"/>
        <v>01</v>
      </c>
      <c r="F66" s="240" t="s">
        <v>122</v>
      </c>
      <c r="G66" s="251" t="s">
        <v>254</v>
      </c>
      <c r="H66" s="243" t="s">
        <v>255</v>
      </c>
      <c r="I66" s="243" t="s">
        <v>3299</v>
      </c>
      <c r="J66" s="244" t="s">
        <v>125</v>
      </c>
      <c r="K66" s="245">
        <v>318500</v>
      </c>
      <c r="L66" s="246"/>
      <c r="M66" s="247">
        <f>_xlfn.XLOOKUP(TblMainInvoices[[#This Row],[Chapter_Nomber]],TblFeharesChapter[Abniyeh_Chapter_Nomber],TblFeharesChapter[Abniyeh_Plus_Minus])</f>
        <v>1.5547</v>
      </c>
      <c r="N66" s="248">
        <v>1.3418000000000001</v>
      </c>
      <c r="O66" s="245" t="str">
        <f>IF(ISBLANK(TblMainInvoices[[#This Row],[Estimate_Contract_Volumn]]),"",ROUND(TblMainInvoices[[#This Row],[Price_Unit]]*TblMainInvoices[[#This Row],[Estimate_Contract_Volumn]],0))</f>
        <v/>
      </c>
      <c r="P66" s="249"/>
      <c r="Q66" s="250" t="str">
        <f>IFERROR(IF(ISBLANK(TblMainInvoices[[#This Row],[ContInv_No01_Volumn]]),"",ROUND(TblMainInvoices[[#This Row],[Price_Unit]]*TblMainInvoices[[#This Row],[ContInv_No01_Volumn]],0)),"")</f>
        <v/>
      </c>
    </row>
    <row r="67" spans="1:17" ht="50.25" customHeight="1">
      <c r="A67" s="239" t="str">
        <f t="shared" si="0"/>
        <v>11010610</v>
      </c>
      <c r="B67" s="240" t="str">
        <f>_xlfn.XLOOKUP(TblMainInvoices[[#This Row],[Fehrest_Code]],TblFeharesCode[Fehrest_Code],TblFeharesCode[Schedule_Prices_Fa])</f>
        <v>ابنیه</v>
      </c>
      <c r="C67" s="240" t="e">
        <f>_xlfn.XLOOKUP(TblMainInvoices[[#This Row],[Schedule_Prices_Fa]],TblFeharesCode[Schedule_Prices_Fa],#REF!)</f>
        <v>#REF!</v>
      </c>
      <c r="D67" s="241">
        <v>11</v>
      </c>
      <c r="E67" s="241" t="str">
        <f t="shared" si="1"/>
        <v>01</v>
      </c>
      <c r="F67" s="240" t="s">
        <v>122</v>
      </c>
      <c r="G67" s="251" t="s">
        <v>256</v>
      </c>
      <c r="H67" s="243" t="s">
        <v>257</v>
      </c>
      <c r="I67" s="243" t="s">
        <v>3300</v>
      </c>
      <c r="J67" s="244" t="s">
        <v>125</v>
      </c>
      <c r="K67" s="245">
        <v>681000</v>
      </c>
      <c r="L67" s="246"/>
      <c r="M67" s="247">
        <f>_xlfn.XLOOKUP(TblMainInvoices[[#This Row],[Chapter_Nomber]],TblFeharesChapter[Abniyeh_Chapter_Nomber],TblFeharesChapter[Abniyeh_Plus_Minus])</f>
        <v>1.5547</v>
      </c>
      <c r="N67" s="248">
        <v>1.3418000000000001</v>
      </c>
      <c r="O67" s="245" t="str">
        <f>IF(ISBLANK(TblMainInvoices[[#This Row],[Estimate_Contract_Volumn]]),"",ROUND(TblMainInvoices[[#This Row],[Price_Unit]]*TblMainInvoices[[#This Row],[Estimate_Contract_Volumn]],0))</f>
        <v/>
      </c>
      <c r="P67" s="249"/>
      <c r="Q67" s="250" t="str">
        <f>IFERROR(IF(ISBLANK(TblMainInvoices[[#This Row],[ContInv_No01_Volumn]]),"",ROUND(TblMainInvoices[[#This Row],[Price_Unit]]*TblMainInvoices[[#This Row],[ContInv_No01_Volumn]],0)),"")</f>
        <v/>
      </c>
    </row>
    <row r="68" spans="1:17" ht="50.25" customHeight="1">
      <c r="A68" s="239" t="str">
        <f t="shared" si="0"/>
        <v>11010611</v>
      </c>
      <c r="B68" s="240" t="str">
        <f>_xlfn.XLOOKUP(TblMainInvoices[[#This Row],[Fehrest_Code]],TblFeharesCode[Fehrest_Code],TblFeharesCode[Schedule_Prices_Fa])</f>
        <v>ابنیه</v>
      </c>
      <c r="C68" s="240" t="e">
        <f>_xlfn.XLOOKUP(TblMainInvoices[[#This Row],[Schedule_Prices_Fa]],TblFeharesCode[Schedule_Prices_Fa],#REF!)</f>
        <v>#REF!</v>
      </c>
      <c r="D68" s="241">
        <v>11</v>
      </c>
      <c r="E68" s="241" t="str">
        <f t="shared" si="1"/>
        <v>01</v>
      </c>
      <c r="F68" s="240" t="s">
        <v>122</v>
      </c>
      <c r="G68" s="251" t="s">
        <v>258</v>
      </c>
      <c r="H68" s="243" t="s">
        <v>259</v>
      </c>
      <c r="I68" s="243" t="s">
        <v>3301</v>
      </c>
      <c r="J68" s="244" t="s">
        <v>125</v>
      </c>
      <c r="K68" s="245">
        <v>426000</v>
      </c>
      <c r="L68" s="246"/>
      <c r="M68" s="247">
        <f>_xlfn.XLOOKUP(TblMainInvoices[[#This Row],[Chapter_Nomber]],TblFeharesChapter[Abniyeh_Chapter_Nomber],TblFeharesChapter[Abniyeh_Plus_Minus])</f>
        <v>1.5547</v>
      </c>
      <c r="N68" s="248">
        <v>1.3418000000000001</v>
      </c>
      <c r="O68" s="245" t="str">
        <f>IF(ISBLANK(TblMainInvoices[[#This Row],[Estimate_Contract_Volumn]]),"",ROUND(TblMainInvoices[[#This Row],[Price_Unit]]*TblMainInvoices[[#This Row],[Estimate_Contract_Volumn]],0))</f>
        <v/>
      </c>
      <c r="P68" s="249"/>
      <c r="Q68" s="250" t="str">
        <f>IFERROR(IF(ISBLANK(TblMainInvoices[[#This Row],[ContInv_No01_Volumn]]),"",ROUND(TblMainInvoices[[#This Row],[Price_Unit]]*TblMainInvoices[[#This Row],[ContInv_No01_Volumn]],0)),"")</f>
        <v/>
      </c>
    </row>
    <row r="69" spans="1:17" ht="50.25" customHeight="1">
      <c r="A69" s="239" t="str">
        <f t="shared" si="0"/>
        <v>11010612</v>
      </c>
      <c r="B69" s="240" t="str">
        <f>_xlfn.XLOOKUP(TblMainInvoices[[#This Row],[Fehrest_Code]],TblFeharesCode[Fehrest_Code],TblFeharesCode[Schedule_Prices_Fa])</f>
        <v>ابنیه</v>
      </c>
      <c r="C69" s="240" t="e">
        <f>_xlfn.XLOOKUP(TblMainInvoices[[#This Row],[Schedule_Prices_Fa]],TblFeharesCode[Schedule_Prices_Fa],#REF!)</f>
        <v>#REF!</v>
      </c>
      <c r="D69" s="241">
        <v>11</v>
      </c>
      <c r="E69" s="241" t="str">
        <f t="shared" si="1"/>
        <v>01</v>
      </c>
      <c r="F69" s="240" t="s">
        <v>122</v>
      </c>
      <c r="G69" s="251" t="s">
        <v>260</v>
      </c>
      <c r="H69" s="243" t="s">
        <v>261</v>
      </c>
      <c r="I69" s="243" t="s">
        <v>3302</v>
      </c>
      <c r="J69" s="244" t="s">
        <v>125</v>
      </c>
      <c r="K69" s="245">
        <v>558000</v>
      </c>
      <c r="L69" s="246"/>
      <c r="M69" s="247">
        <f>_xlfn.XLOOKUP(TblMainInvoices[[#This Row],[Chapter_Nomber]],TblFeharesChapter[Abniyeh_Chapter_Nomber],TblFeharesChapter[Abniyeh_Plus_Minus])</f>
        <v>1.5547</v>
      </c>
      <c r="N69" s="248">
        <v>1.3418000000000001</v>
      </c>
      <c r="O69" s="245" t="str">
        <f>IF(ISBLANK(TblMainInvoices[[#This Row],[Estimate_Contract_Volumn]]),"",ROUND(TblMainInvoices[[#This Row],[Price_Unit]]*TblMainInvoices[[#This Row],[Estimate_Contract_Volumn]],0))</f>
        <v/>
      </c>
      <c r="P69" s="249"/>
      <c r="Q69" s="250" t="str">
        <f>IFERROR(IF(ISBLANK(TblMainInvoices[[#This Row],[ContInv_No01_Volumn]]),"",ROUND(TblMainInvoices[[#This Row],[Price_Unit]]*TblMainInvoices[[#This Row],[ContInv_No01_Volumn]],0)),"")</f>
        <v/>
      </c>
    </row>
    <row r="70" spans="1:17" ht="50.25" customHeight="1">
      <c r="A70" s="239" t="str">
        <f t="shared" ref="A70:A133" si="2">D70&amp;G70</f>
        <v>11010701</v>
      </c>
      <c r="B70" s="240" t="str">
        <f>_xlfn.XLOOKUP(TblMainInvoices[[#This Row],[Fehrest_Code]],TblFeharesCode[Fehrest_Code],TblFeharesCode[Schedule_Prices_Fa])</f>
        <v>ابنیه</v>
      </c>
      <c r="C70" s="240" t="e">
        <f>_xlfn.XLOOKUP(TblMainInvoices[[#This Row],[Schedule_Prices_Fa]],TblFeharesCode[Schedule_Prices_Fa],#REF!)</f>
        <v>#REF!</v>
      </c>
      <c r="D70" s="241">
        <v>11</v>
      </c>
      <c r="E70" s="241" t="str">
        <f t="shared" ref="E70:E133" si="3">LEFT($G70,2)</f>
        <v>01</v>
      </c>
      <c r="F70" s="240" t="s">
        <v>122</v>
      </c>
      <c r="G70" s="251" t="s">
        <v>262</v>
      </c>
      <c r="H70" s="243" t="s">
        <v>263</v>
      </c>
      <c r="I70" s="243" t="s">
        <v>3303</v>
      </c>
      <c r="J70" s="244" t="s">
        <v>236</v>
      </c>
      <c r="K70" s="245">
        <v>1395000</v>
      </c>
      <c r="L70" s="246"/>
      <c r="M70" s="247">
        <f>_xlfn.XLOOKUP(TblMainInvoices[[#This Row],[Chapter_Nomber]],TblFeharesChapter[Abniyeh_Chapter_Nomber],TblFeharesChapter[Abniyeh_Plus_Minus])</f>
        <v>1.5547</v>
      </c>
      <c r="N70" s="248">
        <v>1.3418000000000001</v>
      </c>
      <c r="O70" s="245" t="str">
        <f>IF(ISBLANK(TblMainInvoices[[#This Row],[Estimate_Contract_Volumn]]),"",ROUND(TblMainInvoices[[#This Row],[Price_Unit]]*TblMainInvoices[[#This Row],[Estimate_Contract_Volumn]],0))</f>
        <v/>
      </c>
      <c r="P70" s="249"/>
      <c r="Q70" s="250" t="str">
        <f>IFERROR(IF(ISBLANK(TblMainInvoices[[#This Row],[ContInv_No01_Volumn]]),"",ROUND(TblMainInvoices[[#This Row],[Price_Unit]]*TblMainInvoices[[#This Row],[ContInv_No01_Volumn]],0)),"")</f>
        <v/>
      </c>
    </row>
    <row r="71" spans="1:17" ht="50.25" customHeight="1">
      <c r="A71" s="239" t="str">
        <f t="shared" si="2"/>
        <v>11010702</v>
      </c>
      <c r="B71" s="240" t="str">
        <f>_xlfn.XLOOKUP(TblMainInvoices[[#This Row],[Fehrest_Code]],TblFeharesCode[Fehrest_Code],TblFeharesCode[Schedule_Prices_Fa])</f>
        <v>ابنیه</v>
      </c>
      <c r="C71" s="240" t="e">
        <f>_xlfn.XLOOKUP(TblMainInvoices[[#This Row],[Schedule_Prices_Fa]],TblFeharesCode[Schedule_Prices_Fa],#REF!)</f>
        <v>#REF!</v>
      </c>
      <c r="D71" s="241">
        <v>11</v>
      </c>
      <c r="E71" s="241" t="str">
        <f t="shared" si="3"/>
        <v>01</v>
      </c>
      <c r="F71" s="240" t="s">
        <v>122</v>
      </c>
      <c r="G71" s="251" t="s">
        <v>264</v>
      </c>
      <c r="H71" s="243" t="s">
        <v>265</v>
      </c>
      <c r="I71" s="243" t="s">
        <v>3304</v>
      </c>
      <c r="J71" s="244" t="s">
        <v>125</v>
      </c>
      <c r="K71" s="245">
        <v>424500</v>
      </c>
      <c r="L71" s="246"/>
      <c r="M71" s="247">
        <f>_xlfn.XLOOKUP(TblMainInvoices[[#This Row],[Chapter_Nomber]],TblFeharesChapter[Abniyeh_Chapter_Nomber],TblFeharesChapter[Abniyeh_Plus_Minus])</f>
        <v>1.5547</v>
      </c>
      <c r="N71" s="248">
        <v>1.3418000000000001</v>
      </c>
      <c r="O71" s="245" t="str">
        <f>IF(ISBLANK(TblMainInvoices[[#This Row],[Estimate_Contract_Volumn]]),"",ROUND(TblMainInvoices[[#This Row],[Price_Unit]]*TblMainInvoices[[#This Row],[Estimate_Contract_Volumn]],0))</f>
        <v/>
      </c>
      <c r="P71" s="249"/>
      <c r="Q71" s="250" t="str">
        <f>IFERROR(IF(ISBLANK(TblMainInvoices[[#This Row],[ContInv_No01_Volumn]]),"",ROUND(TblMainInvoices[[#This Row],[Price_Unit]]*TblMainInvoices[[#This Row],[ContInv_No01_Volumn]],0)),"")</f>
        <v/>
      </c>
    </row>
    <row r="72" spans="1:17" ht="50.25" customHeight="1">
      <c r="A72" s="239" t="str">
        <f t="shared" si="2"/>
        <v>11010704</v>
      </c>
      <c r="B72" s="240" t="str">
        <f>_xlfn.XLOOKUP(TblMainInvoices[[#This Row],[Fehrest_Code]],TblFeharesCode[Fehrest_Code],TblFeharesCode[Schedule_Prices_Fa])</f>
        <v>ابنیه</v>
      </c>
      <c r="C72" s="240" t="e">
        <f>_xlfn.XLOOKUP(TblMainInvoices[[#This Row],[Schedule_Prices_Fa]],TblFeharesCode[Schedule_Prices_Fa],#REF!)</f>
        <v>#REF!</v>
      </c>
      <c r="D72" s="241">
        <v>11</v>
      </c>
      <c r="E72" s="241" t="str">
        <f t="shared" si="3"/>
        <v>01</v>
      </c>
      <c r="F72" s="240" t="s">
        <v>122</v>
      </c>
      <c r="G72" s="251" t="s">
        <v>266</v>
      </c>
      <c r="H72" s="243" t="s">
        <v>267</v>
      </c>
      <c r="I72" s="243" t="s">
        <v>3305</v>
      </c>
      <c r="J72" s="244" t="s">
        <v>125</v>
      </c>
      <c r="K72" s="245">
        <v>424500</v>
      </c>
      <c r="L72" s="246"/>
      <c r="M72" s="247">
        <f>_xlfn.XLOOKUP(TblMainInvoices[[#This Row],[Chapter_Nomber]],TblFeharesChapter[Abniyeh_Chapter_Nomber],TblFeharesChapter[Abniyeh_Plus_Minus])</f>
        <v>1.5547</v>
      </c>
      <c r="N72" s="248">
        <v>1.3418000000000001</v>
      </c>
      <c r="O72" s="245" t="str">
        <f>IF(ISBLANK(TblMainInvoices[[#This Row],[Estimate_Contract_Volumn]]),"",ROUND(TblMainInvoices[[#This Row],[Price_Unit]]*TblMainInvoices[[#This Row],[Estimate_Contract_Volumn]],0))</f>
        <v/>
      </c>
      <c r="P72" s="249"/>
      <c r="Q72" s="250" t="str">
        <f>IFERROR(IF(ISBLANK(TblMainInvoices[[#This Row],[ContInv_No01_Volumn]]),"",ROUND(TblMainInvoices[[#This Row],[Price_Unit]]*TblMainInvoices[[#This Row],[ContInv_No01_Volumn]],0)),"")</f>
        <v/>
      </c>
    </row>
    <row r="73" spans="1:17" ht="50.25" customHeight="1">
      <c r="A73" s="239" t="str">
        <f t="shared" si="2"/>
        <v>11010705</v>
      </c>
      <c r="B73" s="240" t="str">
        <f>_xlfn.XLOOKUP(TblMainInvoices[[#This Row],[Fehrest_Code]],TblFeharesCode[Fehrest_Code],TblFeharesCode[Schedule_Prices_Fa])</f>
        <v>ابنیه</v>
      </c>
      <c r="C73" s="240" t="e">
        <f>_xlfn.XLOOKUP(TblMainInvoices[[#This Row],[Schedule_Prices_Fa]],TblFeharesCode[Schedule_Prices_Fa],#REF!)</f>
        <v>#REF!</v>
      </c>
      <c r="D73" s="241">
        <v>11</v>
      </c>
      <c r="E73" s="241" t="str">
        <f t="shared" si="3"/>
        <v>01</v>
      </c>
      <c r="F73" s="240" t="s">
        <v>122</v>
      </c>
      <c r="G73" s="251" t="s">
        <v>268</v>
      </c>
      <c r="H73" s="243" t="s">
        <v>269</v>
      </c>
      <c r="I73" s="243" t="s">
        <v>3306</v>
      </c>
      <c r="J73" s="244" t="s">
        <v>32</v>
      </c>
      <c r="K73" s="245">
        <v>30900</v>
      </c>
      <c r="L73" s="246"/>
      <c r="M73" s="247">
        <f>_xlfn.XLOOKUP(TblMainInvoices[[#This Row],[Chapter_Nomber]],TblFeharesChapter[Abniyeh_Chapter_Nomber],TblFeharesChapter[Abniyeh_Plus_Minus])</f>
        <v>1.5547</v>
      </c>
      <c r="N73" s="248">
        <v>1.3418000000000001</v>
      </c>
      <c r="O73" s="245" t="str">
        <f>IF(ISBLANK(TblMainInvoices[[#This Row],[Estimate_Contract_Volumn]]),"",ROUND(TblMainInvoices[[#This Row],[Price_Unit]]*TblMainInvoices[[#This Row],[Estimate_Contract_Volumn]],0))</f>
        <v/>
      </c>
      <c r="P73" s="249"/>
      <c r="Q73" s="250" t="str">
        <f>IFERROR(IF(ISBLANK(TblMainInvoices[[#This Row],[ContInv_No01_Volumn]]),"",ROUND(TblMainInvoices[[#This Row],[Price_Unit]]*TblMainInvoices[[#This Row],[ContInv_No01_Volumn]],0)),"")</f>
        <v/>
      </c>
    </row>
    <row r="74" spans="1:17" ht="50.25" customHeight="1">
      <c r="A74" s="239" t="str">
        <f t="shared" si="2"/>
        <v>11010706</v>
      </c>
      <c r="B74" s="240" t="str">
        <f>_xlfn.XLOOKUP(TblMainInvoices[[#This Row],[Fehrest_Code]],TblFeharesCode[Fehrest_Code],TblFeharesCode[Schedule_Prices_Fa])</f>
        <v>ابنیه</v>
      </c>
      <c r="C74" s="240" t="e">
        <f>_xlfn.XLOOKUP(TblMainInvoices[[#This Row],[Schedule_Prices_Fa]],TblFeharesCode[Schedule_Prices_Fa],#REF!)</f>
        <v>#REF!</v>
      </c>
      <c r="D74" s="241">
        <v>11</v>
      </c>
      <c r="E74" s="241" t="str">
        <f t="shared" si="3"/>
        <v>01</v>
      </c>
      <c r="F74" s="240" t="s">
        <v>122</v>
      </c>
      <c r="G74" s="251" t="s">
        <v>270</v>
      </c>
      <c r="H74" s="243" t="s">
        <v>271</v>
      </c>
      <c r="I74" s="243" t="s">
        <v>3307</v>
      </c>
      <c r="J74" s="244" t="s">
        <v>125</v>
      </c>
      <c r="K74" s="245">
        <v>523500</v>
      </c>
      <c r="L74" s="246"/>
      <c r="M74" s="247">
        <f>_xlfn.XLOOKUP(TblMainInvoices[[#This Row],[Chapter_Nomber]],TblFeharesChapter[Abniyeh_Chapter_Nomber],TblFeharesChapter[Abniyeh_Plus_Minus])</f>
        <v>1.5547</v>
      </c>
      <c r="N74" s="248">
        <v>1.3418000000000001</v>
      </c>
      <c r="O74" s="245" t="str">
        <f>IF(ISBLANK(TblMainInvoices[[#This Row],[Estimate_Contract_Volumn]]),"",ROUND(TblMainInvoices[[#This Row],[Price_Unit]]*TblMainInvoices[[#This Row],[Estimate_Contract_Volumn]],0))</f>
        <v/>
      </c>
      <c r="P74" s="249"/>
      <c r="Q74" s="250" t="str">
        <f>IFERROR(IF(ISBLANK(TblMainInvoices[[#This Row],[ContInv_No01_Volumn]]),"",ROUND(TblMainInvoices[[#This Row],[Price_Unit]]*TblMainInvoices[[#This Row],[ContInv_No01_Volumn]],0)),"")</f>
        <v/>
      </c>
    </row>
    <row r="75" spans="1:17" ht="50.25" customHeight="1">
      <c r="A75" s="239" t="str">
        <f t="shared" si="2"/>
        <v>11010707</v>
      </c>
      <c r="B75" s="240" t="str">
        <f>_xlfn.XLOOKUP(TblMainInvoices[[#This Row],[Fehrest_Code]],TblFeharesCode[Fehrest_Code],TblFeharesCode[Schedule_Prices_Fa])</f>
        <v>ابنیه</v>
      </c>
      <c r="C75" s="240" t="e">
        <f>_xlfn.XLOOKUP(TblMainInvoices[[#This Row],[Schedule_Prices_Fa]],TblFeharesCode[Schedule_Prices_Fa],#REF!)</f>
        <v>#REF!</v>
      </c>
      <c r="D75" s="241">
        <v>11</v>
      </c>
      <c r="E75" s="241" t="str">
        <f t="shared" si="3"/>
        <v>01</v>
      </c>
      <c r="F75" s="240" t="s">
        <v>122</v>
      </c>
      <c r="G75" s="251" t="s">
        <v>272</v>
      </c>
      <c r="H75" s="243" t="s">
        <v>273</v>
      </c>
      <c r="I75" s="243" t="s">
        <v>3308</v>
      </c>
      <c r="J75" s="244" t="s">
        <v>125</v>
      </c>
      <c r="K75" s="245">
        <v>279000</v>
      </c>
      <c r="L75" s="246"/>
      <c r="M75" s="247">
        <f>_xlfn.XLOOKUP(TblMainInvoices[[#This Row],[Chapter_Nomber]],TblFeharesChapter[Abniyeh_Chapter_Nomber],TblFeharesChapter[Abniyeh_Plus_Minus])</f>
        <v>1.5547</v>
      </c>
      <c r="N75" s="248">
        <v>1.3418000000000001</v>
      </c>
      <c r="O75" s="245" t="str">
        <f>IF(ISBLANK(TblMainInvoices[[#This Row],[Estimate_Contract_Volumn]]),"",ROUND(TblMainInvoices[[#This Row],[Price_Unit]]*TblMainInvoices[[#This Row],[Estimate_Contract_Volumn]],0))</f>
        <v/>
      </c>
      <c r="P75" s="249"/>
      <c r="Q75" s="250" t="str">
        <f>IFERROR(IF(ISBLANK(TblMainInvoices[[#This Row],[ContInv_No01_Volumn]]),"",ROUND(TblMainInvoices[[#This Row],[Price_Unit]]*TblMainInvoices[[#This Row],[ContInv_No01_Volumn]],0)),"")</f>
        <v/>
      </c>
    </row>
    <row r="76" spans="1:17" ht="50.25" customHeight="1">
      <c r="A76" s="239" t="str">
        <f t="shared" si="2"/>
        <v>11010708</v>
      </c>
      <c r="B76" s="240" t="str">
        <f>_xlfn.XLOOKUP(TblMainInvoices[[#This Row],[Fehrest_Code]],TblFeharesCode[Fehrest_Code],TblFeharesCode[Schedule_Prices_Fa])</f>
        <v>ابنیه</v>
      </c>
      <c r="C76" s="240" t="e">
        <f>_xlfn.XLOOKUP(TblMainInvoices[[#This Row],[Schedule_Prices_Fa]],TblFeharesCode[Schedule_Prices_Fa],#REF!)</f>
        <v>#REF!</v>
      </c>
      <c r="D76" s="241">
        <v>11</v>
      </c>
      <c r="E76" s="241" t="str">
        <f t="shared" si="3"/>
        <v>01</v>
      </c>
      <c r="F76" s="240" t="s">
        <v>122</v>
      </c>
      <c r="G76" s="251" t="s">
        <v>274</v>
      </c>
      <c r="H76" s="243" t="s">
        <v>275</v>
      </c>
      <c r="I76" s="243" t="s">
        <v>3309</v>
      </c>
      <c r="J76" s="244" t="s">
        <v>32</v>
      </c>
      <c r="K76" s="245">
        <v>73100</v>
      </c>
      <c r="L76" s="246"/>
      <c r="M76" s="247">
        <f>_xlfn.XLOOKUP(TblMainInvoices[[#This Row],[Chapter_Nomber]],TblFeharesChapter[Abniyeh_Chapter_Nomber],TblFeharesChapter[Abniyeh_Plus_Minus])</f>
        <v>1.5547</v>
      </c>
      <c r="N76" s="248">
        <v>1.3418000000000001</v>
      </c>
      <c r="O76" s="245" t="str">
        <f>IF(ISBLANK(TblMainInvoices[[#This Row],[Estimate_Contract_Volumn]]),"",ROUND(TblMainInvoices[[#This Row],[Price_Unit]]*TblMainInvoices[[#This Row],[Estimate_Contract_Volumn]],0))</f>
        <v/>
      </c>
      <c r="P76" s="249"/>
      <c r="Q76" s="250" t="str">
        <f>IFERROR(IF(ISBLANK(TblMainInvoices[[#This Row],[ContInv_No01_Volumn]]),"",ROUND(TblMainInvoices[[#This Row],[Price_Unit]]*TblMainInvoices[[#This Row],[ContInv_No01_Volumn]],0)),"")</f>
        <v/>
      </c>
    </row>
    <row r="77" spans="1:17" ht="50.25" customHeight="1">
      <c r="A77" s="239" t="str">
        <f t="shared" si="2"/>
        <v>11010709</v>
      </c>
      <c r="B77" s="240" t="str">
        <f>_xlfn.XLOOKUP(TblMainInvoices[[#This Row],[Fehrest_Code]],TblFeharesCode[Fehrest_Code],TblFeharesCode[Schedule_Prices_Fa])</f>
        <v>ابنیه</v>
      </c>
      <c r="C77" s="240" t="e">
        <f>_xlfn.XLOOKUP(TblMainInvoices[[#This Row],[Schedule_Prices_Fa]],TblFeharesCode[Schedule_Prices_Fa],#REF!)</f>
        <v>#REF!</v>
      </c>
      <c r="D77" s="241">
        <v>11</v>
      </c>
      <c r="E77" s="241" t="str">
        <f t="shared" si="3"/>
        <v>01</v>
      </c>
      <c r="F77" s="240" t="s">
        <v>122</v>
      </c>
      <c r="G77" s="251" t="s">
        <v>276</v>
      </c>
      <c r="H77" s="243" t="s">
        <v>277</v>
      </c>
      <c r="I77" s="243"/>
      <c r="J77" s="244" t="s">
        <v>125</v>
      </c>
      <c r="K77" s="245">
        <v>279000</v>
      </c>
      <c r="L77" s="246"/>
      <c r="M77" s="247">
        <f>_xlfn.XLOOKUP(TblMainInvoices[[#This Row],[Chapter_Nomber]],TblFeharesChapter[Abniyeh_Chapter_Nomber],TblFeharesChapter[Abniyeh_Plus_Minus])</f>
        <v>1.5547</v>
      </c>
      <c r="N77" s="248">
        <v>1.3418000000000001</v>
      </c>
      <c r="O77" s="245" t="str">
        <f>IF(ISBLANK(TblMainInvoices[[#This Row],[Estimate_Contract_Volumn]]),"",ROUND(TblMainInvoices[[#This Row],[Price_Unit]]*TblMainInvoices[[#This Row],[Estimate_Contract_Volumn]],0))</f>
        <v/>
      </c>
      <c r="P77" s="249"/>
      <c r="Q77" s="250" t="str">
        <f>IFERROR(IF(ISBLANK(TblMainInvoices[[#This Row],[ContInv_No01_Volumn]]),"",ROUND(TblMainInvoices[[#This Row],[Price_Unit]]*TblMainInvoices[[#This Row],[ContInv_No01_Volumn]],0)),"")</f>
        <v/>
      </c>
    </row>
    <row r="78" spans="1:17" ht="50.25" customHeight="1">
      <c r="A78" s="239" t="str">
        <f t="shared" si="2"/>
        <v>11010710</v>
      </c>
      <c r="B78" s="240" t="str">
        <f>_xlfn.XLOOKUP(TblMainInvoices[[#This Row],[Fehrest_Code]],TblFeharesCode[Fehrest_Code],TblFeharesCode[Schedule_Prices_Fa])</f>
        <v>ابنیه</v>
      </c>
      <c r="C78" s="240" t="e">
        <f>_xlfn.XLOOKUP(TblMainInvoices[[#This Row],[Schedule_Prices_Fa]],TblFeharesCode[Schedule_Prices_Fa],#REF!)</f>
        <v>#REF!</v>
      </c>
      <c r="D78" s="241">
        <v>11</v>
      </c>
      <c r="E78" s="241" t="str">
        <f t="shared" si="3"/>
        <v>01</v>
      </c>
      <c r="F78" s="240" t="s">
        <v>122</v>
      </c>
      <c r="G78" s="251" t="s">
        <v>278</v>
      </c>
      <c r="H78" s="243" t="s">
        <v>279</v>
      </c>
      <c r="I78" s="243" t="s">
        <v>3310</v>
      </c>
      <c r="J78" s="244" t="s">
        <v>32</v>
      </c>
      <c r="K78" s="245">
        <v>59000</v>
      </c>
      <c r="L78" s="246"/>
      <c r="M78" s="247">
        <f>_xlfn.XLOOKUP(TblMainInvoices[[#This Row],[Chapter_Nomber]],TblFeharesChapter[Abniyeh_Chapter_Nomber],TblFeharesChapter[Abniyeh_Plus_Minus])</f>
        <v>1.5547</v>
      </c>
      <c r="N78" s="248">
        <v>1.3418000000000001</v>
      </c>
      <c r="O78" s="245" t="str">
        <f>IF(ISBLANK(TblMainInvoices[[#This Row],[Estimate_Contract_Volumn]]),"",ROUND(TblMainInvoices[[#This Row],[Price_Unit]]*TblMainInvoices[[#This Row],[Estimate_Contract_Volumn]],0))</f>
        <v/>
      </c>
      <c r="P78" s="249"/>
      <c r="Q78" s="250" t="str">
        <f>IFERROR(IF(ISBLANK(TblMainInvoices[[#This Row],[ContInv_No01_Volumn]]),"",ROUND(TblMainInvoices[[#This Row],[Price_Unit]]*TblMainInvoices[[#This Row],[ContInv_No01_Volumn]],0)),"")</f>
        <v/>
      </c>
    </row>
    <row r="79" spans="1:17" ht="50.25" customHeight="1">
      <c r="A79" s="239" t="str">
        <f t="shared" si="2"/>
        <v>11010711</v>
      </c>
      <c r="B79" s="240" t="str">
        <f>_xlfn.XLOOKUP(TblMainInvoices[[#This Row],[Fehrest_Code]],TblFeharesCode[Fehrest_Code],TblFeharesCode[Schedule_Prices_Fa])</f>
        <v>ابنیه</v>
      </c>
      <c r="C79" s="240" t="e">
        <f>_xlfn.XLOOKUP(TblMainInvoices[[#This Row],[Schedule_Prices_Fa]],TblFeharesCode[Schedule_Prices_Fa],#REF!)</f>
        <v>#REF!</v>
      </c>
      <c r="D79" s="241">
        <v>11</v>
      </c>
      <c r="E79" s="241" t="str">
        <f t="shared" si="3"/>
        <v>01</v>
      </c>
      <c r="F79" s="240" t="s">
        <v>122</v>
      </c>
      <c r="G79" s="251" t="s">
        <v>280</v>
      </c>
      <c r="H79" s="243" t="s">
        <v>281</v>
      </c>
      <c r="I79" s="243" t="s">
        <v>3311</v>
      </c>
      <c r="J79" s="244" t="s">
        <v>125</v>
      </c>
      <c r="K79" s="245">
        <v>635500</v>
      </c>
      <c r="L79" s="246"/>
      <c r="M79" s="247">
        <f>_xlfn.XLOOKUP(TblMainInvoices[[#This Row],[Chapter_Nomber]],TblFeharesChapter[Abniyeh_Chapter_Nomber],TblFeharesChapter[Abniyeh_Plus_Minus])</f>
        <v>1.5547</v>
      </c>
      <c r="N79" s="248">
        <v>1.3418000000000001</v>
      </c>
      <c r="O79" s="245" t="str">
        <f>IF(ISBLANK(TblMainInvoices[[#This Row],[Estimate_Contract_Volumn]]),"",ROUND(TblMainInvoices[[#This Row],[Price_Unit]]*TblMainInvoices[[#This Row],[Estimate_Contract_Volumn]],0))</f>
        <v/>
      </c>
      <c r="P79" s="249"/>
      <c r="Q79" s="250" t="str">
        <f>IFERROR(IF(ISBLANK(TblMainInvoices[[#This Row],[ContInv_No01_Volumn]]),"",ROUND(TblMainInvoices[[#This Row],[Price_Unit]]*TblMainInvoices[[#This Row],[ContInv_No01_Volumn]],0)),"")</f>
        <v/>
      </c>
    </row>
    <row r="80" spans="1:17" ht="50.25" customHeight="1">
      <c r="A80" s="239" t="str">
        <f t="shared" si="2"/>
        <v>11010712</v>
      </c>
      <c r="B80" s="240" t="str">
        <f>_xlfn.XLOOKUP(TblMainInvoices[[#This Row],[Fehrest_Code]],TblFeharesCode[Fehrest_Code],TblFeharesCode[Schedule_Prices_Fa])</f>
        <v>ابنیه</v>
      </c>
      <c r="C80" s="240" t="e">
        <f>_xlfn.XLOOKUP(TblMainInvoices[[#This Row],[Schedule_Prices_Fa]],TblFeharesCode[Schedule_Prices_Fa],#REF!)</f>
        <v>#REF!</v>
      </c>
      <c r="D80" s="241">
        <v>11</v>
      </c>
      <c r="E80" s="241" t="str">
        <f t="shared" si="3"/>
        <v>01</v>
      </c>
      <c r="F80" s="240" t="s">
        <v>122</v>
      </c>
      <c r="G80" s="251" t="s">
        <v>282</v>
      </c>
      <c r="H80" s="243" t="s">
        <v>283</v>
      </c>
      <c r="I80" s="243" t="s">
        <v>3299</v>
      </c>
      <c r="J80" s="244" t="s">
        <v>32</v>
      </c>
      <c r="K80" s="245">
        <v>136500</v>
      </c>
      <c r="L80" s="246"/>
      <c r="M80" s="247">
        <f>_xlfn.XLOOKUP(TblMainInvoices[[#This Row],[Chapter_Nomber]],TblFeharesChapter[Abniyeh_Chapter_Nomber],TblFeharesChapter[Abniyeh_Plus_Minus])</f>
        <v>1.5547</v>
      </c>
      <c r="N80" s="248">
        <v>1.3418000000000001</v>
      </c>
      <c r="O80" s="245" t="str">
        <f>IF(ISBLANK(TblMainInvoices[[#This Row],[Estimate_Contract_Volumn]]),"",ROUND(TblMainInvoices[[#This Row],[Price_Unit]]*TblMainInvoices[[#This Row],[Estimate_Contract_Volumn]],0))</f>
        <v/>
      </c>
      <c r="P80" s="249"/>
      <c r="Q80" s="250" t="str">
        <f>IFERROR(IF(ISBLANK(TblMainInvoices[[#This Row],[ContInv_No01_Volumn]]),"",ROUND(TblMainInvoices[[#This Row],[Price_Unit]]*TblMainInvoices[[#This Row],[ContInv_No01_Volumn]],0)),"")</f>
        <v/>
      </c>
    </row>
    <row r="81" spans="1:17" ht="50.25" customHeight="1">
      <c r="A81" s="239" t="str">
        <f t="shared" si="2"/>
        <v>11010713</v>
      </c>
      <c r="B81" s="240" t="str">
        <f>_xlfn.XLOOKUP(TblMainInvoices[[#This Row],[Fehrest_Code]],TblFeharesCode[Fehrest_Code],TblFeharesCode[Schedule_Prices_Fa])</f>
        <v>ابنیه</v>
      </c>
      <c r="C81" s="240" t="e">
        <f>_xlfn.XLOOKUP(TblMainInvoices[[#This Row],[Schedule_Prices_Fa]],TblFeharesCode[Schedule_Prices_Fa],#REF!)</f>
        <v>#REF!</v>
      </c>
      <c r="D81" s="241">
        <v>11</v>
      </c>
      <c r="E81" s="241" t="str">
        <f t="shared" si="3"/>
        <v>01</v>
      </c>
      <c r="F81" s="240" t="s">
        <v>122</v>
      </c>
      <c r="G81" s="251" t="s">
        <v>284</v>
      </c>
      <c r="H81" s="243" t="s">
        <v>285</v>
      </c>
      <c r="I81" s="243" t="s">
        <v>3312</v>
      </c>
      <c r="J81" s="244" t="s">
        <v>236</v>
      </c>
      <c r="K81" s="245">
        <v>1061000</v>
      </c>
      <c r="L81" s="246"/>
      <c r="M81" s="247">
        <f>_xlfn.XLOOKUP(TblMainInvoices[[#This Row],[Chapter_Nomber]],TblFeharesChapter[Abniyeh_Chapter_Nomber],TblFeharesChapter[Abniyeh_Plus_Minus])</f>
        <v>1.5547</v>
      </c>
      <c r="N81" s="248">
        <v>1.3418000000000001</v>
      </c>
      <c r="O81" s="245" t="str">
        <f>IF(ISBLANK(TblMainInvoices[[#This Row],[Estimate_Contract_Volumn]]),"",ROUND(TblMainInvoices[[#This Row],[Price_Unit]]*TblMainInvoices[[#This Row],[Estimate_Contract_Volumn]],0))</f>
        <v/>
      </c>
      <c r="P81" s="249"/>
      <c r="Q81" s="250" t="str">
        <f>IFERROR(IF(ISBLANK(TblMainInvoices[[#This Row],[ContInv_No01_Volumn]]),"",ROUND(TblMainInvoices[[#This Row],[Price_Unit]]*TblMainInvoices[[#This Row],[ContInv_No01_Volumn]],0)),"")</f>
        <v/>
      </c>
    </row>
    <row r="82" spans="1:17" ht="50.25" customHeight="1">
      <c r="A82" s="239" t="str">
        <f t="shared" si="2"/>
        <v>11010714</v>
      </c>
      <c r="B82" s="240" t="str">
        <f>_xlfn.XLOOKUP(TblMainInvoices[[#This Row],[Fehrest_Code]],TblFeharesCode[Fehrest_Code],TblFeharesCode[Schedule_Prices_Fa])</f>
        <v>ابنیه</v>
      </c>
      <c r="C82" s="240" t="e">
        <f>_xlfn.XLOOKUP(TblMainInvoices[[#This Row],[Schedule_Prices_Fa]],TblFeharesCode[Schedule_Prices_Fa],#REF!)</f>
        <v>#REF!</v>
      </c>
      <c r="D82" s="241">
        <v>11</v>
      </c>
      <c r="E82" s="241" t="str">
        <f t="shared" si="3"/>
        <v>01</v>
      </c>
      <c r="F82" s="240" t="s">
        <v>122</v>
      </c>
      <c r="G82" s="251" t="s">
        <v>286</v>
      </c>
      <c r="H82" s="243" t="s">
        <v>287</v>
      </c>
      <c r="I82" s="243" t="s">
        <v>3313</v>
      </c>
      <c r="J82" s="244" t="s">
        <v>125</v>
      </c>
      <c r="K82" s="245">
        <v>159000</v>
      </c>
      <c r="L82" s="246"/>
      <c r="M82" s="247">
        <f>_xlfn.XLOOKUP(TblMainInvoices[[#This Row],[Chapter_Nomber]],TblFeharesChapter[Abniyeh_Chapter_Nomber],TblFeharesChapter[Abniyeh_Plus_Minus])</f>
        <v>1.5547</v>
      </c>
      <c r="N82" s="248">
        <v>1.3418000000000001</v>
      </c>
      <c r="O82" s="245" t="str">
        <f>IF(ISBLANK(TblMainInvoices[[#This Row],[Estimate_Contract_Volumn]]),"",ROUND(TblMainInvoices[[#This Row],[Price_Unit]]*TblMainInvoices[[#This Row],[Estimate_Contract_Volumn]],0))</f>
        <v/>
      </c>
      <c r="P82" s="249"/>
      <c r="Q82" s="250" t="str">
        <f>IFERROR(IF(ISBLANK(TblMainInvoices[[#This Row],[ContInv_No01_Volumn]]),"",ROUND(TblMainInvoices[[#This Row],[Price_Unit]]*TblMainInvoices[[#This Row],[ContInv_No01_Volumn]],0)),"")</f>
        <v/>
      </c>
    </row>
    <row r="83" spans="1:17" ht="50.25" customHeight="1">
      <c r="A83" s="239" t="str">
        <f t="shared" si="2"/>
        <v>11010715</v>
      </c>
      <c r="B83" s="240" t="str">
        <f>_xlfn.XLOOKUP(TblMainInvoices[[#This Row],[Fehrest_Code]],TblFeharesCode[Fehrest_Code],TblFeharesCode[Schedule_Prices_Fa])</f>
        <v>ابنیه</v>
      </c>
      <c r="C83" s="240" t="e">
        <f>_xlfn.XLOOKUP(TblMainInvoices[[#This Row],[Schedule_Prices_Fa]],TblFeharesCode[Schedule_Prices_Fa],#REF!)</f>
        <v>#REF!</v>
      </c>
      <c r="D83" s="241">
        <v>11</v>
      </c>
      <c r="E83" s="241" t="str">
        <f t="shared" si="3"/>
        <v>01</v>
      </c>
      <c r="F83" s="240" t="s">
        <v>122</v>
      </c>
      <c r="G83" s="251" t="s">
        <v>288</v>
      </c>
      <c r="H83" s="243" t="s">
        <v>289</v>
      </c>
      <c r="I83" s="243"/>
      <c r="J83" s="244" t="s">
        <v>34</v>
      </c>
      <c r="K83" s="245">
        <v>1674000</v>
      </c>
      <c r="L83" s="246"/>
      <c r="M83" s="247">
        <f>_xlfn.XLOOKUP(TblMainInvoices[[#This Row],[Chapter_Nomber]],TblFeharesChapter[Abniyeh_Chapter_Nomber],TblFeharesChapter[Abniyeh_Plus_Minus])</f>
        <v>1.5547</v>
      </c>
      <c r="N83" s="248">
        <v>1.3418000000000001</v>
      </c>
      <c r="O83" s="245" t="str">
        <f>IF(ISBLANK(TblMainInvoices[[#This Row],[Estimate_Contract_Volumn]]),"",ROUND(TblMainInvoices[[#This Row],[Price_Unit]]*TblMainInvoices[[#This Row],[Estimate_Contract_Volumn]],0))</f>
        <v/>
      </c>
      <c r="P83" s="249"/>
      <c r="Q83" s="250" t="str">
        <f>IFERROR(IF(ISBLANK(TblMainInvoices[[#This Row],[ContInv_No01_Volumn]]),"",ROUND(TblMainInvoices[[#This Row],[Price_Unit]]*TblMainInvoices[[#This Row],[ContInv_No01_Volumn]],0)),"")</f>
        <v/>
      </c>
    </row>
    <row r="84" spans="1:17" ht="50.25" customHeight="1">
      <c r="A84" s="239" t="str">
        <f t="shared" si="2"/>
        <v>11010716</v>
      </c>
      <c r="B84" s="240" t="str">
        <f>_xlfn.XLOOKUP(TblMainInvoices[[#This Row],[Fehrest_Code]],TblFeharesCode[Fehrest_Code],TblFeharesCode[Schedule_Prices_Fa])</f>
        <v>ابنیه</v>
      </c>
      <c r="C84" s="240" t="e">
        <f>_xlfn.XLOOKUP(TblMainInvoices[[#This Row],[Schedule_Prices_Fa]],TblFeharesCode[Schedule_Prices_Fa],#REF!)</f>
        <v>#REF!</v>
      </c>
      <c r="D84" s="241">
        <v>11</v>
      </c>
      <c r="E84" s="241" t="str">
        <f t="shared" si="3"/>
        <v>01</v>
      </c>
      <c r="F84" s="240" t="s">
        <v>122</v>
      </c>
      <c r="G84" s="251" t="s">
        <v>290</v>
      </c>
      <c r="H84" s="243" t="s">
        <v>291</v>
      </c>
      <c r="I84" s="243" t="s">
        <v>3314</v>
      </c>
      <c r="J84" s="244" t="s">
        <v>125</v>
      </c>
      <c r="K84" s="245">
        <v>320500</v>
      </c>
      <c r="L84" s="246"/>
      <c r="M84" s="247">
        <f>_xlfn.XLOOKUP(TblMainInvoices[[#This Row],[Chapter_Nomber]],TblFeharesChapter[Abniyeh_Chapter_Nomber],TblFeharesChapter[Abniyeh_Plus_Minus])</f>
        <v>1.5547</v>
      </c>
      <c r="N84" s="248">
        <v>1.3418000000000001</v>
      </c>
      <c r="O84" s="245" t="str">
        <f>IF(ISBLANK(TblMainInvoices[[#This Row],[Estimate_Contract_Volumn]]),"",ROUND(TblMainInvoices[[#This Row],[Price_Unit]]*TblMainInvoices[[#This Row],[Estimate_Contract_Volumn]],0))</f>
        <v/>
      </c>
      <c r="P84" s="249"/>
      <c r="Q84" s="250" t="str">
        <f>IFERROR(IF(ISBLANK(TblMainInvoices[[#This Row],[ContInv_No01_Volumn]]),"",ROUND(TblMainInvoices[[#This Row],[Price_Unit]]*TblMainInvoices[[#This Row],[ContInv_No01_Volumn]],0)),"")</f>
        <v/>
      </c>
    </row>
    <row r="85" spans="1:17" ht="50.25" customHeight="1">
      <c r="A85" s="239" t="str">
        <f t="shared" si="2"/>
        <v>11010801</v>
      </c>
      <c r="B85" s="240" t="str">
        <f>_xlfn.XLOOKUP(TblMainInvoices[[#This Row],[Fehrest_Code]],TblFeharesCode[Fehrest_Code],TblFeharesCode[Schedule_Prices_Fa])</f>
        <v>ابنیه</v>
      </c>
      <c r="C85" s="240" t="e">
        <f>_xlfn.XLOOKUP(TblMainInvoices[[#This Row],[Schedule_Prices_Fa]],TblFeharesCode[Schedule_Prices_Fa],#REF!)</f>
        <v>#REF!</v>
      </c>
      <c r="D85" s="241">
        <v>11</v>
      </c>
      <c r="E85" s="241" t="str">
        <f t="shared" si="3"/>
        <v>01</v>
      </c>
      <c r="F85" s="240" t="s">
        <v>122</v>
      </c>
      <c r="G85" s="251" t="s">
        <v>292</v>
      </c>
      <c r="H85" s="243" t="s">
        <v>293</v>
      </c>
      <c r="I85" s="243" t="s">
        <v>3315</v>
      </c>
      <c r="J85" s="244" t="s">
        <v>294</v>
      </c>
      <c r="K85" s="245">
        <v>850000</v>
      </c>
      <c r="L85" s="246"/>
      <c r="M85" s="247">
        <f>_xlfn.XLOOKUP(TblMainInvoices[[#This Row],[Chapter_Nomber]],TblFeharesChapter[Abniyeh_Chapter_Nomber],TblFeharesChapter[Abniyeh_Plus_Minus])</f>
        <v>1.5547</v>
      </c>
      <c r="N85" s="248">
        <v>1.3418000000000001</v>
      </c>
      <c r="O85" s="245" t="str">
        <f>IF(ISBLANK(TblMainInvoices[[#This Row],[Estimate_Contract_Volumn]]),"",ROUND(TblMainInvoices[[#This Row],[Price_Unit]]*TblMainInvoices[[#This Row],[Estimate_Contract_Volumn]],0))</f>
        <v/>
      </c>
      <c r="P85" s="249"/>
      <c r="Q85" s="250" t="str">
        <f>IFERROR(IF(ISBLANK(TblMainInvoices[[#This Row],[ContInv_No01_Volumn]]),"",ROUND(TblMainInvoices[[#This Row],[Price_Unit]]*TblMainInvoices[[#This Row],[ContInv_No01_Volumn]],0)),"")</f>
        <v/>
      </c>
    </row>
    <row r="86" spans="1:17" ht="50.25" customHeight="1">
      <c r="A86" s="239" t="str">
        <f t="shared" si="2"/>
        <v>11010802</v>
      </c>
      <c r="B86" s="240" t="str">
        <f>_xlfn.XLOOKUP(TblMainInvoices[[#This Row],[Fehrest_Code]],TblFeharesCode[Fehrest_Code],TblFeharesCode[Schedule_Prices_Fa])</f>
        <v>ابنیه</v>
      </c>
      <c r="C86" s="240" t="e">
        <f>_xlfn.XLOOKUP(TblMainInvoices[[#This Row],[Schedule_Prices_Fa]],TblFeharesCode[Schedule_Prices_Fa],#REF!)</f>
        <v>#REF!</v>
      </c>
      <c r="D86" s="241">
        <v>11</v>
      </c>
      <c r="E86" s="241" t="str">
        <f t="shared" si="3"/>
        <v>01</v>
      </c>
      <c r="F86" s="240" t="s">
        <v>122</v>
      </c>
      <c r="G86" s="251" t="s">
        <v>295</v>
      </c>
      <c r="H86" s="243" t="s">
        <v>296</v>
      </c>
      <c r="I86" s="243" t="s">
        <v>3299</v>
      </c>
      <c r="J86" s="244" t="s">
        <v>294</v>
      </c>
      <c r="K86" s="245">
        <v>849500</v>
      </c>
      <c r="L86" s="246"/>
      <c r="M86" s="247">
        <f>_xlfn.XLOOKUP(TblMainInvoices[[#This Row],[Chapter_Nomber]],TblFeharesChapter[Abniyeh_Chapter_Nomber],TblFeharesChapter[Abniyeh_Plus_Minus])</f>
        <v>1.5547</v>
      </c>
      <c r="N86" s="248">
        <v>1.3418000000000001</v>
      </c>
      <c r="O86" s="245" t="str">
        <f>IF(ISBLANK(TblMainInvoices[[#This Row],[Estimate_Contract_Volumn]]),"",ROUND(TblMainInvoices[[#This Row],[Price_Unit]]*TblMainInvoices[[#This Row],[Estimate_Contract_Volumn]],0))</f>
        <v/>
      </c>
      <c r="P86" s="249"/>
      <c r="Q86" s="250" t="str">
        <f>IFERROR(IF(ISBLANK(TblMainInvoices[[#This Row],[ContInv_No01_Volumn]]),"",ROUND(TblMainInvoices[[#This Row],[Price_Unit]]*TblMainInvoices[[#This Row],[ContInv_No01_Volumn]],0)),"")</f>
        <v/>
      </c>
    </row>
    <row r="87" spans="1:17" ht="50.25" customHeight="1">
      <c r="A87" s="239" t="str">
        <f t="shared" si="2"/>
        <v>11010803</v>
      </c>
      <c r="B87" s="240" t="str">
        <f>_xlfn.XLOOKUP(TblMainInvoices[[#This Row],[Fehrest_Code]],TblFeharesCode[Fehrest_Code],TblFeharesCode[Schedule_Prices_Fa])</f>
        <v>ابنیه</v>
      </c>
      <c r="C87" s="240" t="e">
        <f>_xlfn.XLOOKUP(TblMainInvoices[[#This Row],[Schedule_Prices_Fa]],TblFeharesCode[Schedule_Prices_Fa],#REF!)</f>
        <v>#REF!</v>
      </c>
      <c r="D87" s="241">
        <v>11</v>
      </c>
      <c r="E87" s="241" t="str">
        <f t="shared" si="3"/>
        <v>01</v>
      </c>
      <c r="F87" s="240" t="s">
        <v>122</v>
      </c>
      <c r="G87" s="251" t="s">
        <v>297</v>
      </c>
      <c r="H87" s="243" t="s">
        <v>298</v>
      </c>
      <c r="I87" s="243" t="s">
        <v>3316</v>
      </c>
      <c r="J87" s="244" t="s">
        <v>145</v>
      </c>
      <c r="K87" s="245">
        <v>187500</v>
      </c>
      <c r="L87" s="246"/>
      <c r="M87" s="247">
        <f>_xlfn.XLOOKUP(TblMainInvoices[[#This Row],[Chapter_Nomber]],TblFeharesChapter[Abniyeh_Chapter_Nomber],TblFeharesChapter[Abniyeh_Plus_Minus])</f>
        <v>1.5547</v>
      </c>
      <c r="N87" s="248">
        <v>1.3418000000000001</v>
      </c>
      <c r="O87" s="245" t="str">
        <f>IF(ISBLANK(TblMainInvoices[[#This Row],[Estimate_Contract_Volumn]]),"",ROUND(TblMainInvoices[[#This Row],[Price_Unit]]*TblMainInvoices[[#This Row],[Estimate_Contract_Volumn]],0))</f>
        <v/>
      </c>
      <c r="P87" s="249"/>
      <c r="Q87" s="250" t="str">
        <f>IFERROR(IF(ISBLANK(TblMainInvoices[[#This Row],[ContInv_No01_Volumn]]),"",ROUND(TblMainInvoices[[#This Row],[Price_Unit]]*TblMainInvoices[[#This Row],[ContInv_No01_Volumn]],0)),"")</f>
        <v/>
      </c>
    </row>
    <row r="88" spans="1:17" ht="50.25" customHeight="1">
      <c r="A88" s="239" t="str">
        <f t="shared" si="2"/>
        <v>11010804</v>
      </c>
      <c r="B88" s="240" t="str">
        <f>_xlfn.XLOOKUP(TblMainInvoices[[#This Row],[Fehrest_Code]],TblFeharesCode[Fehrest_Code],TblFeharesCode[Schedule_Prices_Fa])</f>
        <v>ابنیه</v>
      </c>
      <c r="C88" s="240" t="e">
        <f>_xlfn.XLOOKUP(TblMainInvoices[[#This Row],[Schedule_Prices_Fa]],TblFeharesCode[Schedule_Prices_Fa],#REF!)</f>
        <v>#REF!</v>
      </c>
      <c r="D88" s="241">
        <v>11</v>
      </c>
      <c r="E88" s="241" t="str">
        <f t="shared" si="3"/>
        <v>01</v>
      </c>
      <c r="F88" s="240" t="s">
        <v>122</v>
      </c>
      <c r="G88" s="251" t="s">
        <v>299</v>
      </c>
      <c r="H88" s="243" t="s">
        <v>300</v>
      </c>
      <c r="I88" s="243" t="s">
        <v>3317</v>
      </c>
      <c r="J88" s="244" t="s">
        <v>145</v>
      </c>
      <c r="K88" s="245">
        <v>232000</v>
      </c>
      <c r="L88" s="246"/>
      <c r="M88" s="247">
        <f>_xlfn.XLOOKUP(TblMainInvoices[[#This Row],[Chapter_Nomber]],TblFeharesChapter[Abniyeh_Chapter_Nomber],TblFeharesChapter[Abniyeh_Plus_Minus])</f>
        <v>1.5547</v>
      </c>
      <c r="N88" s="248">
        <v>1.3418000000000001</v>
      </c>
      <c r="O88" s="245" t="str">
        <f>IF(ISBLANK(TblMainInvoices[[#This Row],[Estimate_Contract_Volumn]]),"",ROUND(TblMainInvoices[[#This Row],[Price_Unit]]*TblMainInvoices[[#This Row],[Estimate_Contract_Volumn]],0))</f>
        <v/>
      </c>
      <c r="P88" s="249"/>
      <c r="Q88" s="250" t="str">
        <f>IFERROR(IF(ISBLANK(TblMainInvoices[[#This Row],[ContInv_No01_Volumn]]),"",ROUND(TblMainInvoices[[#This Row],[Price_Unit]]*TblMainInvoices[[#This Row],[ContInv_No01_Volumn]],0)),"")</f>
        <v/>
      </c>
    </row>
    <row r="89" spans="1:17" ht="50.25" customHeight="1">
      <c r="A89" s="239" t="str">
        <f t="shared" si="2"/>
        <v>11010805</v>
      </c>
      <c r="B89" s="240" t="str">
        <f>_xlfn.XLOOKUP(TblMainInvoices[[#This Row],[Fehrest_Code]],TblFeharesCode[Fehrest_Code],TblFeharesCode[Schedule_Prices_Fa])</f>
        <v>ابنیه</v>
      </c>
      <c r="C89" s="240" t="e">
        <f>_xlfn.XLOOKUP(TblMainInvoices[[#This Row],[Schedule_Prices_Fa]],TblFeharesCode[Schedule_Prices_Fa],#REF!)</f>
        <v>#REF!</v>
      </c>
      <c r="D89" s="241">
        <v>11</v>
      </c>
      <c r="E89" s="241" t="str">
        <f t="shared" si="3"/>
        <v>01</v>
      </c>
      <c r="F89" s="240" t="s">
        <v>122</v>
      </c>
      <c r="G89" s="251" t="s">
        <v>301</v>
      </c>
      <c r="H89" s="243" t="s">
        <v>302</v>
      </c>
      <c r="I89" s="243" t="s">
        <v>3318</v>
      </c>
      <c r="J89" s="244" t="s">
        <v>145</v>
      </c>
      <c r="K89" s="245">
        <v>318500</v>
      </c>
      <c r="L89" s="246"/>
      <c r="M89" s="247">
        <f>_xlfn.XLOOKUP(TblMainInvoices[[#This Row],[Chapter_Nomber]],TblFeharesChapter[Abniyeh_Chapter_Nomber],TblFeharesChapter[Abniyeh_Plus_Minus])</f>
        <v>1.5547</v>
      </c>
      <c r="N89" s="248">
        <v>1.3418000000000001</v>
      </c>
      <c r="O89" s="245" t="str">
        <f>IF(ISBLANK(TblMainInvoices[[#This Row],[Estimate_Contract_Volumn]]),"",ROUND(TblMainInvoices[[#This Row],[Price_Unit]]*TblMainInvoices[[#This Row],[Estimate_Contract_Volumn]],0))</f>
        <v/>
      </c>
      <c r="P89" s="249"/>
      <c r="Q89" s="250" t="str">
        <f>IFERROR(IF(ISBLANK(TblMainInvoices[[#This Row],[ContInv_No01_Volumn]]),"",ROUND(TblMainInvoices[[#This Row],[Price_Unit]]*TblMainInvoices[[#This Row],[ContInv_No01_Volumn]],0)),"")</f>
        <v/>
      </c>
    </row>
    <row r="90" spans="1:17" ht="50.25" customHeight="1">
      <c r="A90" s="239" t="str">
        <f t="shared" si="2"/>
        <v>11010806</v>
      </c>
      <c r="B90" s="240" t="str">
        <f>_xlfn.XLOOKUP(TblMainInvoices[[#This Row],[Fehrest_Code]],TblFeharesCode[Fehrest_Code],TblFeharesCode[Schedule_Prices_Fa])</f>
        <v>ابنیه</v>
      </c>
      <c r="C90" s="240" t="e">
        <f>_xlfn.XLOOKUP(TblMainInvoices[[#This Row],[Schedule_Prices_Fa]],TblFeharesCode[Schedule_Prices_Fa],#REF!)</f>
        <v>#REF!</v>
      </c>
      <c r="D90" s="241">
        <v>11</v>
      </c>
      <c r="E90" s="241" t="str">
        <f t="shared" si="3"/>
        <v>01</v>
      </c>
      <c r="F90" s="240" t="s">
        <v>122</v>
      </c>
      <c r="G90" s="251" t="s">
        <v>303</v>
      </c>
      <c r="H90" s="243" t="s">
        <v>304</v>
      </c>
      <c r="I90" s="243" t="s">
        <v>3319</v>
      </c>
      <c r="J90" s="244" t="s">
        <v>145</v>
      </c>
      <c r="K90" s="245">
        <v>375000</v>
      </c>
      <c r="L90" s="246"/>
      <c r="M90" s="247">
        <f>_xlfn.XLOOKUP(TblMainInvoices[[#This Row],[Chapter_Nomber]],TblFeharesChapter[Abniyeh_Chapter_Nomber],TblFeharesChapter[Abniyeh_Plus_Minus])</f>
        <v>1.5547</v>
      </c>
      <c r="N90" s="248">
        <v>1.3418000000000001</v>
      </c>
      <c r="O90" s="245" t="str">
        <f>IF(ISBLANK(TblMainInvoices[[#This Row],[Estimate_Contract_Volumn]]),"",ROUND(TblMainInvoices[[#This Row],[Price_Unit]]*TblMainInvoices[[#This Row],[Estimate_Contract_Volumn]],0))</f>
        <v/>
      </c>
      <c r="P90" s="249"/>
      <c r="Q90" s="250" t="str">
        <f>IFERROR(IF(ISBLANK(TblMainInvoices[[#This Row],[ContInv_No01_Volumn]]),"",ROUND(TblMainInvoices[[#This Row],[Price_Unit]]*TblMainInvoices[[#This Row],[ContInv_No01_Volumn]],0)),"")</f>
        <v/>
      </c>
    </row>
    <row r="91" spans="1:17" ht="50.25" customHeight="1">
      <c r="A91" s="239" t="str">
        <f t="shared" si="2"/>
        <v>11010808</v>
      </c>
      <c r="B91" s="240" t="str">
        <f>_xlfn.XLOOKUP(TblMainInvoices[[#This Row],[Fehrest_Code]],TblFeharesCode[Fehrest_Code],TblFeharesCode[Schedule_Prices_Fa])</f>
        <v>ابنیه</v>
      </c>
      <c r="C91" s="240" t="e">
        <f>_xlfn.XLOOKUP(TblMainInvoices[[#This Row],[Schedule_Prices_Fa]],TblFeharesCode[Schedule_Prices_Fa],#REF!)</f>
        <v>#REF!</v>
      </c>
      <c r="D91" s="241">
        <v>11</v>
      </c>
      <c r="E91" s="241" t="str">
        <f t="shared" si="3"/>
        <v>01</v>
      </c>
      <c r="F91" s="240" t="s">
        <v>122</v>
      </c>
      <c r="G91" s="251" t="s">
        <v>305</v>
      </c>
      <c r="H91" s="243" t="s">
        <v>306</v>
      </c>
      <c r="I91" s="243" t="s">
        <v>3320</v>
      </c>
      <c r="J91" s="244" t="s">
        <v>145</v>
      </c>
      <c r="K91" s="245">
        <v>18200</v>
      </c>
      <c r="L91" s="246"/>
      <c r="M91" s="247">
        <f>_xlfn.XLOOKUP(TblMainInvoices[[#This Row],[Chapter_Nomber]],TblFeharesChapter[Abniyeh_Chapter_Nomber],TblFeharesChapter[Abniyeh_Plus_Minus])</f>
        <v>1.5547</v>
      </c>
      <c r="N91" s="248">
        <v>1.3418000000000001</v>
      </c>
      <c r="O91" s="245" t="str">
        <f>IF(ISBLANK(TblMainInvoices[[#This Row],[Estimate_Contract_Volumn]]),"",ROUND(TblMainInvoices[[#This Row],[Price_Unit]]*TblMainInvoices[[#This Row],[Estimate_Contract_Volumn]],0))</f>
        <v/>
      </c>
      <c r="P91" s="249"/>
      <c r="Q91" s="250" t="str">
        <f>IFERROR(IF(ISBLANK(TblMainInvoices[[#This Row],[ContInv_No01_Volumn]]),"",ROUND(TblMainInvoices[[#This Row],[Price_Unit]]*TblMainInvoices[[#This Row],[ContInv_No01_Volumn]],0)),"")</f>
        <v/>
      </c>
    </row>
    <row r="92" spans="1:17" ht="50.25" customHeight="1">
      <c r="A92" s="239" t="str">
        <f t="shared" si="2"/>
        <v>11010809</v>
      </c>
      <c r="B92" s="240" t="str">
        <f>_xlfn.XLOOKUP(TblMainInvoices[[#This Row],[Fehrest_Code]],TblFeharesCode[Fehrest_Code],TblFeharesCode[Schedule_Prices_Fa])</f>
        <v>ابنیه</v>
      </c>
      <c r="C92" s="240" t="e">
        <f>_xlfn.XLOOKUP(TblMainInvoices[[#This Row],[Schedule_Prices_Fa]],TblFeharesCode[Schedule_Prices_Fa],#REF!)</f>
        <v>#REF!</v>
      </c>
      <c r="D92" s="241">
        <v>11</v>
      </c>
      <c r="E92" s="241" t="str">
        <f t="shared" si="3"/>
        <v>01</v>
      </c>
      <c r="F92" s="240" t="s">
        <v>122</v>
      </c>
      <c r="G92" s="251" t="s">
        <v>307</v>
      </c>
      <c r="H92" s="243" t="s">
        <v>308</v>
      </c>
      <c r="I92" s="243" t="s">
        <v>3321</v>
      </c>
      <c r="J92" s="244" t="s">
        <v>236</v>
      </c>
      <c r="K92" s="245">
        <v>522500</v>
      </c>
      <c r="L92" s="246"/>
      <c r="M92" s="247">
        <f>_xlfn.XLOOKUP(TblMainInvoices[[#This Row],[Chapter_Nomber]],TblFeharesChapter[Abniyeh_Chapter_Nomber],TblFeharesChapter[Abniyeh_Plus_Minus])</f>
        <v>1.5547</v>
      </c>
      <c r="N92" s="248">
        <v>1.3418000000000001</v>
      </c>
      <c r="O92" s="245" t="str">
        <f>IF(ISBLANK(TblMainInvoices[[#This Row],[Estimate_Contract_Volumn]]),"",ROUND(TblMainInvoices[[#This Row],[Price_Unit]]*TblMainInvoices[[#This Row],[Estimate_Contract_Volumn]],0))</f>
        <v/>
      </c>
      <c r="P92" s="249"/>
      <c r="Q92" s="250" t="str">
        <f>IFERROR(IF(ISBLANK(TblMainInvoices[[#This Row],[ContInv_No01_Volumn]]),"",ROUND(TblMainInvoices[[#This Row],[Price_Unit]]*TblMainInvoices[[#This Row],[ContInv_No01_Volumn]],0)),"")</f>
        <v/>
      </c>
    </row>
    <row r="93" spans="1:17" ht="50.25" customHeight="1">
      <c r="A93" s="239" t="str">
        <f t="shared" si="2"/>
        <v>11010810</v>
      </c>
      <c r="B93" s="240" t="str">
        <f>_xlfn.XLOOKUP(TblMainInvoices[[#This Row],[Fehrest_Code]],TblFeharesCode[Fehrest_Code],TblFeharesCode[Schedule_Prices_Fa])</f>
        <v>ابنیه</v>
      </c>
      <c r="C93" s="240" t="e">
        <f>_xlfn.XLOOKUP(TblMainInvoices[[#This Row],[Schedule_Prices_Fa]],TblFeharesCode[Schedule_Prices_Fa],#REF!)</f>
        <v>#REF!</v>
      </c>
      <c r="D93" s="241">
        <v>11</v>
      </c>
      <c r="E93" s="241" t="str">
        <f t="shared" si="3"/>
        <v>01</v>
      </c>
      <c r="F93" s="240" t="s">
        <v>122</v>
      </c>
      <c r="G93" s="251" t="s">
        <v>309</v>
      </c>
      <c r="H93" s="243" t="s">
        <v>310</v>
      </c>
      <c r="I93" s="243"/>
      <c r="J93" s="244" t="s">
        <v>236</v>
      </c>
      <c r="K93" s="245">
        <v>159000</v>
      </c>
      <c r="L93" s="246"/>
      <c r="M93" s="247">
        <f>_xlfn.XLOOKUP(TblMainInvoices[[#This Row],[Chapter_Nomber]],TblFeharesChapter[Abniyeh_Chapter_Nomber],TblFeharesChapter[Abniyeh_Plus_Minus])</f>
        <v>1.5547</v>
      </c>
      <c r="N93" s="248">
        <v>1.3418000000000001</v>
      </c>
      <c r="O93" s="245" t="str">
        <f>IF(ISBLANK(TblMainInvoices[[#This Row],[Estimate_Contract_Volumn]]),"",ROUND(TblMainInvoices[[#This Row],[Price_Unit]]*TblMainInvoices[[#This Row],[Estimate_Contract_Volumn]],0))</f>
        <v/>
      </c>
      <c r="P93" s="249"/>
      <c r="Q93" s="250" t="str">
        <f>IFERROR(IF(ISBLANK(TblMainInvoices[[#This Row],[ContInv_No01_Volumn]]),"",ROUND(TblMainInvoices[[#This Row],[Price_Unit]]*TblMainInvoices[[#This Row],[ContInv_No01_Volumn]],0)),"")</f>
        <v/>
      </c>
    </row>
    <row r="94" spans="1:17" ht="50.25" customHeight="1">
      <c r="A94" s="239" t="str">
        <f t="shared" si="2"/>
        <v>11010811</v>
      </c>
      <c r="B94" s="240" t="str">
        <f>_xlfn.XLOOKUP(TblMainInvoices[[#This Row],[Fehrest_Code]],TblFeharesCode[Fehrest_Code],TblFeharesCode[Schedule_Prices_Fa])</f>
        <v>ابنیه</v>
      </c>
      <c r="C94" s="240" t="e">
        <f>_xlfn.XLOOKUP(TblMainInvoices[[#This Row],[Schedule_Prices_Fa]],TblFeharesCode[Schedule_Prices_Fa],#REF!)</f>
        <v>#REF!</v>
      </c>
      <c r="D94" s="241">
        <v>11</v>
      </c>
      <c r="E94" s="241" t="str">
        <f t="shared" si="3"/>
        <v>01</v>
      </c>
      <c r="F94" s="240" t="s">
        <v>122</v>
      </c>
      <c r="G94" s="251" t="s">
        <v>311</v>
      </c>
      <c r="H94" s="243" t="s">
        <v>312</v>
      </c>
      <c r="I94" s="243"/>
      <c r="J94" s="244" t="s">
        <v>145</v>
      </c>
      <c r="K94" s="245">
        <v>56600</v>
      </c>
      <c r="L94" s="246"/>
      <c r="M94" s="247">
        <f>_xlfn.XLOOKUP(TblMainInvoices[[#This Row],[Chapter_Nomber]],TblFeharesChapter[Abniyeh_Chapter_Nomber],TblFeharesChapter[Abniyeh_Plus_Minus])</f>
        <v>1.5547</v>
      </c>
      <c r="N94" s="248">
        <v>1.3418000000000001</v>
      </c>
      <c r="O94" s="245" t="str">
        <f>IF(ISBLANK(TblMainInvoices[[#This Row],[Estimate_Contract_Volumn]]),"",ROUND(TblMainInvoices[[#This Row],[Price_Unit]]*TblMainInvoices[[#This Row],[Estimate_Contract_Volumn]],0))</f>
        <v/>
      </c>
      <c r="P94" s="249"/>
      <c r="Q94" s="250" t="str">
        <f>IFERROR(IF(ISBLANK(TblMainInvoices[[#This Row],[ContInv_No01_Volumn]]),"",ROUND(TblMainInvoices[[#This Row],[Price_Unit]]*TblMainInvoices[[#This Row],[ContInv_No01_Volumn]],0)),"")</f>
        <v/>
      </c>
    </row>
    <row r="95" spans="1:17" ht="50.25" customHeight="1">
      <c r="A95" s="239" t="str">
        <f t="shared" si="2"/>
        <v>11010812</v>
      </c>
      <c r="B95" s="240" t="str">
        <f>_xlfn.XLOOKUP(TblMainInvoices[[#This Row],[Fehrest_Code]],TblFeharesCode[Fehrest_Code],TblFeharesCode[Schedule_Prices_Fa])</f>
        <v>ابنیه</v>
      </c>
      <c r="C95" s="240" t="e">
        <f>_xlfn.XLOOKUP(TblMainInvoices[[#This Row],[Schedule_Prices_Fa]],TblFeharesCode[Schedule_Prices_Fa],#REF!)</f>
        <v>#REF!</v>
      </c>
      <c r="D95" s="241">
        <v>11</v>
      </c>
      <c r="E95" s="241" t="str">
        <f t="shared" si="3"/>
        <v>01</v>
      </c>
      <c r="F95" s="240" t="s">
        <v>122</v>
      </c>
      <c r="G95" s="251" t="s">
        <v>313</v>
      </c>
      <c r="H95" s="243" t="s">
        <v>314</v>
      </c>
      <c r="I95" s="243" t="s">
        <v>3322</v>
      </c>
      <c r="J95" s="244" t="s">
        <v>145</v>
      </c>
      <c r="K95" s="245">
        <v>318500</v>
      </c>
      <c r="L95" s="246"/>
      <c r="M95" s="247">
        <f>_xlfn.XLOOKUP(TblMainInvoices[[#This Row],[Chapter_Nomber]],TblFeharesChapter[Abniyeh_Chapter_Nomber],TblFeharesChapter[Abniyeh_Plus_Minus])</f>
        <v>1.5547</v>
      </c>
      <c r="N95" s="248">
        <v>1.3418000000000001</v>
      </c>
      <c r="O95" s="245" t="str">
        <f>IF(ISBLANK(TblMainInvoices[[#This Row],[Estimate_Contract_Volumn]]),"",ROUND(TblMainInvoices[[#This Row],[Price_Unit]]*TblMainInvoices[[#This Row],[Estimate_Contract_Volumn]],0))</f>
        <v/>
      </c>
      <c r="P95" s="249"/>
      <c r="Q95" s="250" t="str">
        <f>IFERROR(IF(ISBLANK(TblMainInvoices[[#This Row],[ContInv_No01_Volumn]]),"",ROUND(TblMainInvoices[[#This Row],[Price_Unit]]*TblMainInvoices[[#This Row],[ContInv_No01_Volumn]],0)),"")</f>
        <v/>
      </c>
    </row>
    <row r="96" spans="1:17" ht="50.25" customHeight="1">
      <c r="A96" s="239" t="str">
        <f t="shared" si="2"/>
        <v>11010813</v>
      </c>
      <c r="B96" s="240" t="str">
        <f>_xlfn.XLOOKUP(TblMainInvoices[[#This Row],[Fehrest_Code]],TblFeharesCode[Fehrest_Code],TblFeharesCode[Schedule_Prices_Fa])</f>
        <v>ابنیه</v>
      </c>
      <c r="C96" s="240" t="e">
        <f>_xlfn.XLOOKUP(TblMainInvoices[[#This Row],[Schedule_Prices_Fa]],TblFeharesCode[Schedule_Prices_Fa],#REF!)</f>
        <v>#REF!</v>
      </c>
      <c r="D96" s="241">
        <v>11</v>
      </c>
      <c r="E96" s="241" t="str">
        <f t="shared" si="3"/>
        <v>01</v>
      </c>
      <c r="F96" s="240" t="s">
        <v>122</v>
      </c>
      <c r="G96" s="251" t="s">
        <v>315</v>
      </c>
      <c r="H96" s="243" t="s">
        <v>316</v>
      </c>
      <c r="I96" s="243"/>
      <c r="J96" s="244" t="s">
        <v>236</v>
      </c>
      <c r="K96" s="245">
        <v>318500</v>
      </c>
      <c r="L96" s="246"/>
      <c r="M96" s="247">
        <f>_xlfn.XLOOKUP(TblMainInvoices[[#This Row],[Chapter_Nomber]],TblFeharesChapter[Abniyeh_Chapter_Nomber],TblFeharesChapter[Abniyeh_Plus_Minus])</f>
        <v>1.5547</v>
      </c>
      <c r="N96" s="248">
        <v>1.3418000000000001</v>
      </c>
      <c r="O96" s="245" t="str">
        <f>IF(ISBLANK(TblMainInvoices[[#This Row],[Estimate_Contract_Volumn]]),"",ROUND(TblMainInvoices[[#This Row],[Price_Unit]]*TblMainInvoices[[#This Row],[Estimate_Contract_Volumn]],0))</f>
        <v/>
      </c>
      <c r="P96" s="249"/>
      <c r="Q96" s="250" t="str">
        <f>IFERROR(IF(ISBLANK(TblMainInvoices[[#This Row],[ContInv_No01_Volumn]]),"",ROUND(TblMainInvoices[[#This Row],[Price_Unit]]*TblMainInvoices[[#This Row],[ContInv_No01_Volumn]],0)),"")</f>
        <v/>
      </c>
    </row>
    <row r="97" spans="1:17" ht="50.25" customHeight="1">
      <c r="A97" s="239" t="str">
        <f t="shared" si="2"/>
        <v>11010814</v>
      </c>
      <c r="B97" s="240" t="str">
        <f>_xlfn.XLOOKUP(TblMainInvoices[[#This Row],[Fehrest_Code]],TblFeharesCode[Fehrest_Code],TblFeharesCode[Schedule_Prices_Fa])</f>
        <v>ابنیه</v>
      </c>
      <c r="C97" s="240" t="e">
        <f>_xlfn.XLOOKUP(TblMainInvoices[[#This Row],[Schedule_Prices_Fa]],TblFeharesCode[Schedule_Prices_Fa],#REF!)</f>
        <v>#REF!</v>
      </c>
      <c r="D97" s="241">
        <v>11</v>
      </c>
      <c r="E97" s="241" t="str">
        <f t="shared" si="3"/>
        <v>01</v>
      </c>
      <c r="F97" s="240" t="s">
        <v>122</v>
      </c>
      <c r="G97" s="251" t="s">
        <v>317</v>
      </c>
      <c r="H97" s="243" t="s">
        <v>318</v>
      </c>
      <c r="I97" s="243" t="s">
        <v>3323</v>
      </c>
      <c r="J97" s="244" t="s">
        <v>294</v>
      </c>
      <c r="K97" s="245">
        <v>510000</v>
      </c>
      <c r="L97" s="246"/>
      <c r="M97" s="247">
        <f>_xlfn.XLOOKUP(TblMainInvoices[[#This Row],[Chapter_Nomber]],TblFeharesChapter[Abniyeh_Chapter_Nomber],TblFeharesChapter[Abniyeh_Plus_Minus])</f>
        <v>1.5547</v>
      </c>
      <c r="N97" s="248">
        <v>1.3418000000000001</v>
      </c>
      <c r="O97" s="245" t="str">
        <f>IF(ISBLANK(TblMainInvoices[[#This Row],[Estimate_Contract_Volumn]]),"",ROUND(TblMainInvoices[[#This Row],[Price_Unit]]*TblMainInvoices[[#This Row],[Estimate_Contract_Volumn]],0))</f>
        <v/>
      </c>
      <c r="P97" s="249"/>
      <c r="Q97" s="250" t="str">
        <f>IFERROR(IF(ISBLANK(TblMainInvoices[[#This Row],[ContInv_No01_Volumn]]),"",ROUND(TblMainInvoices[[#This Row],[Price_Unit]]*TblMainInvoices[[#This Row],[ContInv_No01_Volumn]],0)),"")</f>
        <v/>
      </c>
    </row>
    <row r="98" spans="1:17" ht="50.25" customHeight="1">
      <c r="A98" s="239" t="str">
        <f t="shared" si="2"/>
        <v>11010815</v>
      </c>
      <c r="B98" s="240" t="str">
        <f>_xlfn.XLOOKUP(TblMainInvoices[[#This Row],[Fehrest_Code]],TblFeharesCode[Fehrest_Code],TblFeharesCode[Schedule_Prices_Fa])</f>
        <v>ابنیه</v>
      </c>
      <c r="C98" s="240" t="e">
        <f>_xlfn.XLOOKUP(TblMainInvoices[[#This Row],[Schedule_Prices_Fa]],TblFeharesCode[Schedule_Prices_Fa],#REF!)</f>
        <v>#REF!</v>
      </c>
      <c r="D98" s="241">
        <v>11</v>
      </c>
      <c r="E98" s="241" t="str">
        <f t="shared" si="3"/>
        <v>01</v>
      </c>
      <c r="F98" s="240" t="s">
        <v>122</v>
      </c>
      <c r="G98" s="251" t="s">
        <v>319</v>
      </c>
      <c r="H98" s="243" t="s">
        <v>320</v>
      </c>
      <c r="I98" s="243" t="s">
        <v>3324</v>
      </c>
      <c r="J98" s="244" t="s">
        <v>321</v>
      </c>
      <c r="K98" s="245">
        <v>318500</v>
      </c>
      <c r="L98" s="246"/>
      <c r="M98" s="247">
        <f>_xlfn.XLOOKUP(TblMainInvoices[[#This Row],[Chapter_Nomber]],TblFeharesChapter[Abniyeh_Chapter_Nomber],TblFeharesChapter[Abniyeh_Plus_Minus])</f>
        <v>1.5547</v>
      </c>
      <c r="N98" s="248">
        <v>1.3418000000000001</v>
      </c>
      <c r="O98" s="245" t="str">
        <f>IF(ISBLANK(TblMainInvoices[[#This Row],[Estimate_Contract_Volumn]]),"",ROUND(TblMainInvoices[[#This Row],[Price_Unit]]*TblMainInvoices[[#This Row],[Estimate_Contract_Volumn]],0))</f>
        <v/>
      </c>
      <c r="P98" s="249"/>
      <c r="Q98" s="250" t="str">
        <f>IFERROR(IF(ISBLANK(TblMainInvoices[[#This Row],[ContInv_No01_Volumn]]),"",ROUND(TblMainInvoices[[#This Row],[Price_Unit]]*TblMainInvoices[[#This Row],[ContInv_No01_Volumn]],0)),"")</f>
        <v/>
      </c>
    </row>
    <row r="99" spans="1:17" ht="50.25" customHeight="1">
      <c r="A99" s="239" t="str">
        <f t="shared" si="2"/>
        <v>11010816</v>
      </c>
      <c r="B99" s="240" t="str">
        <f>_xlfn.XLOOKUP(TblMainInvoices[[#This Row],[Fehrest_Code]],TblFeharesCode[Fehrest_Code],TblFeharesCode[Schedule_Prices_Fa])</f>
        <v>ابنیه</v>
      </c>
      <c r="C99" s="240" t="e">
        <f>_xlfn.XLOOKUP(TblMainInvoices[[#This Row],[Schedule_Prices_Fa]],TblFeharesCode[Schedule_Prices_Fa],#REF!)</f>
        <v>#REF!</v>
      </c>
      <c r="D99" s="241">
        <v>11</v>
      </c>
      <c r="E99" s="241" t="str">
        <f t="shared" si="3"/>
        <v>01</v>
      </c>
      <c r="F99" s="240" t="s">
        <v>122</v>
      </c>
      <c r="G99" s="251" t="s">
        <v>322</v>
      </c>
      <c r="H99" s="243" t="s">
        <v>323</v>
      </c>
      <c r="I99" s="243" t="s">
        <v>3325</v>
      </c>
      <c r="J99" s="244" t="s">
        <v>321</v>
      </c>
      <c r="K99" s="245">
        <v>364000</v>
      </c>
      <c r="L99" s="246"/>
      <c r="M99" s="247">
        <f>_xlfn.XLOOKUP(TblMainInvoices[[#This Row],[Chapter_Nomber]],TblFeharesChapter[Abniyeh_Chapter_Nomber],TblFeharesChapter[Abniyeh_Plus_Minus])</f>
        <v>1.5547</v>
      </c>
      <c r="N99" s="248">
        <v>1.3418000000000001</v>
      </c>
      <c r="O99" s="245" t="str">
        <f>IF(ISBLANK(TblMainInvoices[[#This Row],[Estimate_Contract_Volumn]]),"",ROUND(TblMainInvoices[[#This Row],[Price_Unit]]*TblMainInvoices[[#This Row],[Estimate_Contract_Volumn]],0))</f>
        <v/>
      </c>
      <c r="P99" s="249"/>
      <c r="Q99" s="250" t="str">
        <f>IFERROR(IF(ISBLANK(TblMainInvoices[[#This Row],[ContInv_No01_Volumn]]),"",ROUND(TblMainInvoices[[#This Row],[Price_Unit]]*TblMainInvoices[[#This Row],[ContInv_No01_Volumn]],0)),"")</f>
        <v/>
      </c>
    </row>
    <row r="100" spans="1:17" ht="50.25" customHeight="1">
      <c r="A100" s="239" t="str">
        <f t="shared" si="2"/>
        <v>11010901</v>
      </c>
      <c r="B100" s="240" t="str">
        <f>_xlfn.XLOOKUP(TblMainInvoices[[#This Row],[Fehrest_Code]],TblFeharesCode[Fehrest_Code],TblFeharesCode[Schedule_Prices_Fa])</f>
        <v>ابنیه</v>
      </c>
      <c r="C100" s="240" t="e">
        <f>_xlfn.XLOOKUP(TblMainInvoices[[#This Row],[Schedule_Prices_Fa]],TblFeharesCode[Schedule_Prices_Fa],#REF!)</f>
        <v>#REF!</v>
      </c>
      <c r="D100" s="241">
        <v>11</v>
      </c>
      <c r="E100" s="241" t="str">
        <f t="shared" si="3"/>
        <v>01</v>
      </c>
      <c r="F100" s="240" t="s">
        <v>122</v>
      </c>
      <c r="G100" s="251" t="s">
        <v>324</v>
      </c>
      <c r="H100" s="243" t="s">
        <v>325</v>
      </c>
      <c r="I100" s="243" t="s">
        <v>3326</v>
      </c>
      <c r="J100" s="244" t="s">
        <v>125</v>
      </c>
      <c r="K100" s="245">
        <v>483000</v>
      </c>
      <c r="L100" s="246"/>
      <c r="M100" s="247">
        <f>_xlfn.XLOOKUP(TblMainInvoices[[#This Row],[Chapter_Nomber]],TblFeharesChapter[Abniyeh_Chapter_Nomber],TblFeharesChapter[Abniyeh_Plus_Minus])</f>
        <v>1.5547</v>
      </c>
      <c r="N100" s="248">
        <v>1.3418000000000001</v>
      </c>
      <c r="O100" s="245" t="str">
        <f>IF(ISBLANK(TblMainInvoices[[#This Row],[Estimate_Contract_Volumn]]),"",ROUND(TblMainInvoices[[#This Row],[Price_Unit]]*TblMainInvoices[[#This Row],[Estimate_Contract_Volumn]],0))</f>
        <v/>
      </c>
      <c r="P100" s="249"/>
      <c r="Q100" s="250" t="str">
        <f>IFERROR(IF(ISBLANK(TblMainInvoices[[#This Row],[ContInv_No01_Volumn]]),"",ROUND(TblMainInvoices[[#This Row],[Price_Unit]]*TblMainInvoices[[#This Row],[ContInv_No01_Volumn]],0)),"")</f>
        <v/>
      </c>
    </row>
    <row r="101" spans="1:17" ht="50.25" customHeight="1">
      <c r="A101" s="239" t="str">
        <f t="shared" si="2"/>
        <v>11010902</v>
      </c>
      <c r="B101" s="240" t="str">
        <f>_xlfn.XLOOKUP(TblMainInvoices[[#This Row],[Fehrest_Code]],TblFeharesCode[Fehrest_Code],TblFeharesCode[Schedule_Prices_Fa])</f>
        <v>ابنیه</v>
      </c>
      <c r="C101" s="240" t="e">
        <f>_xlfn.XLOOKUP(TblMainInvoices[[#This Row],[Schedule_Prices_Fa]],TblFeharesCode[Schedule_Prices_Fa],#REF!)</f>
        <v>#REF!</v>
      </c>
      <c r="D101" s="241">
        <v>11</v>
      </c>
      <c r="E101" s="241" t="str">
        <f t="shared" si="3"/>
        <v>01</v>
      </c>
      <c r="F101" s="240" t="s">
        <v>122</v>
      </c>
      <c r="G101" s="251" t="s">
        <v>326</v>
      </c>
      <c r="H101" s="243" t="s">
        <v>327</v>
      </c>
      <c r="I101" s="243" t="s">
        <v>3327</v>
      </c>
      <c r="J101" s="244" t="s">
        <v>125</v>
      </c>
      <c r="K101" s="245">
        <v>161000</v>
      </c>
      <c r="L101" s="246"/>
      <c r="M101" s="247">
        <f>_xlfn.XLOOKUP(TblMainInvoices[[#This Row],[Chapter_Nomber]],TblFeharesChapter[Abniyeh_Chapter_Nomber],TblFeharesChapter[Abniyeh_Plus_Minus])</f>
        <v>1.5547</v>
      </c>
      <c r="N101" s="248">
        <v>1.3418000000000001</v>
      </c>
      <c r="O101" s="245" t="str">
        <f>IF(ISBLANK(TblMainInvoices[[#This Row],[Estimate_Contract_Volumn]]),"",ROUND(TblMainInvoices[[#This Row],[Price_Unit]]*TblMainInvoices[[#This Row],[Estimate_Contract_Volumn]],0))</f>
        <v/>
      </c>
      <c r="P101" s="249"/>
      <c r="Q101" s="250" t="str">
        <f>IFERROR(IF(ISBLANK(TblMainInvoices[[#This Row],[ContInv_No01_Volumn]]),"",ROUND(TblMainInvoices[[#This Row],[Price_Unit]]*TblMainInvoices[[#This Row],[ContInv_No01_Volumn]],0)),"")</f>
        <v/>
      </c>
    </row>
    <row r="102" spans="1:17" ht="50.25" customHeight="1">
      <c r="A102" s="239" t="str">
        <f t="shared" si="2"/>
        <v>11010903</v>
      </c>
      <c r="B102" s="240" t="str">
        <f>_xlfn.XLOOKUP(TblMainInvoices[[#This Row],[Fehrest_Code]],TblFeharesCode[Fehrest_Code],TblFeharesCode[Schedule_Prices_Fa])</f>
        <v>ابنیه</v>
      </c>
      <c r="C102" s="240" t="e">
        <f>_xlfn.XLOOKUP(TblMainInvoices[[#This Row],[Schedule_Prices_Fa]],TblFeharesCode[Schedule_Prices_Fa],#REF!)</f>
        <v>#REF!</v>
      </c>
      <c r="D102" s="241">
        <v>11</v>
      </c>
      <c r="E102" s="241" t="str">
        <f t="shared" si="3"/>
        <v>01</v>
      </c>
      <c r="F102" s="240" t="s">
        <v>122</v>
      </c>
      <c r="G102" s="251" t="s">
        <v>328</v>
      </c>
      <c r="H102" s="243" t="s">
        <v>329</v>
      </c>
      <c r="I102" s="243" t="s">
        <v>3328</v>
      </c>
      <c r="J102" s="244" t="s">
        <v>125</v>
      </c>
      <c r="K102" s="245">
        <v>774500</v>
      </c>
      <c r="L102" s="246"/>
      <c r="M102" s="247">
        <f>_xlfn.XLOOKUP(TblMainInvoices[[#This Row],[Chapter_Nomber]],TblFeharesChapter[Abniyeh_Chapter_Nomber],TblFeharesChapter[Abniyeh_Plus_Minus])</f>
        <v>1.5547</v>
      </c>
      <c r="N102" s="248">
        <v>1.3418000000000001</v>
      </c>
      <c r="O102" s="245" t="str">
        <f>IF(ISBLANK(TblMainInvoices[[#This Row],[Estimate_Contract_Volumn]]),"",ROUND(TblMainInvoices[[#This Row],[Price_Unit]]*TblMainInvoices[[#This Row],[Estimate_Contract_Volumn]],0))</f>
        <v/>
      </c>
      <c r="P102" s="249"/>
      <c r="Q102" s="250" t="str">
        <f>IFERROR(IF(ISBLANK(TblMainInvoices[[#This Row],[ContInv_No01_Volumn]]),"",ROUND(TblMainInvoices[[#This Row],[Price_Unit]]*TblMainInvoices[[#This Row],[ContInv_No01_Volumn]],0)),"")</f>
        <v/>
      </c>
    </row>
    <row r="103" spans="1:17" ht="50.25" customHeight="1">
      <c r="A103" s="239" t="str">
        <f t="shared" si="2"/>
        <v>11010904</v>
      </c>
      <c r="B103" s="240" t="str">
        <f>_xlfn.XLOOKUP(TblMainInvoices[[#This Row],[Fehrest_Code]],TblFeharesCode[Fehrest_Code],TblFeharesCode[Schedule_Prices_Fa])</f>
        <v>ابنیه</v>
      </c>
      <c r="C103" s="240" t="e">
        <f>_xlfn.XLOOKUP(TblMainInvoices[[#This Row],[Schedule_Prices_Fa]],TblFeharesCode[Schedule_Prices_Fa],#REF!)</f>
        <v>#REF!</v>
      </c>
      <c r="D103" s="241">
        <v>11</v>
      </c>
      <c r="E103" s="241" t="str">
        <f t="shared" si="3"/>
        <v>01</v>
      </c>
      <c r="F103" s="240" t="s">
        <v>122</v>
      </c>
      <c r="G103" s="251" t="s">
        <v>330</v>
      </c>
      <c r="H103" s="243" t="s">
        <v>331</v>
      </c>
      <c r="I103" s="243" t="s">
        <v>3329</v>
      </c>
      <c r="J103" s="244" t="s">
        <v>125</v>
      </c>
      <c r="K103" s="245">
        <v>141000</v>
      </c>
      <c r="L103" s="246"/>
      <c r="M103" s="247">
        <f>_xlfn.XLOOKUP(TblMainInvoices[[#This Row],[Chapter_Nomber]],TblFeharesChapter[Abniyeh_Chapter_Nomber],TblFeharesChapter[Abniyeh_Plus_Minus])</f>
        <v>1.5547</v>
      </c>
      <c r="N103" s="248">
        <v>1.3418000000000001</v>
      </c>
      <c r="O103" s="245" t="str">
        <f>IF(ISBLANK(TblMainInvoices[[#This Row],[Estimate_Contract_Volumn]]),"",ROUND(TblMainInvoices[[#This Row],[Price_Unit]]*TblMainInvoices[[#This Row],[Estimate_Contract_Volumn]],0))</f>
        <v/>
      </c>
      <c r="P103" s="249"/>
      <c r="Q103" s="250" t="str">
        <f>IFERROR(IF(ISBLANK(TblMainInvoices[[#This Row],[ContInv_No01_Volumn]]),"",ROUND(TblMainInvoices[[#This Row],[Price_Unit]]*TblMainInvoices[[#This Row],[ContInv_No01_Volumn]],0)),"")</f>
        <v/>
      </c>
    </row>
    <row r="104" spans="1:17" ht="50.25" customHeight="1">
      <c r="A104" s="239" t="str">
        <f t="shared" si="2"/>
        <v>11010905</v>
      </c>
      <c r="B104" s="240" t="str">
        <f>_xlfn.XLOOKUP(TblMainInvoices[[#This Row],[Fehrest_Code]],TblFeharesCode[Fehrest_Code],TblFeharesCode[Schedule_Prices_Fa])</f>
        <v>ابنیه</v>
      </c>
      <c r="C104" s="240" t="e">
        <f>_xlfn.XLOOKUP(TblMainInvoices[[#This Row],[Schedule_Prices_Fa]],TblFeharesCode[Schedule_Prices_Fa],#REF!)</f>
        <v>#REF!</v>
      </c>
      <c r="D104" s="241">
        <v>11</v>
      </c>
      <c r="E104" s="241" t="str">
        <f t="shared" si="3"/>
        <v>01</v>
      </c>
      <c r="F104" s="240" t="s">
        <v>122</v>
      </c>
      <c r="G104" s="251" t="s">
        <v>332</v>
      </c>
      <c r="H104" s="243" t="s">
        <v>333</v>
      </c>
      <c r="I104" s="243" t="s">
        <v>3330</v>
      </c>
      <c r="J104" s="244" t="s">
        <v>145</v>
      </c>
      <c r="K104" s="245">
        <v>428500</v>
      </c>
      <c r="L104" s="246"/>
      <c r="M104" s="247">
        <f>_xlfn.XLOOKUP(TblMainInvoices[[#This Row],[Chapter_Nomber]],TblFeharesChapter[Abniyeh_Chapter_Nomber],TblFeharesChapter[Abniyeh_Plus_Minus])</f>
        <v>1.5547</v>
      </c>
      <c r="N104" s="248">
        <v>1.3418000000000001</v>
      </c>
      <c r="O104" s="245" t="str">
        <f>IF(ISBLANK(TblMainInvoices[[#This Row],[Estimate_Contract_Volumn]]),"",ROUND(TblMainInvoices[[#This Row],[Price_Unit]]*TblMainInvoices[[#This Row],[Estimate_Contract_Volumn]],0))</f>
        <v/>
      </c>
      <c r="P104" s="249"/>
      <c r="Q104" s="250" t="str">
        <f>IFERROR(IF(ISBLANK(TblMainInvoices[[#This Row],[ContInv_No01_Volumn]]),"",ROUND(TblMainInvoices[[#This Row],[Price_Unit]]*TblMainInvoices[[#This Row],[ContInv_No01_Volumn]],0)),"")</f>
        <v/>
      </c>
    </row>
    <row r="105" spans="1:17" ht="50.25" customHeight="1">
      <c r="A105" s="239" t="str">
        <f t="shared" si="2"/>
        <v>11010906</v>
      </c>
      <c r="B105" s="240" t="str">
        <f>_xlfn.XLOOKUP(TblMainInvoices[[#This Row],[Fehrest_Code]],TblFeharesCode[Fehrest_Code],TblFeharesCode[Schedule_Prices_Fa])</f>
        <v>ابنیه</v>
      </c>
      <c r="C105" s="240" t="e">
        <f>_xlfn.XLOOKUP(TblMainInvoices[[#This Row],[Schedule_Prices_Fa]],TblFeharesCode[Schedule_Prices_Fa],#REF!)</f>
        <v>#REF!</v>
      </c>
      <c r="D105" s="241">
        <v>11</v>
      </c>
      <c r="E105" s="241" t="str">
        <f t="shared" si="3"/>
        <v>01</v>
      </c>
      <c r="F105" s="240" t="s">
        <v>122</v>
      </c>
      <c r="G105" s="251" t="s">
        <v>334</v>
      </c>
      <c r="H105" s="243" t="s">
        <v>335</v>
      </c>
      <c r="I105" s="243" t="s">
        <v>3331</v>
      </c>
      <c r="J105" s="244" t="s">
        <v>145</v>
      </c>
      <c r="K105" s="245">
        <v>42800</v>
      </c>
      <c r="L105" s="246"/>
      <c r="M105" s="247">
        <f>_xlfn.XLOOKUP(TblMainInvoices[[#This Row],[Chapter_Nomber]],TblFeharesChapter[Abniyeh_Chapter_Nomber],TblFeharesChapter[Abniyeh_Plus_Minus])</f>
        <v>1.5547</v>
      </c>
      <c r="N105" s="248">
        <v>1.3418000000000001</v>
      </c>
      <c r="O105" s="245" t="str">
        <f>IF(ISBLANK(TblMainInvoices[[#This Row],[Estimate_Contract_Volumn]]),"",ROUND(TblMainInvoices[[#This Row],[Price_Unit]]*TblMainInvoices[[#This Row],[Estimate_Contract_Volumn]],0))</f>
        <v/>
      </c>
      <c r="P105" s="249"/>
      <c r="Q105" s="250" t="str">
        <f>IFERROR(IF(ISBLANK(TblMainInvoices[[#This Row],[ContInv_No01_Volumn]]),"",ROUND(TblMainInvoices[[#This Row],[Price_Unit]]*TblMainInvoices[[#This Row],[ContInv_No01_Volumn]],0)),"")</f>
        <v/>
      </c>
    </row>
    <row r="106" spans="1:17" ht="50.25" customHeight="1">
      <c r="A106" s="239" t="str">
        <f t="shared" si="2"/>
        <v>11010907</v>
      </c>
      <c r="B106" s="240" t="str">
        <f>_xlfn.XLOOKUP(TblMainInvoices[[#This Row],[Fehrest_Code]],TblFeharesCode[Fehrest_Code],TblFeharesCode[Schedule_Prices_Fa])</f>
        <v>ابنیه</v>
      </c>
      <c r="C106" s="240" t="e">
        <f>_xlfn.XLOOKUP(TblMainInvoices[[#This Row],[Schedule_Prices_Fa]],TblFeharesCode[Schedule_Prices_Fa],#REF!)</f>
        <v>#REF!</v>
      </c>
      <c r="D106" s="241">
        <v>11</v>
      </c>
      <c r="E106" s="241" t="str">
        <f t="shared" si="3"/>
        <v>01</v>
      </c>
      <c r="F106" s="240" t="s">
        <v>122</v>
      </c>
      <c r="G106" s="251" t="s">
        <v>336</v>
      </c>
      <c r="H106" s="243" t="s">
        <v>337</v>
      </c>
      <c r="I106" s="243" t="s">
        <v>3332</v>
      </c>
      <c r="J106" s="244" t="s">
        <v>145</v>
      </c>
      <c r="K106" s="245">
        <v>144500</v>
      </c>
      <c r="L106" s="246"/>
      <c r="M106" s="247">
        <f>_xlfn.XLOOKUP(TblMainInvoices[[#This Row],[Chapter_Nomber]],TblFeharesChapter[Abniyeh_Chapter_Nomber],TblFeharesChapter[Abniyeh_Plus_Minus])</f>
        <v>1.5547</v>
      </c>
      <c r="N106" s="248">
        <v>1.3418000000000001</v>
      </c>
      <c r="O106" s="245" t="str">
        <f>IF(ISBLANK(TblMainInvoices[[#This Row],[Estimate_Contract_Volumn]]),"",ROUND(TblMainInvoices[[#This Row],[Price_Unit]]*TblMainInvoices[[#This Row],[Estimate_Contract_Volumn]],0))</f>
        <v/>
      </c>
      <c r="P106" s="249"/>
      <c r="Q106" s="250" t="str">
        <f>IFERROR(IF(ISBLANK(TblMainInvoices[[#This Row],[ContInv_No01_Volumn]]),"",ROUND(TblMainInvoices[[#This Row],[Price_Unit]]*TblMainInvoices[[#This Row],[ContInv_No01_Volumn]],0)),"")</f>
        <v/>
      </c>
    </row>
    <row r="107" spans="1:17" ht="50.25" customHeight="1">
      <c r="A107" s="239" t="str">
        <f t="shared" si="2"/>
        <v>11010908</v>
      </c>
      <c r="B107" s="240" t="str">
        <f>_xlfn.XLOOKUP(TblMainInvoices[[#This Row],[Fehrest_Code]],TblFeharesCode[Fehrest_Code],TblFeharesCode[Schedule_Prices_Fa])</f>
        <v>ابنیه</v>
      </c>
      <c r="C107" s="240" t="e">
        <f>_xlfn.XLOOKUP(TblMainInvoices[[#This Row],[Schedule_Prices_Fa]],TblFeharesCode[Schedule_Prices_Fa],#REF!)</f>
        <v>#REF!</v>
      </c>
      <c r="D107" s="241">
        <v>11</v>
      </c>
      <c r="E107" s="241" t="str">
        <f t="shared" si="3"/>
        <v>01</v>
      </c>
      <c r="F107" s="240" t="s">
        <v>122</v>
      </c>
      <c r="G107" s="251" t="s">
        <v>338</v>
      </c>
      <c r="H107" s="243" t="s">
        <v>339</v>
      </c>
      <c r="I107" s="243" t="s">
        <v>3333</v>
      </c>
      <c r="J107" s="244" t="s">
        <v>145</v>
      </c>
      <c r="K107" s="245">
        <v>15800</v>
      </c>
      <c r="L107" s="246"/>
      <c r="M107" s="247">
        <f>_xlfn.XLOOKUP(TblMainInvoices[[#This Row],[Chapter_Nomber]],TblFeharesChapter[Abniyeh_Chapter_Nomber],TblFeharesChapter[Abniyeh_Plus_Minus])</f>
        <v>1.5547</v>
      </c>
      <c r="N107" s="248">
        <v>1.3418000000000001</v>
      </c>
      <c r="O107" s="245" t="str">
        <f>IF(ISBLANK(TblMainInvoices[[#This Row],[Estimate_Contract_Volumn]]),"",ROUND(TblMainInvoices[[#This Row],[Price_Unit]]*TblMainInvoices[[#This Row],[Estimate_Contract_Volumn]],0))</f>
        <v/>
      </c>
      <c r="P107" s="249"/>
      <c r="Q107" s="250" t="str">
        <f>IFERROR(IF(ISBLANK(TblMainInvoices[[#This Row],[ContInv_No01_Volumn]]),"",ROUND(TblMainInvoices[[#This Row],[Price_Unit]]*TblMainInvoices[[#This Row],[ContInv_No01_Volumn]],0)),"")</f>
        <v/>
      </c>
    </row>
    <row r="108" spans="1:17" ht="50.25" customHeight="1">
      <c r="A108" s="239" t="str">
        <f t="shared" si="2"/>
        <v>11010909</v>
      </c>
      <c r="B108" s="240" t="str">
        <f>_xlfn.XLOOKUP(TblMainInvoices[[#This Row],[Fehrest_Code]],TblFeharesCode[Fehrest_Code],TblFeharesCode[Schedule_Prices_Fa])</f>
        <v>ابنیه</v>
      </c>
      <c r="C108" s="240" t="e">
        <f>_xlfn.XLOOKUP(TblMainInvoices[[#This Row],[Schedule_Prices_Fa]],TblFeharesCode[Schedule_Prices_Fa],#REF!)</f>
        <v>#REF!</v>
      </c>
      <c r="D108" s="241">
        <v>11</v>
      </c>
      <c r="E108" s="241" t="str">
        <f t="shared" si="3"/>
        <v>01</v>
      </c>
      <c r="F108" s="240" t="s">
        <v>122</v>
      </c>
      <c r="G108" s="251" t="s">
        <v>340</v>
      </c>
      <c r="H108" s="243" t="s">
        <v>341</v>
      </c>
      <c r="I108" s="243" t="s">
        <v>3334</v>
      </c>
      <c r="J108" s="244" t="s">
        <v>125</v>
      </c>
      <c r="K108" s="245">
        <v>282500</v>
      </c>
      <c r="L108" s="246"/>
      <c r="M108" s="247">
        <f>_xlfn.XLOOKUP(TblMainInvoices[[#This Row],[Chapter_Nomber]],TblFeharesChapter[Abniyeh_Chapter_Nomber],TblFeharesChapter[Abniyeh_Plus_Minus])</f>
        <v>1.5547</v>
      </c>
      <c r="N108" s="248">
        <v>1.3418000000000001</v>
      </c>
      <c r="O108" s="245" t="str">
        <f>IF(ISBLANK(TblMainInvoices[[#This Row],[Estimate_Contract_Volumn]]),"",ROUND(TblMainInvoices[[#This Row],[Price_Unit]]*TblMainInvoices[[#This Row],[Estimate_Contract_Volumn]],0))</f>
        <v/>
      </c>
      <c r="P108" s="249"/>
      <c r="Q108" s="250" t="str">
        <f>IFERROR(IF(ISBLANK(TblMainInvoices[[#This Row],[ContInv_No01_Volumn]]),"",ROUND(TblMainInvoices[[#This Row],[Price_Unit]]*TblMainInvoices[[#This Row],[ContInv_No01_Volumn]],0)),"")</f>
        <v/>
      </c>
    </row>
    <row r="109" spans="1:17" ht="50.25" customHeight="1">
      <c r="A109" s="239" t="str">
        <f t="shared" si="2"/>
        <v>11010910</v>
      </c>
      <c r="B109" s="240" t="str">
        <f>_xlfn.XLOOKUP(TblMainInvoices[[#This Row],[Fehrest_Code]],TblFeharesCode[Fehrest_Code],TblFeharesCode[Schedule_Prices_Fa])</f>
        <v>ابنیه</v>
      </c>
      <c r="C109" s="240" t="e">
        <f>_xlfn.XLOOKUP(TblMainInvoices[[#This Row],[Schedule_Prices_Fa]],TblFeharesCode[Schedule_Prices_Fa],#REF!)</f>
        <v>#REF!</v>
      </c>
      <c r="D109" s="241">
        <v>11</v>
      </c>
      <c r="E109" s="241" t="str">
        <f t="shared" si="3"/>
        <v>01</v>
      </c>
      <c r="F109" s="240" t="s">
        <v>122</v>
      </c>
      <c r="G109" s="251" t="s">
        <v>342</v>
      </c>
      <c r="H109" s="243" t="s">
        <v>343</v>
      </c>
      <c r="I109" s="243" t="s">
        <v>3335</v>
      </c>
      <c r="J109" s="244" t="s">
        <v>125</v>
      </c>
      <c r="K109" s="245">
        <v>42400</v>
      </c>
      <c r="L109" s="246"/>
      <c r="M109" s="247">
        <f>_xlfn.XLOOKUP(TblMainInvoices[[#This Row],[Chapter_Nomber]],TblFeharesChapter[Abniyeh_Chapter_Nomber],TblFeharesChapter[Abniyeh_Plus_Minus])</f>
        <v>1.5547</v>
      </c>
      <c r="N109" s="248">
        <v>1.3418000000000001</v>
      </c>
      <c r="O109" s="245" t="str">
        <f>IF(ISBLANK(TblMainInvoices[[#This Row],[Estimate_Contract_Volumn]]),"",ROUND(TblMainInvoices[[#This Row],[Price_Unit]]*TblMainInvoices[[#This Row],[Estimate_Contract_Volumn]],0))</f>
        <v/>
      </c>
      <c r="P109" s="249"/>
      <c r="Q109" s="250" t="str">
        <f>IFERROR(IF(ISBLANK(TblMainInvoices[[#This Row],[ContInv_No01_Volumn]]),"",ROUND(TblMainInvoices[[#This Row],[Price_Unit]]*TblMainInvoices[[#This Row],[ContInv_No01_Volumn]],0)),"")</f>
        <v/>
      </c>
    </row>
    <row r="110" spans="1:17" ht="50.25" customHeight="1">
      <c r="A110" s="239" t="str">
        <f t="shared" si="2"/>
        <v>11010911</v>
      </c>
      <c r="B110" s="240" t="str">
        <f>_xlfn.XLOOKUP(TblMainInvoices[[#This Row],[Fehrest_Code]],TblFeharesCode[Fehrest_Code],TblFeharesCode[Schedule_Prices_Fa])</f>
        <v>ابنیه</v>
      </c>
      <c r="C110" s="240" t="e">
        <f>_xlfn.XLOOKUP(TblMainInvoices[[#This Row],[Schedule_Prices_Fa]],TblFeharesCode[Schedule_Prices_Fa],#REF!)</f>
        <v>#REF!</v>
      </c>
      <c r="D110" s="241">
        <v>11</v>
      </c>
      <c r="E110" s="241" t="str">
        <f t="shared" si="3"/>
        <v>01</v>
      </c>
      <c r="F110" s="240" t="s">
        <v>122</v>
      </c>
      <c r="G110" s="251" t="s">
        <v>344</v>
      </c>
      <c r="H110" s="243" t="s">
        <v>345</v>
      </c>
      <c r="I110" s="243" t="s">
        <v>3336</v>
      </c>
      <c r="J110" s="244" t="s">
        <v>125</v>
      </c>
      <c r="K110" s="245">
        <v>420000</v>
      </c>
      <c r="L110" s="246"/>
      <c r="M110" s="247">
        <f>_xlfn.XLOOKUP(TblMainInvoices[[#This Row],[Chapter_Nomber]],TblFeharesChapter[Abniyeh_Chapter_Nomber],TblFeharesChapter[Abniyeh_Plus_Minus])</f>
        <v>1.5547</v>
      </c>
      <c r="N110" s="248">
        <v>1.3418000000000001</v>
      </c>
      <c r="O110" s="245" t="str">
        <f>IF(ISBLANK(TblMainInvoices[[#This Row],[Estimate_Contract_Volumn]]),"",ROUND(TblMainInvoices[[#This Row],[Price_Unit]]*TblMainInvoices[[#This Row],[Estimate_Contract_Volumn]],0))</f>
        <v/>
      </c>
      <c r="P110" s="249"/>
      <c r="Q110" s="250" t="str">
        <f>IFERROR(IF(ISBLANK(TblMainInvoices[[#This Row],[ContInv_No01_Volumn]]),"",ROUND(TblMainInvoices[[#This Row],[Price_Unit]]*TblMainInvoices[[#This Row],[ContInv_No01_Volumn]],0)),"")</f>
        <v/>
      </c>
    </row>
    <row r="111" spans="1:17" ht="50.25" customHeight="1">
      <c r="A111" s="239" t="str">
        <f t="shared" si="2"/>
        <v>11010912</v>
      </c>
      <c r="B111" s="240" t="str">
        <f>_xlfn.XLOOKUP(TblMainInvoices[[#This Row],[Fehrest_Code]],TblFeharesCode[Fehrest_Code],TblFeharesCode[Schedule_Prices_Fa])</f>
        <v>ابنیه</v>
      </c>
      <c r="C111" s="240" t="e">
        <f>_xlfn.XLOOKUP(TblMainInvoices[[#This Row],[Schedule_Prices_Fa]],TblFeharesCode[Schedule_Prices_Fa],#REF!)</f>
        <v>#REF!</v>
      </c>
      <c r="D111" s="241">
        <v>11</v>
      </c>
      <c r="E111" s="241" t="str">
        <f t="shared" si="3"/>
        <v>01</v>
      </c>
      <c r="F111" s="240" t="s">
        <v>122</v>
      </c>
      <c r="G111" s="251" t="s">
        <v>346</v>
      </c>
      <c r="H111" s="243" t="s">
        <v>347</v>
      </c>
      <c r="I111" s="243" t="s">
        <v>3337</v>
      </c>
      <c r="J111" s="244" t="s">
        <v>125</v>
      </c>
      <c r="K111" s="245">
        <v>69000</v>
      </c>
      <c r="L111" s="246"/>
      <c r="M111" s="247">
        <f>_xlfn.XLOOKUP(TblMainInvoices[[#This Row],[Chapter_Nomber]],TblFeharesChapter[Abniyeh_Chapter_Nomber],TblFeharesChapter[Abniyeh_Plus_Minus])</f>
        <v>1.5547</v>
      </c>
      <c r="N111" s="248">
        <v>1.3418000000000001</v>
      </c>
      <c r="O111" s="245" t="str">
        <f>IF(ISBLANK(TblMainInvoices[[#This Row],[Estimate_Contract_Volumn]]),"",ROUND(TblMainInvoices[[#This Row],[Price_Unit]]*TblMainInvoices[[#This Row],[Estimate_Contract_Volumn]],0))</f>
        <v/>
      </c>
      <c r="P111" s="249"/>
      <c r="Q111" s="250" t="str">
        <f>IFERROR(IF(ISBLANK(TblMainInvoices[[#This Row],[ContInv_No01_Volumn]]),"",ROUND(TblMainInvoices[[#This Row],[Price_Unit]]*TblMainInvoices[[#This Row],[ContInv_No01_Volumn]],0)),"")</f>
        <v/>
      </c>
    </row>
    <row r="112" spans="1:17" ht="50.25" customHeight="1">
      <c r="A112" s="239" t="str">
        <f t="shared" si="2"/>
        <v>11010913</v>
      </c>
      <c r="B112" s="240" t="str">
        <f>_xlfn.XLOOKUP(TblMainInvoices[[#This Row],[Fehrest_Code]],TblFeharesCode[Fehrest_Code],TblFeharesCode[Schedule_Prices_Fa])</f>
        <v>ابنیه</v>
      </c>
      <c r="C112" s="240" t="e">
        <f>_xlfn.XLOOKUP(TblMainInvoices[[#This Row],[Schedule_Prices_Fa]],TblFeharesCode[Schedule_Prices_Fa],#REF!)</f>
        <v>#REF!</v>
      </c>
      <c r="D112" s="241">
        <v>11</v>
      </c>
      <c r="E112" s="241" t="str">
        <f t="shared" si="3"/>
        <v>01</v>
      </c>
      <c r="F112" s="240" t="s">
        <v>122</v>
      </c>
      <c r="G112" s="251" t="s">
        <v>348</v>
      </c>
      <c r="H112" s="243" t="s">
        <v>349</v>
      </c>
      <c r="I112" s="243"/>
      <c r="J112" s="244" t="s">
        <v>125</v>
      </c>
      <c r="K112" s="245">
        <v>60500</v>
      </c>
      <c r="L112" s="246"/>
      <c r="M112" s="247">
        <f>_xlfn.XLOOKUP(TblMainInvoices[[#This Row],[Chapter_Nomber]],TblFeharesChapter[Abniyeh_Chapter_Nomber],TblFeharesChapter[Abniyeh_Plus_Minus])</f>
        <v>1.5547</v>
      </c>
      <c r="N112" s="248">
        <v>1.3418000000000001</v>
      </c>
      <c r="O112" s="245" t="str">
        <f>IF(ISBLANK(TblMainInvoices[[#This Row],[Estimate_Contract_Volumn]]),"",ROUND(TblMainInvoices[[#This Row],[Price_Unit]]*TblMainInvoices[[#This Row],[Estimate_Contract_Volumn]],0))</f>
        <v/>
      </c>
      <c r="P112" s="249"/>
      <c r="Q112" s="250" t="str">
        <f>IFERROR(IF(ISBLANK(TblMainInvoices[[#This Row],[ContInv_No01_Volumn]]),"",ROUND(TblMainInvoices[[#This Row],[Price_Unit]]*TblMainInvoices[[#This Row],[ContInv_No01_Volumn]],0)),"")</f>
        <v/>
      </c>
    </row>
    <row r="113" spans="1:17" ht="50.25" customHeight="1">
      <c r="A113" s="239" t="str">
        <f t="shared" si="2"/>
        <v>11010914</v>
      </c>
      <c r="B113" s="240" t="str">
        <f>_xlfn.XLOOKUP(TblMainInvoices[[#This Row],[Fehrest_Code]],TblFeharesCode[Fehrest_Code],TblFeharesCode[Schedule_Prices_Fa])</f>
        <v>ابنیه</v>
      </c>
      <c r="C113" s="240" t="e">
        <f>_xlfn.XLOOKUP(TblMainInvoices[[#This Row],[Schedule_Prices_Fa]],TblFeharesCode[Schedule_Prices_Fa],#REF!)</f>
        <v>#REF!</v>
      </c>
      <c r="D113" s="241">
        <v>11</v>
      </c>
      <c r="E113" s="241" t="str">
        <f t="shared" si="3"/>
        <v>01</v>
      </c>
      <c r="F113" s="240" t="s">
        <v>122</v>
      </c>
      <c r="G113" s="251" t="s">
        <v>350</v>
      </c>
      <c r="H113" s="243" t="s">
        <v>351</v>
      </c>
      <c r="I113" s="243" t="s">
        <v>3338</v>
      </c>
      <c r="J113" s="244" t="s">
        <v>125</v>
      </c>
      <c r="K113" s="245">
        <v>22000</v>
      </c>
      <c r="L113" s="246"/>
      <c r="M113" s="247">
        <f>_xlfn.XLOOKUP(TblMainInvoices[[#This Row],[Chapter_Nomber]],TblFeharesChapter[Abniyeh_Chapter_Nomber],TblFeharesChapter[Abniyeh_Plus_Minus])</f>
        <v>1.5547</v>
      </c>
      <c r="N113" s="248">
        <v>1.3418000000000001</v>
      </c>
      <c r="O113" s="245" t="str">
        <f>IF(ISBLANK(TblMainInvoices[[#This Row],[Estimate_Contract_Volumn]]),"",ROUND(TblMainInvoices[[#This Row],[Price_Unit]]*TblMainInvoices[[#This Row],[Estimate_Contract_Volumn]],0))</f>
        <v/>
      </c>
      <c r="P113" s="249"/>
      <c r="Q113" s="250" t="str">
        <f>IFERROR(IF(ISBLANK(TblMainInvoices[[#This Row],[ContInv_No01_Volumn]]),"",ROUND(TblMainInvoices[[#This Row],[Price_Unit]]*TblMainInvoices[[#This Row],[ContInv_No01_Volumn]],0)),"")</f>
        <v/>
      </c>
    </row>
    <row r="114" spans="1:17" ht="50.25" customHeight="1">
      <c r="A114" s="239" t="str">
        <f t="shared" si="2"/>
        <v>11010915</v>
      </c>
      <c r="B114" s="240" t="str">
        <f>_xlfn.XLOOKUP(TblMainInvoices[[#This Row],[Fehrest_Code]],TblFeharesCode[Fehrest_Code],TblFeharesCode[Schedule_Prices_Fa])</f>
        <v>ابنیه</v>
      </c>
      <c r="C114" s="240" t="e">
        <f>_xlfn.XLOOKUP(TblMainInvoices[[#This Row],[Schedule_Prices_Fa]],TblFeharesCode[Schedule_Prices_Fa],#REF!)</f>
        <v>#REF!</v>
      </c>
      <c r="D114" s="241">
        <v>11</v>
      </c>
      <c r="E114" s="241" t="str">
        <f t="shared" si="3"/>
        <v>01</v>
      </c>
      <c r="F114" s="240" t="s">
        <v>122</v>
      </c>
      <c r="G114" s="251" t="s">
        <v>352</v>
      </c>
      <c r="H114" s="243" t="s">
        <v>353</v>
      </c>
      <c r="I114" s="243" t="s">
        <v>3339</v>
      </c>
      <c r="J114" s="244" t="s">
        <v>125</v>
      </c>
      <c r="K114" s="245">
        <v>537000</v>
      </c>
      <c r="L114" s="246"/>
      <c r="M114" s="247">
        <f>_xlfn.XLOOKUP(TblMainInvoices[[#This Row],[Chapter_Nomber]],TblFeharesChapter[Abniyeh_Chapter_Nomber],TblFeharesChapter[Abniyeh_Plus_Minus])</f>
        <v>1.5547</v>
      </c>
      <c r="N114" s="248">
        <v>1.3418000000000001</v>
      </c>
      <c r="O114" s="245" t="str">
        <f>IF(ISBLANK(TblMainInvoices[[#This Row],[Estimate_Contract_Volumn]]),"",ROUND(TblMainInvoices[[#This Row],[Price_Unit]]*TblMainInvoices[[#This Row],[Estimate_Contract_Volumn]],0))</f>
        <v/>
      </c>
      <c r="P114" s="249"/>
      <c r="Q114" s="250" t="str">
        <f>IFERROR(IF(ISBLANK(TblMainInvoices[[#This Row],[ContInv_No01_Volumn]]),"",ROUND(TblMainInvoices[[#This Row],[Price_Unit]]*TblMainInvoices[[#This Row],[ContInv_No01_Volumn]],0)),"")</f>
        <v/>
      </c>
    </row>
    <row r="115" spans="1:17" ht="50.25" customHeight="1">
      <c r="A115" s="239" t="str">
        <f t="shared" si="2"/>
        <v>11010916</v>
      </c>
      <c r="B115" s="240" t="str">
        <f>_xlfn.XLOOKUP(TblMainInvoices[[#This Row],[Fehrest_Code]],TblFeharesCode[Fehrest_Code],TblFeharesCode[Schedule_Prices_Fa])</f>
        <v>ابنیه</v>
      </c>
      <c r="C115" s="240" t="e">
        <f>_xlfn.XLOOKUP(TblMainInvoices[[#This Row],[Schedule_Prices_Fa]],TblFeharesCode[Schedule_Prices_Fa],#REF!)</f>
        <v>#REF!</v>
      </c>
      <c r="D115" s="241">
        <v>11</v>
      </c>
      <c r="E115" s="241" t="str">
        <f t="shared" si="3"/>
        <v>01</v>
      </c>
      <c r="F115" s="240" t="s">
        <v>122</v>
      </c>
      <c r="G115" s="251" t="s">
        <v>354</v>
      </c>
      <c r="H115" s="243" t="s">
        <v>355</v>
      </c>
      <c r="I115" s="243" t="s">
        <v>3340</v>
      </c>
      <c r="J115" s="244" t="s">
        <v>125</v>
      </c>
      <c r="K115" s="245">
        <v>71600</v>
      </c>
      <c r="L115" s="246"/>
      <c r="M115" s="247">
        <f>_xlfn.XLOOKUP(TblMainInvoices[[#This Row],[Chapter_Nomber]],TblFeharesChapter[Abniyeh_Chapter_Nomber],TblFeharesChapter[Abniyeh_Plus_Minus])</f>
        <v>1.5547</v>
      </c>
      <c r="N115" s="248">
        <v>1.3418000000000001</v>
      </c>
      <c r="O115" s="245" t="str">
        <f>IF(ISBLANK(TblMainInvoices[[#This Row],[Estimate_Contract_Volumn]]),"",ROUND(TblMainInvoices[[#This Row],[Price_Unit]]*TblMainInvoices[[#This Row],[Estimate_Contract_Volumn]],0))</f>
        <v/>
      </c>
      <c r="P115" s="249"/>
      <c r="Q115" s="250" t="str">
        <f>IFERROR(IF(ISBLANK(TblMainInvoices[[#This Row],[ContInv_No01_Volumn]]),"",ROUND(TblMainInvoices[[#This Row],[Price_Unit]]*TblMainInvoices[[#This Row],[ContInv_No01_Volumn]],0)),"")</f>
        <v/>
      </c>
    </row>
    <row r="116" spans="1:17" ht="50.25" customHeight="1">
      <c r="A116" s="239" t="str">
        <f t="shared" si="2"/>
        <v>11010920</v>
      </c>
      <c r="B116" s="240" t="str">
        <f>_xlfn.XLOOKUP(TblMainInvoices[[#This Row],[Fehrest_Code]],TblFeharesCode[Fehrest_Code],TblFeharesCode[Schedule_Prices_Fa])</f>
        <v>ابنیه</v>
      </c>
      <c r="C116" s="240" t="e">
        <f>_xlfn.XLOOKUP(TblMainInvoices[[#This Row],[Schedule_Prices_Fa]],TblFeharesCode[Schedule_Prices_Fa],#REF!)</f>
        <v>#REF!</v>
      </c>
      <c r="D116" s="241">
        <v>11</v>
      </c>
      <c r="E116" s="241" t="str">
        <f t="shared" si="3"/>
        <v>01</v>
      </c>
      <c r="F116" s="240" t="s">
        <v>122</v>
      </c>
      <c r="G116" s="251" t="s">
        <v>356</v>
      </c>
      <c r="H116" s="243" t="s">
        <v>357</v>
      </c>
      <c r="I116" s="243" t="s">
        <v>3341</v>
      </c>
      <c r="J116" s="244" t="s">
        <v>321</v>
      </c>
      <c r="K116" s="245">
        <v>1647000</v>
      </c>
      <c r="L116" s="246"/>
      <c r="M116" s="247">
        <f>_xlfn.XLOOKUP(TblMainInvoices[[#This Row],[Chapter_Nomber]],TblFeharesChapter[Abniyeh_Chapter_Nomber],TblFeharesChapter[Abniyeh_Plus_Minus])</f>
        <v>1.5547</v>
      </c>
      <c r="N116" s="248">
        <v>1.3418000000000001</v>
      </c>
      <c r="O116" s="245" t="str">
        <f>IF(ISBLANK(TblMainInvoices[[#This Row],[Estimate_Contract_Volumn]]),"",ROUND(TblMainInvoices[[#This Row],[Price_Unit]]*TblMainInvoices[[#This Row],[Estimate_Contract_Volumn]],0))</f>
        <v/>
      </c>
      <c r="P116" s="249"/>
      <c r="Q116" s="250" t="str">
        <f>IFERROR(IF(ISBLANK(TblMainInvoices[[#This Row],[ContInv_No01_Volumn]]),"",ROUND(TblMainInvoices[[#This Row],[Price_Unit]]*TblMainInvoices[[#This Row],[ContInv_No01_Volumn]],0)),"")</f>
        <v/>
      </c>
    </row>
    <row r="117" spans="1:17" ht="50.25" customHeight="1">
      <c r="A117" s="239" t="str">
        <f t="shared" si="2"/>
        <v>11010921</v>
      </c>
      <c r="B117" s="240" t="str">
        <f>_xlfn.XLOOKUP(TblMainInvoices[[#This Row],[Fehrest_Code]],TblFeharesCode[Fehrest_Code],TblFeharesCode[Schedule_Prices_Fa])</f>
        <v>ابنیه</v>
      </c>
      <c r="C117" s="240" t="e">
        <f>_xlfn.XLOOKUP(TblMainInvoices[[#This Row],[Schedule_Prices_Fa]],TblFeharesCode[Schedule_Prices_Fa],#REF!)</f>
        <v>#REF!</v>
      </c>
      <c r="D117" s="241">
        <v>11</v>
      </c>
      <c r="E117" s="241" t="str">
        <f t="shared" si="3"/>
        <v>01</v>
      </c>
      <c r="F117" s="240" t="s">
        <v>122</v>
      </c>
      <c r="G117" s="251" t="s">
        <v>358</v>
      </c>
      <c r="H117" s="243" t="s">
        <v>359</v>
      </c>
      <c r="I117" s="243" t="s">
        <v>3342</v>
      </c>
      <c r="J117" s="244" t="s">
        <v>321</v>
      </c>
      <c r="K117" s="245">
        <v>131500</v>
      </c>
      <c r="L117" s="246"/>
      <c r="M117" s="247">
        <f>_xlfn.XLOOKUP(TblMainInvoices[[#This Row],[Chapter_Nomber]],TblFeharesChapter[Abniyeh_Chapter_Nomber],TblFeharesChapter[Abniyeh_Plus_Minus])</f>
        <v>1.5547</v>
      </c>
      <c r="N117" s="248">
        <v>1.3418000000000001</v>
      </c>
      <c r="O117" s="245" t="str">
        <f>IF(ISBLANK(TblMainInvoices[[#This Row],[Estimate_Contract_Volumn]]),"",ROUND(TblMainInvoices[[#This Row],[Price_Unit]]*TblMainInvoices[[#This Row],[Estimate_Contract_Volumn]],0))</f>
        <v/>
      </c>
      <c r="P117" s="249"/>
      <c r="Q117" s="250" t="str">
        <f>IFERROR(IF(ISBLANK(TblMainInvoices[[#This Row],[ContInv_No01_Volumn]]),"",ROUND(TblMainInvoices[[#This Row],[Price_Unit]]*TblMainInvoices[[#This Row],[ContInv_No01_Volumn]],0)),"")</f>
        <v/>
      </c>
    </row>
    <row r="118" spans="1:17" ht="50.25" customHeight="1">
      <c r="A118" s="239" t="str">
        <f t="shared" si="2"/>
        <v>11020101</v>
      </c>
      <c r="B118" s="240" t="str">
        <f>_xlfn.XLOOKUP(TblMainInvoices[[#This Row],[Fehrest_Code]],TblFeharesCode[Fehrest_Code],TblFeharesCode[Schedule_Prices_Fa])</f>
        <v>ابنیه</v>
      </c>
      <c r="C118" s="240" t="e">
        <f>_xlfn.XLOOKUP(TblMainInvoices[[#This Row],[Schedule_Prices_Fa]],TblFeharesCode[Schedule_Prices_Fa],#REF!)</f>
        <v>#REF!</v>
      </c>
      <c r="D118" s="241">
        <v>11</v>
      </c>
      <c r="E118" s="241" t="str">
        <f t="shared" si="3"/>
        <v>02</v>
      </c>
      <c r="F118" s="240" t="s">
        <v>360</v>
      </c>
      <c r="G118" s="251" t="s">
        <v>361</v>
      </c>
      <c r="H118" s="243" t="s">
        <v>362</v>
      </c>
      <c r="I118" s="243" t="s">
        <v>3343</v>
      </c>
      <c r="J118" s="244" t="s">
        <v>34</v>
      </c>
      <c r="K118" s="245">
        <v>1774000</v>
      </c>
      <c r="L118" s="246"/>
      <c r="M118" s="247">
        <f>_xlfn.XLOOKUP(TblMainInvoices[[#This Row],[Chapter_Nomber]],TblFeharesChapter[Abniyeh_Chapter_Nomber],TblFeharesChapter[Abniyeh_Plus_Minus])</f>
        <v>1.5654999999999999</v>
      </c>
      <c r="N118" s="248">
        <v>1.3418000000000001</v>
      </c>
      <c r="O118" s="245" t="str">
        <f>IF(ISBLANK(TblMainInvoices[[#This Row],[Estimate_Contract_Volumn]]),"",ROUND(TblMainInvoices[[#This Row],[Price_Unit]]*TblMainInvoices[[#This Row],[Estimate_Contract_Volumn]],0))</f>
        <v/>
      </c>
      <c r="P118" s="249"/>
      <c r="Q118" s="250" t="str">
        <f>IFERROR(IF(ISBLANK(TblMainInvoices[[#This Row],[ContInv_No01_Volumn]]),"",ROUND(TblMainInvoices[[#This Row],[Price_Unit]]*TblMainInvoices[[#This Row],[ContInv_No01_Volumn]],0)),"")</f>
        <v/>
      </c>
    </row>
    <row r="119" spans="1:17" ht="50.25" customHeight="1">
      <c r="A119" s="239" t="str">
        <f t="shared" si="2"/>
        <v>11020102</v>
      </c>
      <c r="B119" s="240" t="str">
        <f>_xlfn.XLOOKUP(TblMainInvoices[[#This Row],[Fehrest_Code]],TblFeharesCode[Fehrest_Code],TblFeharesCode[Schedule_Prices_Fa])</f>
        <v>ابنیه</v>
      </c>
      <c r="C119" s="240" t="e">
        <f>_xlfn.XLOOKUP(TblMainInvoices[[#This Row],[Schedule_Prices_Fa]],TblFeharesCode[Schedule_Prices_Fa],#REF!)</f>
        <v>#REF!</v>
      </c>
      <c r="D119" s="241">
        <v>11</v>
      </c>
      <c r="E119" s="241" t="str">
        <f t="shared" si="3"/>
        <v>02</v>
      </c>
      <c r="F119" s="240" t="s">
        <v>360</v>
      </c>
      <c r="G119" s="251" t="s">
        <v>363</v>
      </c>
      <c r="H119" s="243" t="s">
        <v>364</v>
      </c>
      <c r="I119" s="243" t="s">
        <v>3344</v>
      </c>
      <c r="J119" s="244" t="s">
        <v>34</v>
      </c>
      <c r="K119" s="245">
        <v>1401000</v>
      </c>
      <c r="L119" s="246"/>
      <c r="M119" s="247">
        <f>_xlfn.XLOOKUP(TblMainInvoices[[#This Row],[Chapter_Nomber]],TblFeharesChapter[Abniyeh_Chapter_Nomber],TblFeharesChapter[Abniyeh_Plus_Minus])</f>
        <v>1.5654999999999999</v>
      </c>
      <c r="N119" s="248">
        <v>1.3418000000000001</v>
      </c>
      <c r="O119" s="245" t="str">
        <f>IF(ISBLANK(TblMainInvoices[[#This Row],[Estimate_Contract_Volumn]]),"",ROUND(TblMainInvoices[[#This Row],[Price_Unit]]*TblMainInvoices[[#This Row],[Estimate_Contract_Volumn]],0))</f>
        <v/>
      </c>
      <c r="P119" s="249"/>
      <c r="Q119" s="250" t="str">
        <f>IFERROR(IF(ISBLANK(TblMainInvoices[[#This Row],[ContInv_No01_Volumn]]),"",ROUND(TblMainInvoices[[#This Row],[Price_Unit]]*TblMainInvoices[[#This Row],[ContInv_No01_Volumn]],0)),"")</f>
        <v/>
      </c>
    </row>
    <row r="120" spans="1:17" ht="50.25" customHeight="1">
      <c r="A120" s="239" t="str">
        <f t="shared" si="2"/>
        <v>11020104</v>
      </c>
      <c r="B120" s="240" t="str">
        <f>_xlfn.XLOOKUP(TblMainInvoices[[#This Row],[Fehrest_Code]],TblFeharesCode[Fehrest_Code],TblFeharesCode[Schedule_Prices_Fa])</f>
        <v>ابنیه</v>
      </c>
      <c r="C120" s="240" t="e">
        <f>_xlfn.XLOOKUP(TblMainInvoices[[#This Row],[Schedule_Prices_Fa]],TblFeharesCode[Schedule_Prices_Fa],#REF!)</f>
        <v>#REF!</v>
      </c>
      <c r="D120" s="241">
        <v>11</v>
      </c>
      <c r="E120" s="241" t="str">
        <f t="shared" si="3"/>
        <v>02</v>
      </c>
      <c r="F120" s="240" t="s">
        <v>360</v>
      </c>
      <c r="G120" s="251" t="s">
        <v>365</v>
      </c>
      <c r="H120" s="243" t="s">
        <v>366</v>
      </c>
      <c r="I120" s="243" t="s">
        <v>3345</v>
      </c>
      <c r="J120" s="244" t="s">
        <v>34</v>
      </c>
      <c r="K120" s="245">
        <v>16012000</v>
      </c>
      <c r="L120" s="246"/>
      <c r="M120" s="247">
        <f>_xlfn.XLOOKUP(TblMainInvoices[[#This Row],[Chapter_Nomber]],TblFeharesChapter[Abniyeh_Chapter_Nomber],TblFeharesChapter[Abniyeh_Plus_Minus])</f>
        <v>1.5654999999999999</v>
      </c>
      <c r="N120" s="248">
        <v>1.3418000000000001</v>
      </c>
      <c r="O120" s="245" t="str">
        <f>IF(ISBLANK(TblMainInvoices[[#This Row],[Estimate_Contract_Volumn]]),"",ROUND(TblMainInvoices[[#This Row],[Price_Unit]]*TblMainInvoices[[#This Row],[Estimate_Contract_Volumn]],0))</f>
        <v/>
      </c>
      <c r="P120" s="249"/>
      <c r="Q120" s="250" t="str">
        <f>IFERROR(IF(ISBLANK(TblMainInvoices[[#This Row],[ContInv_No01_Volumn]]),"",ROUND(TblMainInvoices[[#This Row],[Price_Unit]]*TblMainInvoices[[#This Row],[ContInv_No01_Volumn]],0)),"")</f>
        <v/>
      </c>
    </row>
    <row r="121" spans="1:17" ht="50.25" customHeight="1">
      <c r="A121" s="239" t="str">
        <f t="shared" si="2"/>
        <v>11020105</v>
      </c>
      <c r="B121" s="240" t="str">
        <f>_xlfn.XLOOKUP(TblMainInvoices[[#This Row],[Fehrest_Code]],TblFeharesCode[Fehrest_Code],TblFeharesCode[Schedule_Prices_Fa])</f>
        <v>ابنیه</v>
      </c>
      <c r="C121" s="240" t="e">
        <f>_xlfn.XLOOKUP(TblMainInvoices[[#This Row],[Schedule_Prices_Fa]],TblFeharesCode[Schedule_Prices_Fa],#REF!)</f>
        <v>#REF!</v>
      </c>
      <c r="D121" s="241">
        <v>11</v>
      </c>
      <c r="E121" s="241" t="str">
        <f t="shared" si="3"/>
        <v>02</v>
      </c>
      <c r="F121" s="240" t="s">
        <v>360</v>
      </c>
      <c r="G121" s="251" t="s">
        <v>367</v>
      </c>
      <c r="H121" s="243" t="s">
        <v>368</v>
      </c>
      <c r="I121" s="243" t="s">
        <v>3346</v>
      </c>
      <c r="J121" s="244" t="s">
        <v>34</v>
      </c>
      <c r="K121" s="245">
        <v>0</v>
      </c>
      <c r="L121" s="246"/>
      <c r="M121" s="247">
        <f>_xlfn.XLOOKUP(TblMainInvoices[[#This Row],[Chapter_Nomber]],TblFeharesChapter[Abniyeh_Chapter_Nomber],TblFeharesChapter[Abniyeh_Plus_Minus])</f>
        <v>1.5654999999999999</v>
      </c>
      <c r="N121" s="248">
        <v>1.3418000000000001</v>
      </c>
      <c r="O121" s="245" t="str">
        <f>IF(ISBLANK(TblMainInvoices[[#This Row],[Estimate_Contract_Volumn]]),"",ROUND(TblMainInvoices[[#This Row],[Price_Unit]]*TblMainInvoices[[#This Row],[Estimate_Contract_Volumn]],0))</f>
        <v/>
      </c>
      <c r="P121" s="249"/>
      <c r="Q121" s="250" t="str">
        <f>IFERROR(IF(ISBLANK(TblMainInvoices[[#This Row],[ContInv_No01_Volumn]]),"",ROUND(TblMainInvoices[[#This Row],[Price_Unit]]*TblMainInvoices[[#This Row],[ContInv_No01_Volumn]],0)),"")</f>
        <v/>
      </c>
    </row>
    <row r="122" spans="1:17" ht="50.25" customHeight="1">
      <c r="A122" s="239" t="str">
        <f t="shared" si="2"/>
        <v>11020106</v>
      </c>
      <c r="B122" s="240" t="str">
        <f>_xlfn.XLOOKUP(TblMainInvoices[[#This Row],[Fehrest_Code]],TblFeharesCode[Fehrest_Code],TblFeharesCode[Schedule_Prices_Fa])</f>
        <v>ابنیه</v>
      </c>
      <c r="C122" s="240" t="e">
        <f>_xlfn.XLOOKUP(TblMainInvoices[[#This Row],[Schedule_Prices_Fa]],TblFeharesCode[Schedule_Prices_Fa],#REF!)</f>
        <v>#REF!</v>
      </c>
      <c r="D122" s="241">
        <v>11</v>
      </c>
      <c r="E122" s="241" t="str">
        <f t="shared" si="3"/>
        <v>02</v>
      </c>
      <c r="F122" s="240" t="s">
        <v>360</v>
      </c>
      <c r="G122" s="251" t="s">
        <v>369</v>
      </c>
      <c r="H122" s="243" t="s">
        <v>370</v>
      </c>
      <c r="I122" s="243" t="s">
        <v>3347</v>
      </c>
      <c r="J122" s="244" t="s">
        <v>34</v>
      </c>
      <c r="K122" s="245">
        <v>0</v>
      </c>
      <c r="L122" s="246"/>
      <c r="M122" s="247">
        <f>_xlfn.XLOOKUP(TblMainInvoices[[#This Row],[Chapter_Nomber]],TblFeharesChapter[Abniyeh_Chapter_Nomber],TblFeharesChapter[Abniyeh_Plus_Minus])</f>
        <v>1.5654999999999999</v>
      </c>
      <c r="N122" s="248">
        <v>1.3418000000000001</v>
      </c>
      <c r="O122" s="245" t="str">
        <f>IF(ISBLANK(TblMainInvoices[[#This Row],[Estimate_Contract_Volumn]]),"",ROUND(TblMainInvoices[[#This Row],[Price_Unit]]*TblMainInvoices[[#This Row],[Estimate_Contract_Volumn]],0))</f>
        <v/>
      </c>
      <c r="P122" s="249"/>
      <c r="Q122" s="250" t="str">
        <f>IFERROR(IF(ISBLANK(TblMainInvoices[[#This Row],[ContInv_No01_Volumn]]),"",ROUND(TblMainInvoices[[#This Row],[Price_Unit]]*TblMainInvoices[[#This Row],[ContInv_No01_Volumn]],0)),"")</f>
        <v/>
      </c>
    </row>
    <row r="123" spans="1:17" ht="50.25" customHeight="1">
      <c r="A123" s="239" t="str">
        <f t="shared" si="2"/>
        <v>11020201</v>
      </c>
      <c r="B123" s="240" t="str">
        <f>_xlfn.XLOOKUP(TblMainInvoices[[#This Row],[Fehrest_Code]],TblFeharesCode[Fehrest_Code],TblFeharesCode[Schedule_Prices_Fa])</f>
        <v>ابنیه</v>
      </c>
      <c r="C123" s="240" t="e">
        <f>_xlfn.XLOOKUP(TblMainInvoices[[#This Row],[Schedule_Prices_Fa]],TblFeharesCode[Schedule_Prices_Fa],#REF!)</f>
        <v>#REF!</v>
      </c>
      <c r="D123" s="241">
        <v>11</v>
      </c>
      <c r="E123" s="241" t="str">
        <f t="shared" si="3"/>
        <v>02</v>
      </c>
      <c r="F123" s="240" t="s">
        <v>360</v>
      </c>
      <c r="G123" s="251" t="s">
        <v>371</v>
      </c>
      <c r="H123" s="243" t="s">
        <v>372</v>
      </c>
      <c r="I123" s="243" t="s">
        <v>3348</v>
      </c>
      <c r="J123" s="244" t="s">
        <v>34</v>
      </c>
      <c r="K123" s="245">
        <v>564500</v>
      </c>
      <c r="L123" s="246"/>
      <c r="M123" s="247">
        <f>_xlfn.XLOOKUP(TblMainInvoices[[#This Row],[Chapter_Nomber]],TblFeharesChapter[Abniyeh_Chapter_Nomber],TblFeharesChapter[Abniyeh_Plus_Minus])</f>
        <v>1.5654999999999999</v>
      </c>
      <c r="N123" s="248">
        <v>1.3418000000000001</v>
      </c>
      <c r="O123" s="245" t="str">
        <f>IF(ISBLANK(TblMainInvoices[[#This Row],[Estimate_Contract_Volumn]]),"",ROUND(TblMainInvoices[[#This Row],[Price_Unit]]*TblMainInvoices[[#This Row],[Estimate_Contract_Volumn]],0))</f>
        <v/>
      </c>
      <c r="P123" s="249"/>
      <c r="Q123" s="250" t="str">
        <f>IFERROR(IF(ISBLANK(TblMainInvoices[[#This Row],[ContInv_No01_Volumn]]),"",ROUND(TblMainInvoices[[#This Row],[Price_Unit]]*TblMainInvoices[[#This Row],[ContInv_No01_Volumn]],0)),"")</f>
        <v/>
      </c>
    </row>
    <row r="124" spans="1:17" ht="50.25" customHeight="1">
      <c r="A124" s="239" t="str">
        <f t="shared" si="2"/>
        <v>11020202</v>
      </c>
      <c r="B124" s="240" t="str">
        <f>_xlfn.XLOOKUP(TblMainInvoices[[#This Row],[Fehrest_Code]],TblFeharesCode[Fehrest_Code],TblFeharesCode[Schedule_Prices_Fa])</f>
        <v>ابنیه</v>
      </c>
      <c r="C124" s="240" t="e">
        <f>_xlfn.XLOOKUP(TblMainInvoices[[#This Row],[Schedule_Prices_Fa]],TblFeharesCode[Schedule_Prices_Fa],#REF!)</f>
        <v>#REF!</v>
      </c>
      <c r="D124" s="241">
        <v>11</v>
      </c>
      <c r="E124" s="241" t="str">
        <f t="shared" si="3"/>
        <v>02</v>
      </c>
      <c r="F124" s="240" t="s">
        <v>360</v>
      </c>
      <c r="G124" s="251" t="s">
        <v>373</v>
      </c>
      <c r="H124" s="243" t="s">
        <v>374</v>
      </c>
      <c r="I124" s="243" t="s">
        <v>3349</v>
      </c>
      <c r="J124" s="244" t="s">
        <v>34</v>
      </c>
      <c r="K124" s="245">
        <v>1588000</v>
      </c>
      <c r="L124" s="246"/>
      <c r="M124" s="247">
        <f>_xlfn.XLOOKUP(TblMainInvoices[[#This Row],[Chapter_Nomber]],TblFeharesChapter[Abniyeh_Chapter_Nomber],TblFeharesChapter[Abniyeh_Plus_Minus])</f>
        <v>1.5654999999999999</v>
      </c>
      <c r="N124" s="248">
        <v>1.3418000000000001</v>
      </c>
      <c r="O124" s="245" t="str">
        <f>IF(ISBLANK(TblMainInvoices[[#This Row],[Estimate_Contract_Volumn]]),"",ROUND(TblMainInvoices[[#This Row],[Price_Unit]]*TblMainInvoices[[#This Row],[Estimate_Contract_Volumn]],0))</f>
        <v/>
      </c>
      <c r="P124" s="249"/>
      <c r="Q124" s="250" t="str">
        <f>IFERROR(IF(ISBLANK(TblMainInvoices[[#This Row],[ContInv_No01_Volumn]]),"",ROUND(TblMainInvoices[[#This Row],[Price_Unit]]*TblMainInvoices[[#This Row],[ContInv_No01_Volumn]],0)),"")</f>
        <v/>
      </c>
    </row>
    <row r="125" spans="1:17" ht="50.25" customHeight="1">
      <c r="A125" s="239" t="str">
        <f t="shared" si="2"/>
        <v>11020301</v>
      </c>
      <c r="B125" s="240" t="str">
        <f>_xlfn.XLOOKUP(TblMainInvoices[[#This Row],[Fehrest_Code]],TblFeharesCode[Fehrest_Code],TblFeharesCode[Schedule_Prices_Fa])</f>
        <v>ابنیه</v>
      </c>
      <c r="C125" s="240" t="e">
        <f>_xlfn.XLOOKUP(TblMainInvoices[[#This Row],[Schedule_Prices_Fa]],TblFeharesCode[Schedule_Prices_Fa],#REF!)</f>
        <v>#REF!</v>
      </c>
      <c r="D125" s="241">
        <v>11</v>
      </c>
      <c r="E125" s="241" t="str">
        <f t="shared" si="3"/>
        <v>02</v>
      </c>
      <c r="F125" s="240" t="s">
        <v>360</v>
      </c>
      <c r="G125" s="251" t="s">
        <v>375</v>
      </c>
      <c r="H125" s="243" t="s">
        <v>376</v>
      </c>
      <c r="I125" s="243" t="s">
        <v>3350</v>
      </c>
      <c r="J125" s="244" t="s">
        <v>34</v>
      </c>
      <c r="K125" s="245">
        <v>9276000</v>
      </c>
      <c r="L125" s="246"/>
      <c r="M125" s="247">
        <f>_xlfn.XLOOKUP(TblMainInvoices[[#This Row],[Chapter_Nomber]],TblFeharesChapter[Abniyeh_Chapter_Nomber],TblFeharesChapter[Abniyeh_Plus_Minus])</f>
        <v>1.5654999999999999</v>
      </c>
      <c r="N125" s="248">
        <v>1.3418000000000001</v>
      </c>
      <c r="O125" s="245" t="str">
        <f>IF(ISBLANK(TblMainInvoices[[#This Row],[Estimate_Contract_Volumn]]),"",ROUND(TblMainInvoices[[#This Row],[Price_Unit]]*TblMainInvoices[[#This Row],[Estimate_Contract_Volumn]],0))</f>
        <v/>
      </c>
      <c r="P125" s="249"/>
      <c r="Q125" s="250" t="str">
        <f>IFERROR(IF(ISBLANK(TblMainInvoices[[#This Row],[ContInv_No01_Volumn]]),"",ROUND(TblMainInvoices[[#This Row],[Price_Unit]]*TblMainInvoices[[#This Row],[ContInv_No01_Volumn]],0)),"")</f>
        <v/>
      </c>
    </row>
    <row r="126" spans="1:17" ht="50.25" customHeight="1">
      <c r="A126" s="239" t="str">
        <f t="shared" si="2"/>
        <v>11020303</v>
      </c>
      <c r="B126" s="240" t="str">
        <f>_xlfn.XLOOKUP(TblMainInvoices[[#This Row],[Fehrest_Code]],TblFeharesCode[Fehrest_Code],TblFeharesCode[Schedule_Prices_Fa])</f>
        <v>ابنیه</v>
      </c>
      <c r="C126" s="240" t="e">
        <f>_xlfn.XLOOKUP(TblMainInvoices[[#This Row],[Schedule_Prices_Fa]],TblFeharesCode[Schedule_Prices_Fa],#REF!)</f>
        <v>#REF!</v>
      </c>
      <c r="D126" s="241">
        <v>11</v>
      </c>
      <c r="E126" s="241" t="str">
        <f t="shared" si="3"/>
        <v>02</v>
      </c>
      <c r="F126" s="240" t="s">
        <v>360</v>
      </c>
      <c r="G126" s="251" t="s">
        <v>377</v>
      </c>
      <c r="H126" s="243" t="s">
        <v>378</v>
      </c>
      <c r="I126" s="243" t="s">
        <v>3351</v>
      </c>
      <c r="J126" s="244" t="s">
        <v>34</v>
      </c>
      <c r="K126" s="245">
        <v>6035000</v>
      </c>
      <c r="L126" s="246"/>
      <c r="M126" s="247">
        <f>_xlfn.XLOOKUP(TblMainInvoices[[#This Row],[Chapter_Nomber]],TblFeharesChapter[Abniyeh_Chapter_Nomber],TblFeharesChapter[Abniyeh_Plus_Minus])</f>
        <v>1.5654999999999999</v>
      </c>
      <c r="N126" s="248">
        <v>1.3418000000000001</v>
      </c>
      <c r="O126" s="245" t="str">
        <f>IF(ISBLANK(TblMainInvoices[[#This Row],[Estimate_Contract_Volumn]]),"",ROUND(TblMainInvoices[[#This Row],[Price_Unit]]*TblMainInvoices[[#This Row],[Estimate_Contract_Volumn]],0))</f>
        <v/>
      </c>
      <c r="P126" s="249"/>
      <c r="Q126" s="250" t="str">
        <f>IFERROR(IF(ISBLANK(TblMainInvoices[[#This Row],[ContInv_No01_Volumn]]),"",ROUND(TblMainInvoices[[#This Row],[Price_Unit]]*TblMainInvoices[[#This Row],[ContInv_No01_Volumn]],0)),"")</f>
        <v/>
      </c>
    </row>
    <row r="127" spans="1:17" ht="50.25" customHeight="1">
      <c r="A127" s="239" t="str">
        <f t="shared" si="2"/>
        <v>11020304</v>
      </c>
      <c r="B127" s="240" t="str">
        <f>_xlfn.XLOOKUP(TblMainInvoices[[#This Row],[Fehrest_Code]],TblFeharesCode[Fehrest_Code],TblFeharesCode[Schedule_Prices_Fa])</f>
        <v>ابنیه</v>
      </c>
      <c r="C127" s="240" t="e">
        <f>_xlfn.XLOOKUP(TblMainInvoices[[#This Row],[Schedule_Prices_Fa]],TblFeharesCode[Schedule_Prices_Fa],#REF!)</f>
        <v>#REF!</v>
      </c>
      <c r="D127" s="241">
        <v>11</v>
      </c>
      <c r="E127" s="241" t="str">
        <f t="shared" si="3"/>
        <v>02</v>
      </c>
      <c r="F127" s="240" t="s">
        <v>360</v>
      </c>
      <c r="G127" s="251" t="s">
        <v>379</v>
      </c>
      <c r="H127" s="243" t="s">
        <v>380</v>
      </c>
      <c r="I127" s="243" t="s">
        <v>3352</v>
      </c>
      <c r="J127" s="244" t="s">
        <v>34</v>
      </c>
      <c r="K127" s="245">
        <v>1012000</v>
      </c>
      <c r="L127" s="246"/>
      <c r="M127" s="247">
        <f>_xlfn.XLOOKUP(TblMainInvoices[[#This Row],[Chapter_Nomber]],TblFeharesChapter[Abniyeh_Chapter_Nomber],TblFeharesChapter[Abniyeh_Plus_Minus])</f>
        <v>1.5654999999999999</v>
      </c>
      <c r="N127" s="248">
        <v>1.3418000000000001</v>
      </c>
      <c r="O127" s="245" t="str">
        <f>IF(ISBLANK(TblMainInvoices[[#This Row],[Estimate_Contract_Volumn]]),"",ROUND(TblMainInvoices[[#This Row],[Price_Unit]]*TblMainInvoices[[#This Row],[Estimate_Contract_Volumn]],0))</f>
        <v/>
      </c>
      <c r="P127" s="249"/>
      <c r="Q127" s="250" t="str">
        <f>IFERROR(IF(ISBLANK(TblMainInvoices[[#This Row],[ContInv_No01_Volumn]]),"",ROUND(TblMainInvoices[[#This Row],[Price_Unit]]*TblMainInvoices[[#This Row],[ContInv_No01_Volumn]],0)),"")</f>
        <v/>
      </c>
    </row>
    <row r="128" spans="1:17" ht="50.25" customHeight="1">
      <c r="A128" s="239" t="str">
        <f t="shared" si="2"/>
        <v>11020401</v>
      </c>
      <c r="B128" s="240" t="str">
        <f>_xlfn.XLOOKUP(TblMainInvoices[[#This Row],[Fehrest_Code]],TblFeharesCode[Fehrest_Code],TblFeharesCode[Schedule_Prices_Fa])</f>
        <v>ابنیه</v>
      </c>
      <c r="C128" s="240" t="e">
        <f>_xlfn.XLOOKUP(TblMainInvoices[[#This Row],[Schedule_Prices_Fa]],TblFeharesCode[Schedule_Prices_Fa],#REF!)</f>
        <v>#REF!</v>
      </c>
      <c r="D128" s="241">
        <v>11</v>
      </c>
      <c r="E128" s="241" t="str">
        <f t="shared" si="3"/>
        <v>02</v>
      </c>
      <c r="F128" s="240" t="s">
        <v>360</v>
      </c>
      <c r="G128" s="251" t="s">
        <v>381</v>
      </c>
      <c r="H128" s="243" t="s">
        <v>382</v>
      </c>
      <c r="I128" s="243"/>
      <c r="J128" s="244" t="s">
        <v>34</v>
      </c>
      <c r="K128" s="245">
        <v>974000</v>
      </c>
      <c r="L128" s="246"/>
      <c r="M128" s="247">
        <f>_xlfn.XLOOKUP(TblMainInvoices[[#This Row],[Chapter_Nomber]],TblFeharesChapter[Abniyeh_Chapter_Nomber],TblFeharesChapter[Abniyeh_Plus_Minus])</f>
        <v>1.5654999999999999</v>
      </c>
      <c r="N128" s="248">
        <v>1.3418000000000001</v>
      </c>
      <c r="O128" s="245" t="str">
        <f>IF(ISBLANK(TblMainInvoices[[#This Row],[Estimate_Contract_Volumn]]),"",ROUND(TblMainInvoices[[#This Row],[Price_Unit]]*TblMainInvoices[[#This Row],[Estimate_Contract_Volumn]],0))</f>
        <v/>
      </c>
      <c r="P128" s="249"/>
      <c r="Q128" s="250" t="str">
        <f>IFERROR(IF(ISBLANK(TblMainInvoices[[#This Row],[ContInv_No01_Volumn]]),"",ROUND(TblMainInvoices[[#This Row],[Price_Unit]]*TblMainInvoices[[#This Row],[ContInv_No01_Volumn]],0)),"")</f>
        <v/>
      </c>
    </row>
    <row r="129" spans="1:17" ht="50.25" customHeight="1">
      <c r="A129" s="239" t="str">
        <f t="shared" si="2"/>
        <v>11020402</v>
      </c>
      <c r="B129" s="240" t="str">
        <f>_xlfn.XLOOKUP(TblMainInvoices[[#This Row],[Fehrest_Code]],TblFeharesCode[Fehrest_Code],TblFeharesCode[Schedule_Prices_Fa])</f>
        <v>ابنیه</v>
      </c>
      <c r="C129" s="240" t="e">
        <f>_xlfn.XLOOKUP(TblMainInvoices[[#This Row],[Schedule_Prices_Fa]],TblFeharesCode[Schedule_Prices_Fa],#REF!)</f>
        <v>#REF!</v>
      </c>
      <c r="D129" s="241">
        <v>11</v>
      </c>
      <c r="E129" s="241" t="str">
        <f t="shared" si="3"/>
        <v>02</v>
      </c>
      <c r="F129" s="240" t="s">
        <v>360</v>
      </c>
      <c r="G129" s="251" t="s">
        <v>383</v>
      </c>
      <c r="H129" s="243" t="s">
        <v>384</v>
      </c>
      <c r="I129" s="243" t="s">
        <v>3353</v>
      </c>
      <c r="J129" s="244" t="s">
        <v>34</v>
      </c>
      <c r="K129" s="245">
        <v>457500</v>
      </c>
      <c r="L129" s="246"/>
      <c r="M129" s="247">
        <f>_xlfn.XLOOKUP(TblMainInvoices[[#This Row],[Chapter_Nomber]],TblFeharesChapter[Abniyeh_Chapter_Nomber],TblFeharesChapter[Abniyeh_Plus_Minus])</f>
        <v>1.5654999999999999</v>
      </c>
      <c r="N129" s="248">
        <v>1.3418000000000001</v>
      </c>
      <c r="O129" s="245" t="str">
        <f>IF(ISBLANK(TblMainInvoices[[#This Row],[Estimate_Contract_Volumn]]),"",ROUND(TblMainInvoices[[#This Row],[Price_Unit]]*TblMainInvoices[[#This Row],[Estimate_Contract_Volumn]],0))</f>
        <v/>
      </c>
      <c r="P129" s="249"/>
      <c r="Q129" s="250" t="str">
        <f>IFERROR(IF(ISBLANK(TblMainInvoices[[#This Row],[ContInv_No01_Volumn]]),"",ROUND(TblMainInvoices[[#This Row],[Price_Unit]]*TblMainInvoices[[#This Row],[ContInv_No01_Volumn]],0)),"")</f>
        <v/>
      </c>
    </row>
    <row r="130" spans="1:17" ht="50.25" customHeight="1">
      <c r="A130" s="239" t="str">
        <f t="shared" si="2"/>
        <v>11020501</v>
      </c>
      <c r="B130" s="240" t="str">
        <f>_xlfn.XLOOKUP(TblMainInvoices[[#This Row],[Fehrest_Code]],TblFeharesCode[Fehrest_Code],TblFeharesCode[Schedule_Prices_Fa])</f>
        <v>ابنیه</v>
      </c>
      <c r="C130" s="240" t="e">
        <f>_xlfn.XLOOKUP(TblMainInvoices[[#This Row],[Schedule_Prices_Fa]],TblFeharesCode[Schedule_Prices_Fa],#REF!)</f>
        <v>#REF!</v>
      </c>
      <c r="D130" s="241">
        <v>11</v>
      </c>
      <c r="E130" s="241" t="str">
        <f t="shared" si="3"/>
        <v>02</v>
      </c>
      <c r="F130" s="240" t="s">
        <v>360</v>
      </c>
      <c r="G130" s="251" t="s">
        <v>385</v>
      </c>
      <c r="H130" s="243" t="s">
        <v>386</v>
      </c>
      <c r="I130" s="243" t="s">
        <v>3354</v>
      </c>
      <c r="J130" s="244" t="s">
        <v>125</v>
      </c>
      <c r="K130" s="245">
        <v>56100</v>
      </c>
      <c r="L130" s="246"/>
      <c r="M130" s="247">
        <f>_xlfn.XLOOKUP(TblMainInvoices[[#This Row],[Chapter_Nomber]],TblFeharesChapter[Abniyeh_Chapter_Nomber],TblFeharesChapter[Abniyeh_Plus_Minus])</f>
        <v>1.5654999999999999</v>
      </c>
      <c r="N130" s="248">
        <v>1.3418000000000001</v>
      </c>
      <c r="O130" s="245" t="str">
        <f>IF(ISBLANK(TblMainInvoices[[#This Row],[Estimate_Contract_Volumn]]),"",ROUND(TblMainInvoices[[#This Row],[Price_Unit]]*TblMainInvoices[[#This Row],[Estimate_Contract_Volumn]],0))</f>
        <v/>
      </c>
      <c r="P130" s="249"/>
      <c r="Q130" s="250" t="str">
        <f>IFERROR(IF(ISBLANK(TblMainInvoices[[#This Row],[ContInv_No01_Volumn]]),"",ROUND(TblMainInvoices[[#This Row],[Price_Unit]]*TblMainInvoices[[#This Row],[ContInv_No01_Volumn]],0)),"")</f>
        <v/>
      </c>
    </row>
    <row r="131" spans="1:17" ht="50.25" customHeight="1">
      <c r="A131" s="239" t="str">
        <f t="shared" si="2"/>
        <v>11020502</v>
      </c>
      <c r="B131" s="240" t="str">
        <f>_xlfn.XLOOKUP(TblMainInvoices[[#This Row],[Fehrest_Code]],TblFeharesCode[Fehrest_Code],TblFeharesCode[Schedule_Prices_Fa])</f>
        <v>ابنیه</v>
      </c>
      <c r="C131" s="240" t="e">
        <f>_xlfn.XLOOKUP(TblMainInvoices[[#This Row],[Schedule_Prices_Fa]],TblFeharesCode[Schedule_Prices_Fa],#REF!)</f>
        <v>#REF!</v>
      </c>
      <c r="D131" s="241">
        <v>11</v>
      </c>
      <c r="E131" s="241" t="str">
        <f t="shared" si="3"/>
        <v>02</v>
      </c>
      <c r="F131" s="240" t="s">
        <v>360</v>
      </c>
      <c r="G131" s="251" t="s">
        <v>387</v>
      </c>
      <c r="H131" s="243" t="s">
        <v>388</v>
      </c>
      <c r="I131" s="243" t="s">
        <v>3355</v>
      </c>
      <c r="J131" s="244" t="s">
        <v>34</v>
      </c>
      <c r="K131" s="245">
        <v>854000</v>
      </c>
      <c r="L131" s="246"/>
      <c r="M131" s="247">
        <f>_xlfn.XLOOKUP(TblMainInvoices[[#This Row],[Chapter_Nomber]],TblFeharesChapter[Abniyeh_Chapter_Nomber],TblFeharesChapter[Abniyeh_Plus_Minus])</f>
        <v>1.5654999999999999</v>
      </c>
      <c r="N131" s="248">
        <v>1.3418000000000001</v>
      </c>
      <c r="O131" s="245" t="str">
        <f>IF(ISBLANK(TblMainInvoices[[#This Row],[Estimate_Contract_Volumn]]),"",ROUND(TblMainInvoices[[#This Row],[Price_Unit]]*TblMainInvoices[[#This Row],[Estimate_Contract_Volumn]],0))</f>
        <v/>
      </c>
      <c r="P131" s="249"/>
      <c r="Q131" s="250" t="str">
        <f>IFERROR(IF(ISBLANK(TblMainInvoices[[#This Row],[ContInv_No01_Volumn]]),"",ROUND(TblMainInvoices[[#This Row],[Price_Unit]]*TblMainInvoices[[#This Row],[ContInv_No01_Volumn]],0)),"")</f>
        <v/>
      </c>
    </row>
    <row r="132" spans="1:17" ht="50.25" customHeight="1">
      <c r="A132" s="239" t="str">
        <f t="shared" si="2"/>
        <v>11020503</v>
      </c>
      <c r="B132" s="240" t="str">
        <f>_xlfn.XLOOKUP(TblMainInvoices[[#This Row],[Fehrest_Code]],TblFeharesCode[Fehrest_Code],TblFeharesCode[Schedule_Prices_Fa])</f>
        <v>ابنیه</v>
      </c>
      <c r="C132" s="240" t="e">
        <f>_xlfn.XLOOKUP(TblMainInvoices[[#This Row],[Schedule_Prices_Fa]],TblFeharesCode[Schedule_Prices_Fa],#REF!)</f>
        <v>#REF!</v>
      </c>
      <c r="D132" s="241">
        <v>11</v>
      </c>
      <c r="E132" s="241" t="str">
        <f t="shared" si="3"/>
        <v>02</v>
      </c>
      <c r="F132" s="240" t="s">
        <v>360</v>
      </c>
      <c r="G132" s="251" t="s">
        <v>389</v>
      </c>
      <c r="H132" s="243" t="s">
        <v>390</v>
      </c>
      <c r="I132" s="243" t="s">
        <v>3356</v>
      </c>
      <c r="J132" s="244" t="s">
        <v>34</v>
      </c>
      <c r="K132" s="245">
        <v>4421000</v>
      </c>
      <c r="L132" s="246"/>
      <c r="M132" s="247">
        <f>_xlfn.XLOOKUP(TblMainInvoices[[#This Row],[Chapter_Nomber]],TblFeharesChapter[Abniyeh_Chapter_Nomber],TblFeharesChapter[Abniyeh_Plus_Minus])</f>
        <v>1.5654999999999999</v>
      </c>
      <c r="N132" s="248">
        <v>1.3418000000000001</v>
      </c>
      <c r="O132" s="245" t="str">
        <f>IF(ISBLANK(TblMainInvoices[[#This Row],[Estimate_Contract_Volumn]]),"",ROUND(TblMainInvoices[[#This Row],[Price_Unit]]*TblMainInvoices[[#This Row],[Estimate_Contract_Volumn]],0))</f>
        <v/>
      </c>
      <c r="P132" s="249"/>
      <c r="Q132" s="250" t="str">
        <f>IFERROR(IF(ISBLANK(TblMainInvoices[[#This Row],[ContInv_No01_Volumn]]),"",ROUND(TblMainInvoices[[#This Row],[Price_Unit]]*TblMainInvoices[[#This Row],[ContInv_No01_Volumn]],0)),"")</f>
        <v/>
      </c>
    </row>
    <row r="133" spans="1:17" ht="50.25" customHeight="1">
      <c r="A133" s="239" t="str">
        <f t="shared" si="2"/>
        <v>11020504</v>
      </c>
      <c r="B133" s="240" t="str">
        <f>_xlfn.XLOOKUP(TblMainInvoices[[#This Row],[Fehrest_Code]],TblFeharesCode[Fehrest_Code],TblFeharesCode[Schedule_Prices_Fa])</f>
        <v>ابنیه</v>
      </c>
      <c r="C133" s="240" t="e">
        <f>_xlfn.XLOOKUP(TblMainInvoices[[#This Row],[Schedule_Prices_Fa]],TblFeharesCode[Schedule_Prices_Fa],#REF!)</f>
        <v>#REF!</v>
      </c>
      <c r="D133" s="241">
        <v>11</v>
      </c>
      <c r="E133" s="241" t="str">
        <f t="shared" si="3"/>
        <v>02</v>
      </c>
      <c r="F133" s="240" t="s">
        <v>360</v>
      </c>
      <c r="G133" s="251" t="s">
        <v>391</v>
      </c>
      <c r="H133" s="243" t="s">
        <v>392</v>
      </c>
      <c r="I133" s="243" t="s">
        <v>3357</v>
      </c>
      <c r="J133" s="244" t="s">
        <v>34</v>
      </c>
      <c r="K133" s="245">
        <v>470000</v>
      </c>
      <c r="L133" s="246"/>
      <c r="M133" s="247">
        <f>_xlfn.XLOOKUP(TblMainInvoices[[#This Row],[Chapter_Nomber]],TblFeharesChapter[Abniyeh_Chapter_Nomber],TblFeharesChapter[Abniyeh_Plus_Minus])</f>
        <v>1.5654999999999999</v>
      </c>
      <c r="N133" s="248">
        <v>1.3418000000000001</v>
      </c>
      <c r="O133" s="245" t="str">
        <f>IF(ISBLANK(TblMainInvoices[[#This Row],[Estimate_Contract_Volumn]]),"",ROUND(TblMainInvoices[[#This Row],[Price_Unit]]*TblMainInvoices[[#This Row],[Estimate_Contract_Volumn]],0))</f>
        <v/>
      </c>
      <c r="P133" s="249"/>
      <c r="Q133" s="250" t="str">
        <f>IFERROR(IF(ISBLANK(TblMainInvoices[[#This Row],[ContInv_No01_Volumn]]),"",ROUND(TblMainInvoices[[#This Row],[Price_Unit]]*TblMainInvoices[[#This Row],[ContInv_No01_Volumn]],0)),"")</f>
        <v/>
      </c>
    </row>
    <row r="134" spans="1:17" ht="50.25" customHeight="1">
      <c r="A134" s="239" t="str">
        <f t="shared" ref="A134:A202" si="4">D134&amp;G134</f>
        <v>11020505</v>
      </c>
      <c r="B134" s="240" t="str">
        <f>_xlfn.XLOOKUP(TblMainInvoices[[#This Row],[Fehrest_Code]],TblFeharesCode[Fehrest_Code],TblFeharesCode[Schedule_Prices_Fa])</f>
        <v>ابنیه</v>
      </c>
      <c r="C134" s="240" t="e">
        <f>_xlfn.XLOOKUP(TblMainInvoices[[#This Row],[Schedule_Prices_Fa]],TblFeharesCode[Schedule_Prices_Fa],#REF!)</f>
        <v>#REF!</v>
      </c>
      <c r="D134" s="241">
        <v>11</v>
      </c>
      <c r="E134" s="241" t="str">
        <f t="shared" ref="E134:E202" si="5">LEFT($G134,2)</f>
        <v>02</v>
      </c>
      <c r="F134" s="240" t="s">
        <v>360</v>
      </c>
      <c r="G134" s="251" t="s">
        <v>393</v>
      </c>
      <c r="H134" s="243" t="s">
        <v>394</v>
      </c>
      <c r="I134" s="243" t="s">
        <v>3358</v>
      </c>
      <c r="J134" s="244" t="s">
        <v>34</v>
      </c>
      <c r="K134" s="245">
        <v>430500</v>
      </c>
      <c r="L134" s="246"/>
      <c r="M134" s="247">
        <f>_xlfn.XLOOKUP(TblMainInvoices[[#This Row],[Chapter_Nomber]],TblFeharesChapter[Abniyeh_Chapter_Nomber],TblFeharesChapter[Abniyeh_Plus_Minus])</f>
        <v>1.5654999999999999</v>
      </c>
      <c r="N134" s="248">
        <v>1.3418000000000001</v>
      </c>
      <c r="O134" s="245" t="str">
        <f>IF(ISBLANK(TblMainInvoices[[#This Row],[Estimate_Contract_Volumn]]),"",ROUND(TblMainInvoices[[#This Row],[Price_Unit]]*TblMainInvoices[[#This Row],[Estimate_Contract_Volumn]],0))</f>
        <v/>
      </c>
      <c r="P134" s="249"/>
      <c r="Q134" s="250" t="str">
        <f>IFERROR(IF(ISBLANK(TblMainInvoices[[#This Row],[ContInv_No01_Volumn]]),"",ROUND(TblMainInvoices[[#This Row],[Price_Unit]]*TblMainInvoices[[#This Row],[ContInv_No01_Volumn]],0)),"")</f>
        <v/>
      </c>
    </row>
    <row r="135" spans="1:17" ht="50.25" customHeight="1">
      <c r="A135" s="239" t="str">
        <f t="shared" si="4"/>
        <v>11020506</v>
      </c>
      <c r="B135" s="240" t="str">
        <f>_xlfn.XLOOKUP(TblMainInvoices[[#This Row],[Fehrest_Code]],TblFeharesCode[Fehrest_Code],TblFeharesCode[Schedule_Prices_Fa])</f>
        <v>ابنیه</v>
      </c>
      <c r="C135" s="240" t="e">
        <f>_xlfn.XLOOKUP(TblMainInvoices[[#This Row],[Schedule_Prices_Fa]],TblFeharesCode[Schedule_Prices_Fa],#REF!)</f>
        <v>#REF!</v>
      </c>
      <c r="D135" s="241">
        <v>11</v>
      </c>
      <c r="E135" s="241" t="str">
        <f t="shared" si="5"/>
        <v>02</v>
      </c>
      <c r="F135" s="240" t="s">
        <v>360</v>
      </c>
      <c r="G135" s="251" t="s">
        <v>395</v>
      </c>
      <c r="H135" s="243" t="s">
        <v>396</v>
      </c>
      <c r="I135" s="243"/>
      <c r="J135" s="244" t="s">
        <v>34</v>
      </c>
      <c r="K135" s="245">
        <v>1221000</v>
      </c>
      <c r="L135" s="246"/>
      <c r="M135" s="247">
        <f>_xlfn.XLOOKUP(TblMainInvoices[[#This Row],[Chapter_Nomber]],TblFeharesChapter[Abniyeh_Chapter_Nomber],TblFeharesChapter[Abniyeh_Plus_Minus])</f>
        <v>1.5654999999999999</v>
      </c>
      <c r="N135" s="248">
        <v>1.3418000000000001</v>
      </c>
      <c r="O135" s="245" t="str">
        <f>IF(ISBLANK(TblMainInvoices[[#This Row],[Estimate_Contract_Volumn]]),"",ROUND(TblMainInvoices[[#This Row],[Price_Unit]]*TblMainInvoices[[#This Row],[Estimate_Contract_Volumn]],0))</f>
        <v/>
      </c>
      <c r="P135" s="249"/>
      <c r="Q135" s="250" t="str">
        <f>IFERROR(IF(ISBLANK(TblMainInvoices[[#This Row],[ContInv_No01_Volumn]]),"",ROUND(TblMainInvoices[[#This Row],[Price_Unit]]*TblMainInvoices[[#This Row],[ContInv_No01_Volumn]],0)),"")</f>
        <v/>
      </c>
    </row>
    <row r="136" spans="1:17" ht="50.25" customHeight="1">
      <c r="A136" s="239" t="str">
        <f t="shared" si="4"/>
        <v>11020507</v>
      </c>
      <c r="B136" s="240" t="str">
        <f>_xlfn.XLOOKUP(TblMainInvoices[[#This Row],[Fehrest_Code]],TblFeharesCode[Fehrest_Code],TblFeharesCode[Schedule_Prices_Fa])</f>
        <v>ابنیه</v>
      </c>
      <c r="C136" s="240" t="e">
        <f>_xlfn.XLOOKUP(TblMainInvoices[[#This Row],[Schedule_Prices_Fa]],TblFeharesCode[Schedule_Prices_Fa],#REF!)</f>
        <v>#REF!</v>
      </c>
      <c r="D136" s="241">
        <v>11</v>
      </c>
      <c r="E136" s="241" t="str">
        <f t="shared" si="5"/>
        <v>02</v>
      </c>
      <c r="F136" s="240" t="s">
        <v>360</v>
      </c>
      <c r="G136" s="251" t="s">
        <v>397</v>
      </c>
      <c r="H136" s="243" t="s">
        <v>398</v>
      </c>
      <c r="I136" s="243" t="s">
        <v>3359</v>
      </c>
      <c r="J136" s="244" t="s">
        <v>125</v>
      </c>
      <c r="K136" s="245">
        <v>214000</v>
      </c>
      <c r="L136" s="246"/>
      <c r="M136" s="247">
        <f>_xlfn.XLOOKUP(TblMainInvoices[[#This Row],[Chapter_Nomber]],TblFeharesChapter[Abniyeh_Chapter_Nomber],TblFeharesChapter[Abniyeh_Plus_Minus])</f>
        <v>1.5654999999999999</v>
      </c>
      <c r="N136" s="248">
        <v>1.3418000000000001</v>
      </c>
      <c r="O136" s="245" t="str">
        <f>IF(ISBLANK(TblMainInvoices[[#This Row],[Estimate_Contract_Volumn]]),"",ROUND(TblMainInvoices[[#This Row],[Price_Unit]]*TblMainInvoices[[#This Row],[Estimate_Contract_Volumn]],0))</f>
        <v/>
      </c>
      <c r="P136" s="249"/>
      <c r="Q136" s="250" t="str">
        <f>IFERROR(IF(ISBLANK(TblMainInvoices[[#This Row],[ContInv_No01_Volumn]]),"",ROUND(TblMainInvoices[[#This Row],[Price_Unit]]*TblMainInvoices[[#This Row],[ContInv_No01_Volumn]],0)),"")</f>
        <v/>
      </c>
    </row>
    <row r="137" spans="1:17" ht="50.25" customHeight="1">
      <c r="A137" s="239" t="str">
        <f t="shared" si="4"/>
        <v>11020508</v>
      </c>
      <c r="B137" s="240" t="str">
        <f>_xlfn.XLOOKUP(TblMainInvoices[[#This Row],[Fehrest_Code]],TblFeharesCode[Fehrest_Code],TblFeharesCode[Schedule_Prices_Fa])</f>
        <v>ابنیه</v>
      </c>
      <c r="C137" s="240" t="e">
        <f>_xlfn.XLOOKUP(TblMainInvoices[[#This Row],[Schedule_Prices_Fa]],TblFeharesCode[Schedule_Prices_Fa],#REF!)</f>
        <v>#REF!</v>
      </c>
      <c r="D137" s="241">
        <v>11</v>
      </c>
      <c r="E137" s="241" t="str">
        <f t="shared" si="5"/>
        <v>02</v>
      </c>
      <c r="F137" s="240" t="s">
        <v>360</v>
      </c>
      <c r="G137" s="251" t="s">
        <v>399</v>
      </c>
      <c r="H137" s="243" t="s">
        <v>400</v>
      </c>
      <c r="I137" s="243"/>
      <c r="J137" s="244" t="s">
        <v>125</v>
      </c>
      <c r="K137" s="245">
        <v>337000</v>
      </c>
      <c r="L137" s="246"/>
      <c r="M137" s="247">
        <f>_xlfn.XLOOKUP(TblMainInvoices[[#This Row],[Chapter_Nomber]],TblFeharesChapter[Abniyeh_Chapter_Nomber],TblFeharesChapter[Abniyeh_Plus_Minus])</f>
        <v>1.5654999999999999</v>
      </c>
      <c r="N137" s="248">
        <v>1.3418000000000001</v>
      </c>
      <c r="O137" s="245" t="str">
        <f>IF(ISBLANK(TblMainInvoices[[#This Row],[Estimate_Contract_Volumn]]),"",ROUND(TblMainInvoices[[#This Row],[Price_Unit]]*TblMainInvoices[[#This Row],[Estimate_Contract_Volumn]],0))</f>
        <v/>
      </c>
      <c r="P137" s="249"/>
      <c r="Q137" s="250" t="str">
        <f>IFERROR(IF(ISBLANK(TblMainInvoices[[#This Row],[ContInv_No01_Volumn]]),"",ROUND(TblMainInvoices[[#This Row],[Price_Unit]]*TblMainInvoices[[#This Row],[ContInv_No01_Volumn]],0)),"")</f>
        <v/>
      </c>
    </row>
    <row r="138" spans="1:17" ht="50.25" customHeight="1">
      <c r="A138" s="239" t="str">
        <f t="shared" si="4"/>
        <v>11020601</v>
      </c>
      <c r="B138" s="240" t="str">
        <f>_xlfn.XLOOKUP(TblMainInvoices[[#This Row],[Fehrest_Code]],TblFeharesCode[Fehrest_Code],TblFeharesCode[Schedule_Prices_Fa])</f>
        <v>ابنیه</v>
      </c>
      <c r="C138" s="240" t="e">
        <f>_xlfn.XLOOKUP(TblMainInvoices[[#This Row],[Schedule_Prices_Fa]],TblFeharesCode[Schedule_Prices_Fa],#REF!)</f>
        <v>#REF!</v>
      </c>
      <c r="D138" s="241">
        <v>11</v>
      </c>
      <c r="E138" s="241" t="str">
        <f t="shared" si="5"/>
        <v>02</v>
      </c>
      <c r="F138" s="240" t="s">
        <v>360</v>
      </c>
      <c r="G138" s="251" t="s">
        <v>401</v>
      </c>
      <c r="H138" s="243" t="s">
        <v>402</v>
      </c>
      <c r="I138" s="243" t="s">
        <v>3360</v>
      </c>
      <c r="J138" s="244" t="s">
        <v>125</v>
      </c>
      <c r="K138" s="245">
        <v>88500</v>
      </c>
      <c r="L138" s="246"/>
      <c r="M138" s="247">
        <f>_xlfn.XLOOKUP(TblMainInvoices[[#This Row],[Chapter_Nomber]],TblFeharesChapter[Abniyeh_Chapter_Nomber],TblFeharesChapter[Abniyeh_Plus_Minus])</f>
        <v>1.5654999999999999</v>
      </c>
      <c r="N138" s="248">
        <v>1.3418000000000001</v>
      </c>
      <c r="O138" s="245" t="str">
        <f>IF(ISBLANK(TblMainInvoices[[#This Row],[Estimate_Contract_Volumn]]),"",ROUND(TblMainInvoices[[#This Row],[Price_Unit]]*TblMainInvoices[[#This Row],[Estimate_Contract_Volumn]],0))</f>
        <v/>
      </c>
      <c r="P138" s="249"/>
      <c r="Q138" s="250" t="str">
        <f>IFERROR(IF(ISBLANK(TblMainInvoices[[#This Row],[ContInv_No01_Volumn]]),"",ROUND(TblMainInvoices[[#This Row],[Price_Unit]]*TblMainInvoices[[#This Row],[ContInv_No01_Volumn]],0)),"")</f>
        <v/>
      </c>
    </row>
    <row r="139" spans="1:17" ht="50.25" customHeight="1">
      <c r="A139" s="239" t="str">
        <f t="shared" si="4"/>
        <v>11020602</v>
      </c>
      <c r="B139" s="240" t="str">
        <f>_xlfn.XLOOKUP(TblMainInvoices[[#This Row],[Fehrest_Code]],TblFeharesCode[Fehrest_Code],TblFeharesCode[Schedule_Prices_Fa])</f>
        <v>ابنیه</v>
      </c>
      <c r="C139" s="240" t="e">
        <f>_xlfn.XLOOKUP(TblMainInvoices[[#This Row],[Schedule_Prices_Fa]],TblFeharesCode[Schedule_Prices_Fa],#REF!)</f>
        <v>#REF!</v>
      </c>
      <c r="D139" s="241">
        <v>11</v>
      </c>
      <c r="E139" s="241" t="str">
        <f t="shared" si="5"/>
        <v>02</v>
      </c>
      <c r="F139" s="240" t="s">
        <v>360</v>
      </c>
      <c r="G139" s="251" t="s">
        <v>403</v>
      </c>
      <c r="H139" s="243" t="s">
        <v>404</v>
      </c>
      <c r="I139" s="243" t="s">
        <v>3361</v>
      </c>
      <c r="J139" s="244" t="s">
        <v>34</v>
      </c>
      <c r="K139" s="245">
        <v>845500</v>
      </c>
      <c r="L139" s="246"/>
      <c r="M139" s="247">
        <f>_xlfn.XLOOKUP(TblMainInvoices[[#This Row],[Chapter_Nomber]],TblFeharesChapter[Abniyeh_Chapter_Nomber],TblFeharesChapter[Abniyeh_Plus_Minus])</f>
        <v>1.5654999999999999</v>
      </c>
      <c r="N139" s="248">
        <v>1.3418000000000001</v>
      </c>
      <c r="O139" s="245" t="str">
        <f>IF(ISBLANK(TblMainInvoices[[#This Row],[Estimate_Contract_Volumn]]),"",ROUND(TblMainInvoices[[#This Row],[Price_Unit]]*TblMainInvoices[[#This Row],[Estimate_Contract_Volumn]],0))</f>
        <v/>
      </c>
      <c r="P139" s="249"/>
      <c r="Q139" s="250" t="str">
        <f>IFERROR(IF(ISBLANK(TblMainInvoices[[#This Row],[ContInv_No01_Volumn]]),"",ROUND(TblMainInvoices[[#This Row],[Price_Unit]]*TblMainInvoices[[#This Row],[ContInv_No01_Volumn]],0)),"")</f>
        <v/>
      </c>
    </row>
    <row r="140" spans="1:17" ht="50.25" customHeight="1">
      <c r="A140" s="239" t="str">
        <f t="shared" si="4"/>
        <v>11030101</v>
      </c>
      <c r="B140" s="240" t="str">
        <f>_xlfn.XLOOKUP(TblMainInvoices[[#This Row],[Fehrest_Code]],TblFeharesCode[Fehrest_Code],TblFeharesCode[Schedule_Prices_Fa])</f>
        <v>ابنیه</v>
      </c>
      <c r="C140" s="240" t="e">
        <f>_xlfn.XLOOKUP(TblMainInvoices[[#This Row],[Schedule_Prices_Fa]],TblFeharesCode[Schedule_Prices_Fa],#REF!)</f>
        <v>#REF!</v>
      </c>
      <c r="D140" s="241">
        <v>11</v>
      </c>
      <c r="E140" s="241" t="str">
        <f t="shared" si="5"/>
        <v>03</v>
      </c>
      <c r="F140" s="240" t="s">
        <v>405</v>
      </c>
      <c r="G140" s="251" t="s">
        <v>406</v>
      </c>
      <c r="H140" s="243" t="s">
        <v>407</v>
      </c>
      <c r="I140" s="243" t="s">
        <v>3362</v>
      </c>
      <c r="J140" s="244" t="s">
        <v>125</v>
      </c>
      <c r="K140" s="245">
        <v>7510</v>
      </c>
      <c r="L140" s="246"/>
      <c r="M140" s="247">
        <f>_xlfn.XLOOKUP(TblMainInvoices[[#This Row],[Chapter_Nomber]],TblFeharesChapter[Abniyeh_Chapter_Nomber],TblFeharesChapter[Abniyeh_Plus_Minus])</f>
        <v>1.4641999999999999</v>
      </c>
      <c r="N140" s="248">
        <v>1.3418000000000001</v>
      </c>
      <c r="O140" s="245" t="str">
        <f>IF(ISBLANK(TblMainInvoices[[#This Row],[Estimate_Contract_Volumn]]),"",ROUND(TblMainInvoices[[#This Row],[Price_Unit]]*TblMainInvoices[[#This Row],[Estimate_Contract_Volumn]],0))</f>
        <v/>
      </c>
      <c r="P140" s="249"/>
      <c r="Q140" s="250" t="str">
        <f>IFERROR(IF(ISBLANK(TblMainInvoices[[#This Row],[ContInv_No01_Volumn]]),"",ROUND(TblMainInvoices[[#This Row],[Price_Unit]]*TblMainInvoices[[#This Row],[ContInv_No01_Volumn]],0)),"")</f>
        <v/>
      </c>
    </row>
    <row r="141" spans="1:17" ht="50.25" customHeight="1">
      <c r="A141" s="239" t="str">
        <f t="shared" si="4"/>
        <v>11030102</v>
      </c>
      <c r="B141" s="240" t="str">
        <f>_xlfn.XLOOKUP(TblMainInvoices[[#This Row],[Fehrest_Code]],TblFeharesCode[Fehrest_Code],TblFeharesCode[Schedule_Prices_Fa])</f>
        <v>ابنیه</v>
      </c>
      <c r="C141" s="240" t="e">
        <f>_xlfn.XLOOKUP(TblMainInvoices[[#This Row],[Schedule_Prices_Fa]],TblFeharesCode[Schedule_Prices_Fa],#REF!)</f>
        <v>#REF!</v>
      </c>
      <c r="D141" s="241">
        <v>11</v>
      </c>
      <c r="E141" s="241" t="str">
        <f t="shared" si="5"/>
        <v>03</v>
      </c>
      <c r="F141" s="240" t="s">
        <v>405</v>
      </c>
      <c r="G141" s="251" t="s">
        <v>408</v>
      </c>
      <c r="H141" s="243" t="s">
        <v>409</v>
      </c>
      <c r="I141" s="243" t="s">
        <v>3363</v>
      </c>
      <c r="J141" s="244" t="s">
        <v>34</v>
      </c>
      <c r="K141" s="245">
        <v>583500</v>
      </c>
      <c r="L141" s="246"/>
      <c r="M141" s="247">
        <f>_xlfn.XLOOKUP(TblMainInvoices[[#This Row],[Chapter_Nomber]],TblFeharesChapter[Abniyeh_Chapter_Nomber],TblFeharesChapter[Abniyeh_Plus_Minus])</f>
        <v>1.4641999999999999</v>
      </c>
      <c r="N141" s="248">
        <v>1.3418000000000001</v>
      </c>
      <c r="O141" s="245" t="str">
        <f>IF(ISBLANK(TblMainInvoices[[#This Row],[Estimate_Contract_Volumn]]),"",ROUND(TblMainInvoices[[#This Row],[Price_Unit]]*TblMainInvoices[[#This Row],[Estimate_Contract_Volumn]],0))</f>
        <v/>
      </c>
      <c r="P141" s="249"/>
      <c r="Q141" s="250" t="str">
        <f>IFERROR(IF(ISBLANK(TblMainInvoices[[#This Row],[ContInv_No01_Volumn]]),"",ROUND(TblMainInvoices[[#This Row],[Price_Unit]]*TblMainInvoices[[#This Row],[ContInv_No01_Volumn]],0)),"")</f>
        <v/>
      </c>
    </row>
    <row r="142" spans="1:17" ht="50.25" customHeight="1">
      <c r="A142" s="239" t="str">
        <f t="shared" si="4"/>
        <v>11030103</v>
      </c>
      <c r="B142" s="240" t="str">
        <f>_xlfn.XLOOKUP(TblMainInvoices[[#This Row],[Fehrest_Code]],TblFeharesCode[Fehrest_Code],TblFeharesCode[Schedule_Prices_Fa])</f>
        <v>ابنیه</v>
      </c>
      <c r="C142" s="240" t="e">
        <f>_xlfn.XLOOKUP(TblMainInvoices[[#This Row],[Schedule_Prices_Fa]],TblFeharesCode[Schedule_Prices_Fa],#REF!)</f>
        <v>#REF!</v>
      </c>
      <c r="D142" s="241">
        <v>11</v>
      </c>
      <c r="E142" s="241" t="str">
        <f t="shared" si="5"/>
        <v>03</v>
      </c>
      <c r="F142" s="240" t="s">
        <v>405</v>
      </c>
      <c r="G142" s="251" t="s">
        <v>410</v>
      </c>
      <c r="H142" s="243" t="s">
        <v>411</v>
      </c>
      <c r="I142" s="243" t="s">
        <v>3364</v>
      </c>
      <c r="J142" s="244" t="s">
        <v>34</v>
      </c>
      <c r="K142" s="245">
        <v>147000</v>
      </c>
      <c r="L142" s="246"/>
      <c r="M142" s="247">
        <f>_xlfn.XLOOKUP(TblMainInvoices[[#This Row],[Chapter_Nomber]],TblFeharesChapter[Abniyeh_Chapter_Nomber],TblFeharesChapter[Abniyeh_Plus_Minus])</f>
        <v>1.4641999999999999</v>
      </c>
      <c r="N142" s="248">
        <v>1.3418000000000001</v>
      </c>
      <c r="O142" s="245" t="str">
        <f>IF(ISBLANK(TblMainInvoices[[#This Row],[Estimate_Contract_Volumn]]),"",ROUND(TblMainInvoices[[#This Row],[Price_Unit]]*TblMainInvoices[[#This Row],[Estimate_Contract_Volumn]],0))</f>
        <v/>
      </c>
      <c r="P142" s="249"/>
      <c r="Q142" s="250" t="str">
        <f>IFERROR(IF(ISBLANK(TblMainInvoices[[#This Row],[ContInv_No01_Volumn]]),"",ROUND(TblMainInvoices[[#This Row],[Price_Unit]]*TblMainInvoices[[#This Row],[ContInv_No01_Volumn]],0)),"")</f>
        <v/>
      </c>
    </row>
    <row r="143" spans="1:17" ht="50.25" customHeight="1">
      <c r="A143" s="239" t="str">
        <f t="shared" si="4"/>
        <v>11030105</v>
      </c>
      <c r="B143" s="240" t="str">
        <f>_xlfn.XLOOKUP(TblMainInvoices[[#This Row],[Fehrest_Code]],TblFeharesCode[Fehrest_Code],TblFeharesCode[Schedule_Prices_Fa])</f>
        <v>ابنیه</v>
      </c>
      <c r="C143" s="240" t="e">
        <f>_xlfn.XLOOKUP(TblMainInvoices[[#This Row],[Schedule_Prices_Fa]],TblFeharesCode[Schedule_Prices_Fa],#REF!)</f>
        <v>#REF!</v>
      </c>
      <c r="D143" s="241">
        <v>11</v>
      </c>
      <c r="E143" s="241" t="str">
        <f t="shared" si="5"/>
        <v>03</v>
      </c>
      <c r="F143" s="240" t="s">
        <v>405</v>
      </c>
      <c r="G143" s="251" t="s">
        <v>412</v>
      </c>
      <c r="H143" s="243" t="s">
        <v>413</v>
      </c>
      <c r="I143" s="243" t="s">
        <v>3365</v>
      </c>
      <c r="J143" s="244" t="s">
        <v>34</v>
      </c>
      <c r="K143" s="245">
        <v>933500</v>
      </c>
      <c r="L143" s="246"/>
      <c r="M143" s="247">
        <f>_xlfn.XLOOKUP(TblMainInvoices[[#This Row],[Chapter_Nomber]],TblFeharesChapter[Abniyeh_Chapter_Nomber],TblFeharesChapter[Abniyeh_Plus_Minus])</f>
        <v>1.4641999999999999</v>
      </c>
      <c r="N143" s="248">
        <v>1.3418000000000001</v>
      </c>
      <c r="O143" s="245" t="str">
        <f>IF(ISBLANK(TblMainInvoices[[#This Row],[Estimate_Contract_Volumn]]),"",ROUND(TblMainInvoices[[#This Row],[Price_Unit]]*TblMainInvoices[[#This Row],[Estimate_Contract_Volumn]],0))</f>
        <v/>
      </c>
      <c r="P143" s="249"/>
      <c r="Q143" s="250" t="str">
        <f>IFERROR(IF(ISBLANK(TblMainInvoices[[#This Row],[ContInv_No01_Volumn]]),"",ROUND(TblMainInvoices[[#This Row],[Price_Unit]]*TblMainInvoices[[#This Row],[ContInv_No01_Volumn]],0)),"")</f>
        <v/>
      </c>
    </row>
    <row r="144" spans="1:17" ht="50.25" customHeight="1">
      <c r="A144" s="239" t="str">
        <f t="shared" si="4"/>
        <v>11030201</v>
      </c>
      <c r="B144" s="240" t="str">
        <f>_xlfn.XLOOKUP(TblMainInvoices[[#This Row],[Fehrest_Code]],TblFeharesCode[Fehrest_Code],TblFeharesCode[Schedule_Prices_Fa])</f>
        <v>ابنیه</v>
      </c>
      <c r="C144" s="240" t="e">
        <f>_xlfn.XLOOKUP(TblMainInvoices[[#This Row],[Schedule_Prices_Fa]],TblFeharesCode[Schedule_Prices_Fa],#REF!)</f>
        <v>#REF!</v>
      </c>
      <c r="D144" s="241">
        <v>11</v>
      </c>
      <c r="E144" s="241" t="str">
        <f t="shared" si="5"/>
        <v>03</v>
      </c>
      <c r="F144" s="240" t="s">
        <v>405</v>
      </c>
      <c r="G144" s="251" t="s">
        <v>414</v>
      </c>
      <c r="H144" s="243" t="s">
        <v>415</v>
      </c>
      <c r="I144" s="243" t="s">
        <v>3366</v>
      </c>
      <c r="J144" s="244" t="s">
        <v>34</v>
      </c>
      <c r="K144" s="245">
        <v>1069000</v>
      </c>
      <c r="L144" s="246"/>
      <c r="M144" s="247">
        <f>_xlfn.XLOOKUP(TblMainInvoices[[#This Row],[Chapter_Nomber]],TblFeharesChapter[Abniyeh_Chapter_Nomber],TblFeharesChapter[Abniyeh_Plus_Minus])</f>
        <v>1.4641999999999999</v>
      </c>
      <c r="N144" s="248">
        <v>1.3418000000000001</v>
      </c>
      <c r="O144" s="245" t="str">
        <f>IF(ISBLANK(TblMainInvoices[[#This Row],[Estimate_Contract_Volumn]]),"",ROUND(TblMainInvoices[[#This Row],[Price_Unit]]*TblMainInvoices[[#This Row],[Estimate_Contract_Volumn]],0))</f>
        <v/>
      </c>
      <c r="P144" s="249"/>
      <c r="Q144" s="250" t="str">
        <f>IFERROR(IF(ISBLANK(TblMainInvoices[[#This Row],[ContInv_No01_Volumn]]),"",ROUND(TblMainInvoices[[#This Row],[Price_Unit]]*TblMainInvoices[[#This Row],[ContInv_No01_Volumn]],0)),"")</f>
        <v/>
      </c>
    </row>
    <row r="145" spans="1:17" ht="50.25" customHeight="1">
      <c r="A145" s="239" t="str">
        <f t="shared" si="4"/>
        <v>11030202</v>
      </c>
      <c r="B145" s="240" t="str">
        <f>_xlfn.XLOOKUP(TblMainInvoices[[#This Row],[Fehrest_Code]],TblFeharesCode[Fehrest_Code],TblFeharesCode[Schedule_Prices_Fa])</f>
        <v>ابنیه</v>
      </c>
      <c r="C145" s="240" t="e">
        <f>_xlfn.XLOOKUP(TblMainInvoices[[#This Row],[Schedule_Prices_Fa]],TblFeharesCode[Schedule_Prices_Fa],#REF!)</f>
        <v>#REF!</v>
      </c>
      <c r="D145" s="241">
        <v>11</v>
      </c>
      <c r="E145" s="241" t="str">
        <f t="shared" si="5"/>
        <v>03</v>
      </c>
      <c r="F145" s="240" t="s">
        <v>405</v>
      </c>
      <c r="G145" s="251" t="s">
        <v>416</v>
      </c>
      <c r="H145" s="243" t="s">
        <v>417</v>
      </c>
      <c r="I145" s="243" t="s">
        <v>3367</v>
      </c>
      <c r="J145" s="244" t="s">
        <v>34</v>
      </c>
      <c r="K145" s="245">
        <v>716500</v>
      </c>
      <c r="L145" s="246"/>
      <c r="M145" s="247">
        <f>_xlfn.XLOOKUP(TblMainInvoices[[#This Row],[Chapter_Nomber]],TblFeharesChapter[Abniyeh_Chapter_Nomber],TblFeharesChapter[Abniyeh_Plus_Minus])</f>
        <v>1.4641999999999999</v>
      </c>
      <c r="N145" s="248">
        <v>1.3418000000000001</v>
      </c>
      <c r="O145" s="245" t="str">
        <f>IF(ISBLANK(TblMainInvoices[[#This Row],[Estimate_Contract_Volumn]]),"",ROUND(TblMainInvoices[[#This Row],[Price_Unit]]*TblMainInvoices[[#This Row],[Estimate_Contract_Volumn]],0))</f>
        <v/>
      </c>
      <c r="P145" s="249"/>
      <c r="Q145" s="250" t="str">
        <f>IFERROR(IF(ISBLANK(TblMainInvoices[[#This Row],[ContInv_No01_Volumn]]),"",ROUND(TblMainInvoices[[#This Row],[Price_Unit]]*TblMainInvoices[[#This Row],[ContInv_No01_Volumn]],0)),"")</f>
        <v/>
      </c>
    </row>
    <row r="146" spans="1:17" ht="50.25" customHeight="1">
      <c r="A146" s="239" t="str">
        <f t="shared" si="4"/>
        <v>11030203</v>
      </c>
      <c r="B146" s="240" t="str">
        <f>_xlfn.XLOOKUP(TblMainInvoices[[#This Row],[Fehrest_Code]],TblFeharesCode[Fehrest_Code],TblFeharesCode[Schedule_Prices_Fa])</f>
        <v>ابنیه</v>
      </c>
      <c r="C146" s="240" t="e">
        <f>_xlfn.XLOOKUP(TblMainInvoices[[#This Row],[Schedule_Prices_Fa]],TblFeharesCode[Schedule_Prices_Fa],#REF!)</f>
        <v>#REF!</v>
      </c>
      <c r="D146" s="241">
        <v>11</v>
      </c>
      <c r="E146" s="241" t="str">
        <f t="shared" si="5"/>
        <v>03</v>
      </c>
      <c r="F146" s="240" t="s">
        <v>405</v>
      </c>
      <c r="G146" s="251" t="s">
        <v>418</v>
      </c>
      <c r="H146" s="243" t="s">
        <v>419</v>
      </c>
      <c r="I146" s="243" t="s">
        <v>3368</v>
      </c>
      <c r="J146" s="244" t="s">
        <v>34</v>
      </c>
      <c r="K146" s="245">
        <v>0</v>
      </c>
      <c r="L146" s="246"/>
      <c r="M146" s="247">
        <f>_xlfn.XLOOKUP(TblMainInvoices[[#This Row],[Chapter_Nomber]],TblFeharesChapter[Abniyeh_Chapter_Nomber],TblFeharesChapter[Abniyeh_Plus_Minus])</f>
        <v>1.4641999999999999</v>
      </c>
      <c r="N146" s="248">
        <v>1.3418000000000001</v>
      </c>
      <c r="O146" s="245" t="str">
        <f>IF(ISBLANK(TblMainInvoices[[#This Row],[Estimate_Contract_Volumn]]),"",ROUND(TblMainInvoices[[#This Row],[Price_Unit]]*TblMainInvoices[[#This Row],[Estimate_Contract_Volumn]],0))</f>
        <v/>
      </c>
      <c r="P146" s="249"/>
      <c r="Q146" s="250" t="str">
        <f>IFERROR(IF(ISBLANK(TblMainInvoices[[#This Row],[ContInv_No01_Volumn]]),"",ROUND(TblMainInvoices[[#This Row],[Price_Unit]]*TblMainInvoices[[#This Row],[ContInv_No01_Volumn]],0)),"")</f>
        <v/>
      </c>
    </row>
    <row r="147" spans="1:17" ht="50.25" customHeight="1">
      <c r="A147" s="239" t="str">
        <f t="shared" si="4"/>
        <v>11030204</v>
      </c>
      <c r="B147" s="240" t="str">
        <f>_xlfn.XLOOKUP(TblMainInvoices[[#This Row],[Fehrest_Code]],TblFeharesCode[Fehrest_Code],TblFeharesCode[Schedule_Prices_Fa])</f>
        <v>ابنیه</v>
      </c>
      <c r="C147" s="240" t="e">
        <f>_xlfn.XLOOKUP(TblMainInvoices[[#This Row],[Schedule_Prices_Fa]],TblFeharesCode[Schedule_Prices_Fa],#REF!)</f>
        <v>#REF!</v>
      </c>
      <c r="D147" s="241">
        <v>11</v>
      </c>
      <c r="E147" s="241" t="str">
        <f t="shared" si="5"/>
        <v>03</v>
      </c>
      <c r="F147" s="240" t="s">
        <v>405</v>
      </c>
      <c r="G147" s="251" t="s">
        <v>420</v>
      </c>
      <c r="H147" s="243" t="s">
        <v>421</v>
      </c>
      <c r="I147" s="243" t="s">
        <v>3369</v>
      </c>
      <c r="J147" s="244" t="s">
        <v>34</v>
      </c>
      <c r="K147" s="245">
        <v>85400</v>
      </c>
      <c r="L147" s="246"/>
      <c r="M147" s="247">
        <f>_xlfn.XLOOKUP(TblMainInvoices[[#This Row],[Chapter_Nomber]],TblFeharesChapter[Abniyeh_Chapter_Nomber],TblFeharesChapter[Abniyeh_Plus_Minus])</f>
        <v>1.4641999999999999</v>
      </c>
      <c r="N147" s="248">
        <v>1.3418000000000001</v>
      </c>
      <c r="O147" s="245" t="str">
        <f>IF(ISBLANK(TblMainInvoices[[#This Row],[Estimate_Contract_Volumn]]),"",ROUND(TblMainInvoices[[#This Row],[Price_Unit]]*TblMainInvoices[[#This Row],[Estimate_Contract_Volumn]],0))</f>
        <v/>
      </c>
      <c r="P147" s="249"/>
      <c r="Q147" s="250" t="str">
        <f>IFERROR(IF(ISBLANK(TblMainInvoices[[#This Row],[ContInv_No01_Volumn]]),"",ROUND(TblMainInvoices[[#This Row],[Price_Unit]]*TblMainInvoices[[#This Row],[ContInv_No01_Volumn]],0)),"")</f>
        <v/>
      </c>
    </row>
    <row r="148" spans="1:17" ht="50.25" customHeight="1">
      <c r="A148" s="239" t="str">
        <f t="shared" si="4"/>
        <v>11030301</v>
      </c>
      <c r="B148" s="240" t="str">
        <f>_xlfn.XLOOKUP(TblMainInvoices[[#This Row],[Fehrest_Code]],TblFeharesCode[Fehrest_Code],TblFeharesCode[Schedule_Prices_Fa])</f>
        <v>ابنیه</v>
      </c>
      <c r="C148" s="240" t="e">
        <f>_xlfn.XLOOKUP(TblMainInvoices[[#This Row],[Schedule_Prices_Fa]],TblFeharesCode[Schedule_Prices_Fa],#REF!)</f>
        <v>#REF!</v>
      </c>
      <c r="D148" s="241">
        <v>11</v>
      </c>
      <c r="E148" s="241" t="str">
        <f t="shared" si="5"/>
        <v>03</v>
      </c>
      <c r="F148" s="240" t="s">
        <v>405</v>
      </c>
      <c r="G148" s="251" t="s">
        <v>422</v>
      </c>
      <c r="H148" s="243" t="s">
        <v>423</v>
      </c>
      <c r="I148" s="243" t="s">
        <v>3370</v>
      </c>
      <c r="J148" s="244" t="s">
        <v>125</v>
      </c>
      <c r="K148" s="245">
        <v>44000</v>
      </c>
      <c r="L148" s="246"/>
      <c r="M148" s="247">
        <f>_xlfn.XLOOKUP(TblMainInvoices[[#This Row],[Chapter_Nomber]],TblFeharesChapter[Abniyeh_Chapter_Nomber],TblFeharesChapter[Abniyeh_Plus_Minus])</f>
        <v>1.4641999999999999</v>
      </c>
      <c r="N148" s="248">
        <v>1.3418000000000001</v>
      </c>
      <c r="O148" s="245" t="str">
        <f>IF(ISBLANK(TblMainInvoices[[#This Row],[Estimate_Contract_Volumn]]),"",ROUND(TblMainInvoices[[#This Row],[Price_Unit]]*TblMainInvoices[[#This Row],[Estimate_Contract_Volumn]],0))</f>
        <v/>
      </c>
      <c r="P148" s="249"/>
      <c r="Q148" s="250" t="str">
        <f>IFERROR(IF(ISBLANK(TblMainInvoices[[#This Row],[ContInv_No01_Volumn]]),"",ROUND(TblMainInvoices[[#This Row],[Price_Unit]]*TblMainInvoices[[#This Row],[ContInv_No01_Volumn]],0)),"")</f>
        <v/>
      </c>
    </row>
    <row r="149" spans="1:17" ht="50.25" customHeight="1">
      <c r="A149" s="239" t="str">
        <f t="shared" si="4"/>
        <v>11030401</v>
      </c>
      <c r="B149" s="240" t="str">
        <f>_xlfn.XLOOKUP(TblMainInvoices[[#This Row],[Fehrest_Code]],TblFeharesCode[Fehrest_Code],TblFeharesCode[Schedule_Prices_Fa])</f>
        <v>ابنیه</v>
      </c>
      <c r="C149" s="240" t="e">
        <f>_xlfn.XLOOKUP(TblMainInvoices[[#This Row],[Schedule_Prices_Fa]],TblFeharesCode[Schedule_Prices_Fa],#REF!)</f>
        <v>#REF!</v>
      </c>
      <c r="D149" s="241">
        <v>11</v>
      </c>
      <c r="E149" s="241" t="str">
        <f t="shared" si="5"/>
        <v>03</v>
      </c>
      <c r="F149" s="240" t="s">
        <v>405</v>
      </c>
      <c r="G149" s="251" t="s">
        <v>424</v>
      </c>
      <c r="H149" s="243" t="s">
        <v>425</v>
      </c>
      <c r="I149" s="243" t="s">
        <v>3371</v>
      </c>
      <c r="J149" s="244" t="s">
        <v>34</v>
      </c>
      <c r="K149" s="245">
        <v>34200</v>
      </c>
      <c r="L149" s="246"/>
      <c r="M149" s="247">
        <f>_xlfn.XLOOKUP(TblMainInvoices[[#This Row],[Chapter_Nomber]],TblFeharesChapter[Abniyeh_Chapter_Nomber],TblFeharesChapter[Abniyeh_Plus_Minus])</f>
        <v>1.4641999999999999</v>
      </c>
      <c r="N149" s="248">
        <v>1.3418000000000001</v>
      </c>
      <c r="O149" s="245" t="str">
        <f>IF(ISBLANK(TblMainInvoices[[#This Row],[Estimate_Contract_Volumn]]),"",ROUND(TblMainInvoices[[#This Row],[Price_Unit]]*TblMainInvoices[[#This Row],[Estimate_Contract_Volumn]],0))</f>
        <v/>
      </c>
      <c r="P149" s="249"/>
      <c r="Q149" s="250" t="str">
        <f>IFERROR(IF(ISBLANK(TblMainInvoices[[#This Row],[ContInv_No01_Volumn]]),"",ROUND(TblMainInvoices[[#This Row],[Price_Unit]]*TblMainInvoices[[#This Row],[ContInv_No01_Volumn]],0)),"")</f>
        <v/>
      </c>
    </row>
    <row r="150" spans="1:17" ht="50.25" customHeight="1">
      <c r="A150" s="239" t="str">
        <f t="shared" si="4"/>
        <v>11030403</v>
      </c>
      <c r="B150" s="240" t="str">
        <f>_xlfn.XLOOKUP(TblMainInvoices[[#This Row],[Fehrest_Code]],TblFeharesCode[Fehrest_Code],TblFeharesCode[Schedule_Prices_Fa])</f>
        <v>ابنیه</v>
      </c>
      <c r="C150" s="240" t="e">
        <f>_xlfn.XLOOKUP(TblMainInvoices[[#This Row],[Schedule_Prices_Fa]],TblFeharesCode[Schedule_Prices_Fa],#REF!)</f>
        <v>#REF!</v>
      </c>
      <c r="D150" s="241">
        <v>11</v>
      </c>
      <c r="E150" s="241" t="str">
        <f t="shared" si="5"/>
        <v>03</v>
      </c>
      <c r="F150" s="240" t="s">
        <v>405</v>
      </c>
      <c r="G150" s="251" t="s">
        <v>426</v>
      </c>
      <c r="H150" s="243" t="s">
        <v>427</v>
      </c>
      <c r="I150" s="243" t="s">
        <v>3372</v>
      </c>
      <c r="J150" s="244" t="s">
        <v>34</v>
      </c>
      <c r="K150" s="245">
        <v>178000</v>
      </c>
      <c r="L150" s="246"/>
      <c r="M150" s="247">
        <f>_xlfn.XLOOKUP(TblMainInvoices[[#This Row],[Chapter_Nomber]],TblFeharesChapter[Abniyeh_Chapter_Nomber],TblFeharesChapter[Abniyeh_Plus_Minus])</f>
        <v>1.4641999999999999</v>
      </c>
      <c r="N150" s="248">
        <v>1.3418000000000001</v>
      </c>
      <c r="O150" s="245" t="str">
        <f>IF(ISBLANK(TblMainInvoices[[#This Row],[Estimate_Contract_Volumn]]),"",ROUND(TblMainInvoices[[#This Row],[Price_Unit]]*TblMainInvoices[[#This Row],[Estimate_Contract_Volumn]],0))</f>
        <v/>
      </c>
      <c r="P150" s="249"/>
      <c r="Q150" s="250" t="str">
        <f>IFERROR(IF(ISBLANK(TblMainInvoices[[#This Row],[ContInv_No01_Volumn]]),"",ROUND(TblMainInvoices[[#This Row],[Price_Unit]]*TblMainInvoices[[#This Row],[ContInv_No01_Volumn]],0)),"")</f>
        <v/>
      </c>
    </row>
    <row r="151" spans="1:17" ht="50.25" customHeight="1">
      <c r="A151" s="239" t="str">
        <f t="shared" si="4"/>
        <v>11030404</v>
      </c>
      <c r="B151" s="240" t="str">
        <f>_xlfn.XLOOKUP(TblMainInvoices[[#This Row],[Fehrest_Code]],TblFeharesCode[Fehrest_Code],TblFeharesCode[Schedule_Prices_Fa])</f>
        <v>ابنیه</v>
      </c>
      <c r="C151" s="240" t="e">
        <f>_xlfn.XLOOKUP(TblMainInvoices[[#This Row],[Schedule_Prices_Fa]],TblFeharesCode[Schedule_Prices_Fa],#REF!)</f>
        <v>#REF!</v>
      </c>
      <c r="D151" s="241">
        <v>11</v>
      </c>
      <c r="E151" s="241" t="str">
        <f t="shared" si="5"/>
        <v>03</v>
      </c>
      <c r="F151" s="240" t="s">
        <v>405</v>
      </c>
      <c r="G151" s="251" t="s">
        <v>428</v>
      </c>
      <c r="H151" s="243" t="s">
        <v>429</v>
      </c>
      <c r="I151" s="243" t="s">
        <v>3373</v>
      </c>
      <c r="J151" s="244" t="s">
        <v>34</v>
      </c>
      <c r="K151" s="245">
        <v>65500</v>
      </c>
      <c r="L151" s="246"/>
      <c r="M151" s="247">
        <f>_xlfn.XLOOKUP(TblMainInvoices[[#This Row],[Chapter_Nomber]],TblFeharesChapter[Abniyeh_Chapter_Nomber],TblFeharesChapter[Abniyeh_Plus_Minus])</f>
        <v>1.4641999999999999</v>
      </c>
      <c r="N151" s="248">
        <v>1.3418000000000001</v>
      </c>
      <c r="O151" s="245" t="str">
        <f>IF(ISBLANK(TblMainInvoices[[#This Row],[Estimate_Contract_Volumn]]),"",ROUND(TblMainInvoices[[#This Row],[Price_Unit]]*TblMainInvoices[[#This Row],[Estimate_Contract_Volumn]],0))</f>
        <v/>
      </c>
      <c r="P151" s="249"/>
      <c r="Q151" s="250" t="str">
        <f>IFERROR(IF(ISBLANK(TblMainInvoices[[#This Row],[ContInv_No01_Volumn]]),"",ROUND(TblMainInvoices[[#This Row],[Price_Unit]]*TblMainInvoices[[#This Row],[ContInv_No01_Volumn]],0)),"")</f>
        <v/>
      </c>
    </row>
    <row r="152" spans="1:17" ht="50.25" customHeight="1">
      <c r="A152" s="239" t="str">
        <f t="shared" si="4"/>
        <v>11030501</v>
      </c>
      <c r="B152" s="240" t="str">
        <f>_xlfn.XLOOKUP(TblMainInvoices[[#This Row],[Fehrest_Code]],TblFeharesCode[Fehrest_Code],TblFeharesCode[Schedule_Prices_Fa])</f>
        <v>ابنیه</v>
      </c>
      <c r="C152" s="240" t="e">
        <f>_xlfn.XLOOKUP(TblMainInvoices[[#This Row],[Schedule_Prices_Fa]],TblFeharesCode[Schedule_Prices_Fa],#REF!)</f>
        <v>#REF!</v>
      </c>
      <c r="D152" s="241">
        <v>11</v>
      </c>
      <c r="E152" s="241" t="str">
        <f t="shared" si="5"/>
        <v>03</v>
      </c>
      <c r="F152" s="240" t="s">
        <v>405</v>
      </c>
      <c r="G152" s="251" t="s">
        <v>430</v>
      </c>
      <c r="H152" s="243" t="s">
        <v>431</v>
      </c>
      <c r="I152" s="243" t="s">
        <v>3374</v>
      </c>
      <c r="J152" s="244" t="s">
        <v>34</v>
      </c>
      <c r="K152" s="245">
        <v>314000</v>
      </c>
      <c r="L152" s="246"/>
      <c r="M152" s="247">
        <f>_xlfn.XLOOKUP(TblMainInvoices[[#This Row],[Chapter_Nomber]],TblFeharesChapter[Abniyeh_Chapter_Nomber],TblFeharesChapter[Abniyeh_Plus_Minus])</f>
        <v>1.4641999999999999</v>
      </c>
      <c r="N152" s="248">
        <v>1.3418000000000001</v>
      </c>
      <c r="O152" s="245" t="str">
        <f>IF(ISBLANK(TblMainInvoices[[#This Row],[Estimate_Contract_Volumn]]),"",ROUND(TblMainInvoices[[#This Row],[Price_Unit]]*TblMainInvoices[[#This Row],[Estimate_Contract_Volumn]],0))</f>
        <v/>
      </c>
      <c r="P152" s="249"/>
      <c r="Q152" s="250" t="str">
        <f>IFERROR(IF(ISBLANK(TblMainInvoices[[#This Row],[ContInv_No01_Volumn]]),"",ROUND(TblMainInvoices[[#This Row],[Price_Unit]]*TblMainInvoices[[#This Row],[ContInv_No01_Volumn]],0)),"")</f>
        <v/>
      </c>
    </row>
    <row r="153" spans="1:17" ht="50.25" customHeight="1">
      <c r="A153" s="239" t="str">
        <f t="shared" si="4"/>
        <v>11030503</v>
      </c>
      <c r="B153" s="240" t="str">
        <f>_xlfn.XLOOKUP(TblMainInvoices[[#This Row],[Fehrest_Code]],TblFeharesCode[Fehrest_Code],TblFeharesCode[Schedule_Prices_Fa])</f>
        <v>ابنیه</v>
      </c>
      <c r="C153" s="240" t="e">
        <f>_xlfn.XLOOKUP(TblMainInvoices[[#This Row],[Schedule_Prices_Fa]],TblFeharesCode[Schedule_Prices_Fa],#REF!)</f>
        <v>#REF!</v>
      </c>
      <c r="D153" s="241">
        <v>11</v>
      </c>
      <c r="E153" s="241" t="str">
        <f t="shared" si="5"/>
        <v>03</v>
      </c>
      <c r="F153" s="240" t="s">
        <v>405</v>
      </c>
      <c r="G153" s="251" t="s">
        <v>432</v>
      </c>
      <c r="H153" s="243" t="s">
        <v>433</v>
      </c>
      <c r="I153" s="243" t="s">
        <v>3375</v>
      </c>
      <c r="J153" s="244" t="s">
        <v>34</v>
      </c>
      <c r="K153" s="245">
        <v>748500</v>
      </c>
      <c r="L153" s="246"/>
      <c r="M153" s="247">
        <f>_xlfn.XLOOKUP(TblMainInvoices[[#This Row],[Chapter_Nomber]],TblFeharesChapter[Abniyeh_Chapter_Nomber],TblFeharesChapter[Abniyeh_Plus_Minus])</f>
        <v>1.4641999999999999</v>
      </c>
      <c r="N153" s="248">
        <v>1.3418000000000001</v>
      </c>
      <c r="O153" s="245" t="str">
        <f>IF(ISBLANK(TblMainInvoices[[#This Row],[Estimate_Contract_Volumn]]),"",ROUND(TblMainInvoices[[#This Row],[Price_Unit]]*TblMainInvoices[[#This Row],[Estimate_Contract_Volumn]],0))</f>
        <v/>
      </c>
      <c r="P153" s="249"/>
      <c r="Q153" s="250" t="str">
        <f>IFERROR(IF(ISBLANK(TblMainInvoices[[#This Row],[ContInv_No01_Volumn]]),"",ROUND(TblMainInvoices[[#This Row],[Price_Unit]]*TblMainInvoices[[#This Row],[ContInv_No01_Volumn]],0)),"")</f>
        <v/>
      </c>
    </row>
    <row r="154" spans="1:17" ht="50.25" customHeight="1">
      <c r="A154" s="239" t="str">
        <f t="shared" si="4"/>
        <v>11030504</v>
      </c>
      <c r="B154" s="240" t="str">
        <f>_xlfn.XLOOKUP(TblMainInvoices[[#This Row],[Fehrest_Code]],TblFeharesCode[Fehrest_Code],TblFeharesCode[Schedule_Prices_Fa])</f>
        <v>ابنیه</v>
      </c>
      <c r="C154" s="240" t="e">
        <f>_xlfn.XLOOKUP(TblMainInvoices[[#This Row],[Schedule_Prices_Fa]],TblFeharesCode[Schedule_Prices_Fa],#REF!)</f>
        <v>#REF!</v>
      </c>
      <c r="D154" s="241">
        <v>11</v>
      </c>
      <c r="E154" s="241" t="str">
        <f t="shared" si="5"/>
        <v>03</v>
      </c>
      <c r="F154" s="240" t="s">
        <v>405</v>
      </c>
      <c r="G154" s="251" t="s">
        <v>434</v>
      </c>
      <c r="H154" s="243" t="s">
        <v>435</v>
      </c>
      <c r="I154" s="243" t="s">
        <v>3376</v>
      </c>
      <c r="J154" s="244" t="s">
        <v>34</v>
      </c>
      <c r="K154" s="245">
        <v>3039000</v>
      </c>
      <c r="L154" s="246"/>
      <c r="M154" s="247">
        <f>_xlfn.XLOOKUP(TblMainInvoices[[#This Row],[Chapter_Nomber]],TblFeharesChapter[Abniyeh_Chapter_Nomber],TblFeharesChapter[Abniyeh_Plus_Minus])</f>
        <v>1.4641999999999999</v>
      </c>
      <c r="N154" s="248">
        <v>1.3418000000000001</v>
      </c>
      <c r="O154" s="245" t="str">
        <f>IF(ISBLANK(TblMainInvoices[[#This Row],[Estimate_Contract_Volumn]]),"",ROUND(TblMainInvoices[[#This Row],[Price_Unit]]*TblMainInvoices[[#This Row],[Estimate_Contract_Volumn]],0))</f>
        <v/>
      </c>
      <c r="P154" s="249"/>
      <c r="Q154" s="250" t="str">
        <f>IFERROR(IF(ISBLANK(TblMainInvoices[[#This Row],[ContInv_No01_Volumn]]),"",ROUND(TblMainInvoices[[#This Row],[Price_Unit]]*TblMainInvoices[[#This Row],[ContInv_No01_Volumn]],0)),"")</f>
        <v/>
      </c>
    </row>
    <row r="155" spans="1:17" ht="50.25" customHeight="1">
      <c r="A155" s="239" t="str">
        <f t="shared" si="4"/>
        <v>11030601</v>
      </c>
      <c r="B155" s="240" t="str">
        <f>_xlfn.XLOOKUP(TblMainInvoices[[#This Row],[Fehrest_Code]],TblFeharesCode[Fehrest_Code],TblFeharesCode[Schedule_Prices_Fa])</f>
        <v>ابنیه</v>
      </c>
      <c r="C155" s="240" t="e">
        <f>_xlfn.XLOOKUP(TblMainInvoices[[#This Row],[Schedule_Prices_Fa]],TblFeharesCode[Schedule_Prices_Fa],#REF!)</f>
        <v>#REF!</v>
      </c>
      <c r="D155" s="241">
        <v>11</v>
      </c>
      <c r="E155" s="241" t="str">
        <f t="shared" si="5"/>
        <v>03</v>
      </c>
      <c r="F155" s="240" t="s">
        <v>405</v>
      </c>
      <c r="G155" s="251" t="s">
        <v>436</v>
      </c>
      <c r="H155" s="243" t="s">
        <v>437</v>
      </c>
      <c r="I155" s="243" t="s">
        <v>3377</v>
      </c>
      <c r="J155" s="244" t="s">
        <v>34</v>
      </c>
      <c r="K155" s="245">
        <v>51300</v>
      </c>
      <c r="L155" s="246"/>
      <c r="M155" s="247">
        <f>_xlfn.XLOOKUP(TblMainInvoices[[#This Row],[Chapter_Nomber]],TblFeharesChapter[Abniyeh_Chapter_Nomber],TblFeharesChapter[Abniyeh_Plus_Minus])</f>
        <v>1.4641999999999999</v>
      </c>
      <c r="N155" s="248">
        <v>1.3418000000000001</v>
      </c>
      <c r="O155" s="245" t="str">
        <f>IF(ISBLANK(TblMainInvoices[[#This Row],[Estimate_Contract_Volumn]]),"",ROUND(TblMainInvoices[[#This Row],[Price_Unit]]*TblMainInvoices[[#This Row],[Estimate_Contract_Volumn]],0))</f>
        <v/>
      </c>
      <c r="P155" s="249"/>
      <c r="Q155" s="250" t="str">
        <f>IFERROR(IF(ISBLANK(TblMainInvoices[[#This Row],[ContInv_No01_Volumn]]),"",ROUND(TblMainInvoices[[#This Row],[Price_Unit]]*TblMainInvoices[[#This Row],[ContInv_No01_Volumn]],0)),"")</f>
        <v/>
      </c>
    </row>
    <row r="156" spans="1:17" ht="50.25" customHeight="1">
      <c r="A156" s="239" t="str">
        <f t="shared" si="4"/>
        <v>11030602</v>
      </c>
      <c r="B156" s="240" t="str">
        <f>_xlfn.XLOOKUP(TblMainInvoices[[#This Row],[Fehrest_Code]],TblFeharesCode[Fehrest_Code],TblFeharesCode[Schedule_Prices_Fa])</f>
        <v>ابنیه</v>
      </c>
      <c r="C156" s="240" t="e">
        <f>_xlfn.XLOOKUP(TblMainInvoices[[#This Row],[Schedule_Prices_Fa]],TblFeharesCode[Schedule_Prices_Fa],#REF!)</f>
        <v>#REF!</v>
      </c>
      <c r="D156" s="241">
        <v>11</v>
      </c>
      <c r="E156" s="241" t="str">
        <f t="shared" si="5"/>
        <v>03</v>
      </c>
      <c r="F156" s="240" t="s">
        <v>405</v>
      </c>
      <c r="G156" s="251" t="s">
        <v>438</v>
      </c>
      <c r="H156" s="243" t="s">
        <v>439</v>
      </c>
      <c r="I156" s="243" t="s">
        <v>3378</v>
      </c>
      <c r="J156" s="244" t="s">
        <v>34</v>
      </c>
      <c r="K156" s="245">
        <v>436500</v>
      </c>
      <c r="L156" s="246"/>
      <c r="M156" s="247">
        <f>_xlfn.XLOOKUP(TblMainInvoices[[#This Row],[Chapter_Nomber]],TblFeharesChapter[Abniyeh_Chapter_Nomber],TblFeharesChapter[Abniyeh_Plus_Minus])</f>
        <v>1.4641999999999999</v>
      </c>
      <c r="N156" s="248">
        <v>1.3418000000000001</v>
      </c>
      <c r="O156" s="245" t="str">
        <f>IF(ISBLANK(TblMainInvoices[[#This Row],[Estimate_Contract_Volumn]]),"",ROUND(TblMainInvoices[[#This Row],[Price_Unit]]*TblMainInvoices[[#This Row],[Estimate_Contract_Volumn]],0))</f>
        <v/>
      </c>
      <c r="P156" s="249"/>
      <c r="Q156" s="250" t="str">
        <f>IFERROR(IF(ISBLANK(TblMainInvoices[[#This Row],[ContInv_No01_Volumn]]),"",ROUND(TblMainInvoices[[#This Row],[Price_Unit]]*TblMainInvoices[[#This Row],[ContInv_No01_Volumn]],0)),"")</f>
        <v/>
      </c>
    </row>
    <row r="157" spans="1:17" ht="50.25" customHeight="1">
      <c r="A157" s="239" t="str">
        <f t="shared" si="4"/>
        <v>11030603</v>
      </c>
      <c r="B157" s="240" t="str">
        <f>_xlfn.XLOOKUP(TblMainInvoices[[#This Row],[Fehrest_Code]],TblFeharesCode[Fehrest_Code],TblFeharesCode[Schedule_Prices_Fa])</f>
        <v>ابنیه</v>
      </c>
      <c r="C157" s="240" t="e">
        <f>_xlfn.XLOOKUP(TblMainInvoices[[#This Row],[Schedule_Prices_Fa]],TblFeharesCode[Schedule_Prices_Fa],#REF!)</f>
        <v>#REF!</v>
      </c>
      <c r="D157" s="241">
        <v>11</v>
      </c>
      <c r="E157" s="241" t="str">
        <f t="shared" si="5"/>
        <v>03</v>
      </c>
      <c r="F157" s="240" t="s">
        <v>405</v>
      </c>
      <c r="G157" s="251" t="s">
        <v>440</v>
      </c>
      <c r="H157" s="243" t="s">
        <v>441</v>
      </c>
      <c r="I157" s="243" t="s">
        <v>3379</v>
      </c>
      <c r="J157" s="244" t="s">
        <v>34</v>
      </c>
      <c r="K157" s="245">
        <v>38800</v>
      </c>
      <c r="L157" s="246"/>
      <c r="M157" s="247">
        <f>_xlfn.XLOOKUP(TblMainInvoices[[#This Row],[Chapter_Nomber]],TblFeharesChapter[Abniyeh_Chapter_Nomber],TblFeharesChapter[Abniyeh_Plus_Minus])</f>
        <v>1.4641999999999999</v>
      </c>
      <c r="N157" s="248">
        <v>1.3418000000000001</v>
      </c>
      <c r="O157" s="245" t="str">
        <f>IF(ISBLANK(TblMainInvoices[[#This Row],[Estimate_Contract_Volumn]]),"",ROUND(TblMainInvoices[[#This Row],[Price_Unit]]*TblMainInvoices[[#This Row],[Estimate_Contract_Volumn]],0))</f>
        <v/>
      </c>
      <c r="P157" s="249"/>
      <c r="Q157" s="250" t="str">
        <f>IFERROR(IF(ISBLANK(TblMainInvoices[[#This Row],[ContInv_No01_Volumn]]),"",ROUND(TblMainInvoices[[#This Row],[Price_Unit]]*TblMainInvoices[[#This Row],[ContInv_No01_Volumn]],0)),"")</f>
        <v/>
      </c>
    </row>
    <row r="158" spans="1:17" ht="50.25" customHeight="1">
      <c r="A158" s="239" t="str">
        <f t="shared" si="4"/>
        <v>11030701</v>
      </c>
      <c r="B158" s="240" t="str">
        <f>_xlfn.XLOOKUP(TblMainInvoices[[#This Row],[Fehrest_Code]],TblFeharesCode[Fehrest_Code],TblFeharesCode[Schedule_Prices_Fa])</f>
        <v>ابنیه</v>
      </c>
      <c r="C158" s="240" t="e">
        <f>_xlfn.XLOOKUP(TblMainInvoices[[#This Row],[Schedule_Prices_Fa]],TblFeharesCode[Schedule_Prices_Fa],#REF!)</f>
        <v>#REF!</v>
      </c>
      <c r="D158" s="241">
        <v>11</v>
      </c>
      <c r="E158" s="241" t="str">
        <f t="shared" si="5"/>
        <v>03</v>
      </c>
      <c r="F158" s="240" t="s">
        <v>405</v>
      </c>
      <c r="G158" s="251" t="s">
        <v>442</v>
      </c>
      <c r="H158" s="243" t="s">
        <v>443</v>
      </c>
      <c r="I158" s="243" t="s">
        <v>3380</v>
      </c>
      <c r="J158" s="244" t="s">
        <v>34</v>
      </c>
      <c r="K158" s="245">
        <v>210500</v>
      </c>
      <c r="L158" s="246"/>
      <c r="M158" s="247">
        <f>_xlfn.XLOOKUP(TblMainInvoices[[#This Row],[Chapter_Nomber]],TblFeharesChapter[Abniyeh_Chapter_Nomber],TblFeharesChapter[Abniyeh_Plus_Minus])</f>
        <v>1.4641999999999999</v>
      </c>
      <c r="N158" s="248">
        <v>1.3418000000000001</v>
      </c>
      <c r="O158" s="245" t="str">
        <f>IF(ISBLANK(TblMainInvoices[[#This Row],[Estimate_Contract_Volumn]]),"",ROUND(TblMainInvoices[[#This Row],[Price_Unit]]*TblMainInvoices[[#This Row],[Estimate_Contract_Volumn]],0))</f>
        <v/>
      </c>
      <c r="P158" s="249"/>
      <c r="Q158" s="250" t="str">
        <f>IFERROR(IF(ISBLANK(TblMainInvoices[[#This Row],[ContInv_No01_Volumn]]),"",ROUND(TblMainInvoices[[#This Row],[Price_Unit]]*TblMainInvoices[[#This Row],[ContInv_No01_Volumn]],0)),"")</f>
        <v/>
      </c>
    </row>
    <row r="159" spans="1:17" ht="50.25" customHeight="1">
      <c r="A159" s="239" t="str">
        <f>D159&amp;G159</f>
        <v>11030701c</v>
      </c>
      <c r="B159" s="240" t="str">
        <f>_xlfn.XLOOKUP(TblMainInvoices[[#This Row],[Fehrest_Code]],TblFeharesCode[Fehrest_Code],TblFeharesCode[Schedule_Prices_Fa])</f>
        <v>ابنیه</v>
      </c>
      <c r="C159" s="240" t="e">
        <f>_xlfn.XLOOKUP(TblMainInvoices[[#This Row],[Schedule_Prices_Fa]],TblFeharesCode[Schedule_Prices_Fa],#REF!)</f>
        <v>#REF!</v>
      </c>
      <c r="D159" s="241">
        <v>11</v>
      </c>
      <c r="E159" s="241" t="str">
        <f>LEFT($G159,2)</f>
        <v>03</v>
      </c>
      <c r="F159" s="240" t="s">
        <v>405</v>
      </c>
      <c r="G159" s="321" t="s">
        <v>444</v>
      </c>
      <c r="H159" s="322" t="s">
        <v>445</v>
      </c>
      <c r="I159" s="243" t="s">
        <v>3381</v>
      </c>
      <c r="J159" s="252" t="s">
        <v>34</v>
      </c>
      <c r="K159" s="253">
        <f>K158*0.8</f>
        <v>168400</v>
      </c>
      <c r="L159" s="246"/>
      <c r="M159" s="247">
        <f>_xlfn.XLOOKUP(TblMainInvoices[[#This Row],[Chapter_Nomber]],TblFeharesChapter[Abniyeh_Chapter_Nomber],TblFeharesChapter[Abniyeh_Plus_Minus])</f>
        <v>1.4641999999999999</v>
      </c>
      <c r="N159" s="248">
        <v>1.3418000000000001</v>
      </c>
      <c r="O159" s="245" t="str">
        <f>IF(ISBLANK(TblMainInvoices[[#This Row],[Estimate_Contract_Volumn]]),"",ROUND(TblMainInvoices[[#This Row],[Price_Unit]]*TblMainInvoices[[#This Row],[Estimate_Contract_Volumn]],0))</f>
        <v/>
      </c>
      <c r="P159" s="249"/>
      <c r="Q159" s="250" t="str">
        <f>IFERROR(IF(ISBLANK(TblMainInvoices[[#This Row],[ContInv_No01_Volumn]]),"",ROUND(TblMainInvoices[[#This Row],[Price_Unit]]*TblMainInvoices[[#This Row],[ContInv_No01_Volumn]],0)),"")</f>
        <v/>
      </c>
    </row>
    <row r="160" spans="1:17" ht="50.25" customHeight="1">
      <c r="A160" s="239" t="str">
        <f t="shared" si="4"/>
        <v>11030702</v>
      </c>
      <c r="B160" s="240" t="str">
        <f>_xlfn.XLOOKUP(TblMainInvoices[[#This Row],[Fehrest_Code]],TblFeharesCode[Fehrest_Code],TblFeharesCode[Schedule_Prices_Fa])</f>
        <v>ابنیه</v>
      </c>
      <c r="C160" s="240" t="e">
        <f>_xlfn.XLOOKUP(TblMainInvoices[[#This Row],[Schedule_Prices_Fa]],TblFeharesCode[Schedule_Prices_Fa],#REF!)</f>
        <v>#REF!</v>
      </c>
      <c r="D160" s="241">
        <v>11</v>
      </c>
      <c r="E160" s="241" t="str">
        <f t="shared" si="5"/>
        <v>03</v>
      </c>
      <c r="F160" s="240" t="s">
        <v>405</v>
      </c>
      <c r="G160" s="251" t="s">
        <v>446</v>
      </c>
      <c r="H160" s="243" t="s">
        <v>447</v>
      </c>
      <c r="I160" s="243" t="s">
        <v>3382</v>
      </c>
      <c r="J160" s="244" t="s">
        <v>34</v>
      </c>
      <c r="K160" s="245">
        <v>8120</v>
      </c>
      <c r="L160" s="246"/>
      <c r="M160" s="247">
        <f>_xlfn.XLOOKUP(TblMainInvoices[[#This Row],[Chapter_Nomber]],TblFeharesChapter[Abniyeh_Chapter_Nomber],TblFeharesChapter[Abniyeh_Plus_Minus])</f>
        <v>1.4641999999999999</v>
      </c>
      <c r="N160" s="248">
        <v>1.3418000000000001</v>
      </c>
      <c r="O160" s="245" t="str">
        <f>IF(ISBLANK(TblMainInvoices[[#This Row],[Estimate_Contract_Volumn]]),"",ROUND(TblMainInvoices[[#This Row],[Price_Unit]]*TblMainInvoices[[#This Row],[Estimate_Contract_Volumn]],0))</f>
        <v/>
      </c>
      <c r="P160" s="249"/>
      <c r="Q160" s="250" t="str">
        <f>IFERROR(IF(ISBLANK(TblMainInvoices[[#This Row],[ContInv_No01_Volumn]]),"",ROUND(TblMainInvoices[[#This Row],[Price_Unit]]*TblMainInvoices[[#This Row],[ContInv_No01_Volumn]],0)),"")</f>
        <v/>
      </c>
    </row>
    <row r="161" spans="1:17" ht="50.25" customHeight="1">
      <c r="A161" s="239" t="str">
        <f>D161&amp;G161</f>
        <v>11030702c</v>
      </c>
      <c r="B161" s="240" t="str">
        <f>_xlfn.XLOOKUP(TblMainInvoices[[#This Row],[Fehrest_Code]],TblFeharesCode[Fehrest_Code],TblFeharesCode[Schedule_Prices_Fa])</f>
        <v>ابنیه</v>
      </c>
      <c r="C161" s="240" t="e">
        <f>_xlfn.XLOOKUP(TblMainInvoices[[#This Row],[Schedule_Prices_Fa]],TblFeharesCode[Schedule_Prices_Fa],#REF!)</f>
        <v>#REF!</v>
      </c>
      <c r="D161" s="241">
        <v>11</v>
      </c>
      <c r="E161" s="241" t="str">
        <f>LEFT($G161,2)</f>
        <v>03</v>
      </c>
      <c r="F161" s="240" t="s">
        <v>405</v>
      </c>
      <c r="G161" s="251" t="s">
        <v>448</v>
      </c>
      <c r="H161" s="243" t="s">
        <v>449</v>
      </c>
      <c r="I161" s="243" t="s">
        <v>3381</v>
      </c>
      <c r="J161" s="252" t="s">
        <v>34</v>
      </c>
      <c r="K161" s="253">
        <f>K160*0.8</f>
        <v>6496</v>
      </c>
      <c r="L161" s="246"/>
      <c r="M161" s="247">
        <f>_xlfn.XLOOKUP(TblMainInvoices[[#This Row],[Chapter_Nomber]],TblFeharesChapter[Abniyeh_Chapter_Nomber],TblFeharesChapter[Abniyeh_Plus_Minus])</f>
        <v>1.4641999999999999</v>
      </c>
      <c r="N161" s="248">
        <v>1.3418000000000001</v>
      </c>
      <c r="O161" s="245" t="str">
        <f>IF(ISBLANK(TblMainInvoices[[#This Row],[Estimate_Contract_Volumn]]),"",ROUND(TblMainInvoices[[#This Row],[Price_Unit]]*TblMainInvoices[[#This Row],[Estimate_Contract_Volumn]],0))</f>
        <v/>
      </c>
      <c r="P161" s="249"/>
      <c r="Q161" s="250" t="str">
        <f>IFERROR(IF(ISBLANK(TblMainInvoices[[#This Row],[ContInv_No01_Volumn]]),"",ROUND(TblMainInvoices[[#This Row],[Price_Unit]]*TblMainInvoices[[#This Row],[ContInv_No01_Volumn]],0)),"")</f>
        <v/>
      </c>
    </row>
    <row r="162" spans="1:17" ht="50.25" customHeight="1">
      <c r="A162" s="239" t="str">
        <f t="shared" si="4"/>
        <v>11030703</v>
      </c>
      <c r="B162" s="240" t="str">
        <f>_xlfn.XLOOKUP(TblMainInvoices[[#This Row],[Fehrest_Code]],TblFeharesCode[Fehrest_Code],TblFeharesCode[Schedule_Prices_Fa])</f>
        <v>ابنیه</v>
      </c>
      <c r="C162" s="240" t="e">
        <f>_xlfn.XLOOKUP(TblMainInvoices[[#This Row],[Schedule_Prices_Fa]],TblFeharesCode[Schedule_Prices_Fa],#REF!)</f>
        <v>#REF!</v>
      </c>
      <c r="D162" s="241">
        <v>11</v>
      </c>
      <c r="E162" s="241" t="str">
        <f t="shared" si="5"/>
        <v>03</v>
      </c>
      <c r="F162" s="240" t="s">
        <v>405</v>
      </c>
      <c r="G162" s="251" t="s">
        <v>450</v>
      </c>
      <c r="H162" s="243" t="s">
        <v>451</v>
      </c>
      <c r="I162" s="243" t="s">
        <v>3383</v>
      </c>
      <c r="J162" s="244" t="s">
        <v>452</v>
      </c>
      <c r="K162" s="245">
        <v>41500</v>
      </c>
      <c r="L162" s="246"/>
      <c r="M162" s="247">
        <f>_xlfn.XLOOKUP(TblMainInvoices[[#This Row],[Chapter_Nomber]],TblFeharesChapter[Abniyeh_Chapter_Nomber],TblFeharesChapter[Abniyeh_Plus_Minus])</f>
        <v>1.4641999999999999</v>
      </c>
      <c r="N162" s="248">
        <v>1.3418000000000001</v>
      </c>
      <c r="O162" s="245" t="str">
        <f>IF(ISBLANK(TblMainInvoices[[#This Row],[Estimate_Contract_Volumn]]),"",ROUND(TblMainInvoices[[#This Row],[Price_Unit]]*TblMainInvoices[[#This Row],[Estimate_Contract_Volumn]],0))</f>
        <v/>
      </c>
      <c r="P162" s="249"/>
      <c r="Q162" s="250" t="str">
        <f>IFERROR(IF(ISBLANK(TblMainInvoices[[#This Row],[ContInv_No01_Volumn]]),"",ROUND(TblMainInvoices[[#This Row],[Price_Unit]]*TblMainInvoices[[#This Row],[ContInv_No01_Volumn]],0)),"")</f>
        <v/>
      </c>
    </row>
    <row r="163" spans="1:17" ht="50.25" customHeight="1">
      <c r="A163" s="311" t="str">
        <f>D163&amp;G163</f>
        <v>11030703c</v>
      </c>
      <c r="B163" s="312" t="str">
        <f>_xlfn.XLOOKUP(TblMainInvoices[[#This Row],[Fehrest_Code]],TblFeharesCode[Fehrest_Code],TblFeharesCode[Schedule_Prices_Fa])</f>
        <v>ابنیه</v>
      </c>
      <c r="C163" s="313" t="e">
        <f>_xlfn.XLOOKUP(TblMainInvoices[[#This Row],[Schedule_Prices_Fa]],TblFeharesCode[Schedule_Prices_Fa],#REF!)</f>
        <v>#REF!</v>
      </c>
      <c r="D163" s="241">
        <v>11</v>
      </c>
      <c r="E163" s="314" t="str">
        <f>LEFT($G163,2)</f>
        <v>03</v>
      </c>
      <c r="F163" s="240" t="s">
        <v>405</v>
      </c>
      <c r="G163" s="321" t="s">
        <v>4512</v>
      </c>
      <c r="H163" s="322" t="s">
        <v>4513</v>
      </c>
      <c r="I163" s="243"/>
      <c r="J163" s="252" t="s">
        <v>34</v>
      </c>
      <c r="K163" s="315">
        <f>K162*0.8</f>
        <v>33200</v>
      </c>
      <c r="L163" s="316"/>
      <c r="M163" s="317">
        <f>_xlfn.XLOOKUP(TblMainInvoices[[#This Row],[Chapter_Nomber]],TblFeharesChapter[Abniyeh_Chapter_Nomber],TblFeharesChapter[Abniyeh_Plus_Minus])</f>
        <v>1.4641999999999999</v>
      </c>
      <c r="N163" s="248">
        <v>1.3418000000000001</v>
      </c>
      <c r="O163" s="318" t="str">
        <f>IF(ISBLANK(TblMainInvoices[[#This Row],[Estimate_Contract_Volumn]]),"",ROUND(TblMainInvoices[[#This Row],[Price_Unit]]*TblMainInvoices[[#This Row],[Estimate_Contract_Volumn]],0))</f>
        <v/>
      </c>
      <c r="P163" s="319"/>
      <c r="Q163" s="320" t="str">
        <f>IFERROR(IF(ISBLANK(TblMainInvoices[[#This Row],[ContInv_No01_Volumn]]),"",ROUND(TblMainInvoices[[#This Row],[Price_Unit]]*TblMainInvoices[[#This Row],[ContInv_No01_Volumn]],0)),"")</f>
        <v/>
      </c>
    </row>
    <row r="164" spans="1:17" ht="50.25" customHeight="1">
      <c r="A164" s="239" t="str">
        <f t="shared" si="4"/>
        <v>11030704</v>
      </c>
      <c r="B164" s="240" t="str">
        <f>_xlfn.XLOOKUP(TblMainInvoices[[#This Row],[Fehrest_Code]],TblFeharesCode[Fehrest_Code],TblFeharesCode[Schedule_Prices_Fa])</f>
        <v>ابنیه</v>
      </c>
      <c r="C164" s="240" t="e">
        <f>_xlfn.XLOOKUP(TblMainInvoices[[#This Row],[Schedule_Prices_Fa]],TblFeharesCode[Schedule_Prices_Fa],#REF!)</f>
        <v>#REF!</v>
      </c>
      <c r="D164" s="241">
        <v>11</v>
      </c>
      <c r="E164" s="241" t="str">
        <f t="shared" si="5"/>
        <v>03</v>
      </c>
      <c r="F164" s="240" t="s">
        <v>405</v>
      </c>
      <c r="G164" s="251" t="s">
        <v>453</v>
      </c>
      <c r="H164" s="243" t="s">
        <v>454</v>
      </c>
      <c r="I164" s="243" t="s">
        <v>3384</v>
      </c>
      <c r="J164" s="244" t="s">
        <v>452</v>
      </c>
      <c r="K164" s="245">
        <v>33800</v>
      </c>
      <c r="L164" s="246"/>
      <c r="M164" s="247">
        <f>_xlfn.XLOOKUP(TblMainInvoices[[#This Row],[Chapter_Nomber]],TblFeharesChapter[Abniyeh_Chapter_Nomber],TblFeharesChapter[Abniyeh_Plus_Minus])</f>
        <v>1.4641999999999999</v>
      </c>
      <c r="N164" s="248">
        <v>1.3418000000000001</v>
      </c>
      <c r="O164" s="245" t="str">
        <f>IF(ISBLANK(TblMainInvoices[[#This Row],[Estimate_Contract_Volumn]]),"",ROUND(TblMainInvoices[[#This Row],[Price_Unit]]*TblMainInvoices[[#This Row],[Estimate_Contract_Volumn]],0))</f>
        <v/>
      </c>
      <c r="P164" s="249"/>
      <c r="Q164" s="250" t="str">
        <f>IFERROR(IF(ISBLANK(TblMainInvoices[[#This Row],[ContInv_No01_Volumn]]),"",ROUND(TblMainInvoices[[#This Row],[Price_Unit]]*TblMainInvoices[[#This Row],[ContInv_No01_Volumn]],0)),"")</f>
        <v/>
      </c>
    </row>
    <row r="165" spans="1:17" ht="50.25" customHeight="1">
      <c r="A165" s="311" t="str">
        <f>D165&amp;G165</f>
        <v>11030704c</v>
      </c>
      <c r="B165" s="312" t="str">
        <f>_xlfn.XLOOKUP(TblMainInvoices[[#This Row],[Fehrest_Code]],TblFeharesCode[Fehrest_Code],TblFeharesCode[Schedule_Prices_Fa])</f>
        <v>ابنیه</v>
      </c>
      <c r="C165" s="313" t="e">
        <f>_xlfn.XLOOKUP(TblMainInvoices[[#This Row],[Schedule_Prices_Fa]],TblFeharesCode[Schedule_Prices_Fa],#REF!)</f>
        <v>#REF!</v>
      </c>
      <c r="D165" s="241">
        <v>11</v>
      </c>
      <c r="E165" s="314" t="str">
        <f>LEFT($G165,2)</f>
        <v>03</v>
      </c>
      <c r="F165" s="240" t="s">
        <v>405</v>
      </c>
      <c r="G165" s="321" t="s">
        <v>4514</v>
      </c>
      <c r="H165" s="322" t="s">
        <v>4513</v>
      </c>
      <c r="I165" s="243"/>
      <c r="J165" s="252" t="s">
        <v>34</v>
      </c>
      <c r="K165" s="315">
        <f>K164*0.8</f>
        <v>27040</v>
      </c>
      <c r="L165" s="316"/>
      <c r="M165" s="317">
        <f>_xlfn.XLOOKUP(TblMainInvoices[[#This Row],[Chapter_Nomber]],TblFeharesChapter[Abniyeh_Chapter_Nomber],TblFeharesChapter[Abniyeh_Plus_Minus])</f>
        <v>1.4641999999999999</v>
      </c>
      <c r="N165" s="248">
        <v>1.3418000000000001</v>
      </c>
      <c r="O165" s="318" t="str">
        <f>IF(ISBLANK(TblMainInvoices[[#This Row],[Estimate_Contract_Volumn]]),"",ROUND(TblMainInvoices[[#This Row],[Price_Unit]]*TblMainInvoices[[#This Row],[Estimate_Contract_Volumn]],0))</f>
        <v/>
      </c>
      <c r="P165" s="319"/>
      <c r="Q165" s="320" t="str">
        <f>IFERROR(IF(ISBLANK(TblMainInvoices[[#This Row],[ContInv_No01_Volumn]]),"",ROUND(TblMainInvoices[[#This Row],[Price_Unit]]*TblMainInvoices[[#This Row],[ContInv_No01_Volumn]],0)),"")</f>
        <v/>
      </c>
    </row>
    <row r="166" spans="1:17" ht="50.25" customHeight="1">
      <c r="A166" s="239" t="str">
        <f t="shared" si="4"/>
        <v>11030705</v>
      </c>
      <c r="B166" s="240" t="str">
        <f>_xlfn.XLOOKUP(TblMainInvoices[[#This Row],[Fehrest_Code]],TblFeharesCode[Fehrest_Code],TblFeharesCode[Schedule_Prices_Fa])</f>
        <v>ابنیه</v>
      </c>
      <c r="C166" s="240" t="e">
        <f>_xlfn.XLOOKUP(TblMainInvoices[[#This Row],[Schedule_Prices_Fa]],TblFeharesCode[Schedule_Prices_Fa],#REF!)</f>
        <v>#REF!</v>
      </c>
      <c r="D166" s="241">
        <v>11</v>
      </c>
      <c r="E166" s="241" t="str">
        <f t="shared" si="5"/>
        <v>03</v>
      </c>
      <c r="F166" s="240" t="s">
        <v>405</v>
      </c>
      <c r="G166" s="251" t="s">
        <v>455</v>
      </c>
      <c r="H166" s="243" t="s">
        <v>456</v>
      </c>
      <c r="I166" s="243" t="s">
        <v>3385</v>
      </c>
      <c r="J166" s="244" t="s">
        <v>452</v>
      </c>
      <c r="K166" s="245">
        <v>30800</v>
      </c>
      <c r="L166" s="246"/>
      <c r="M166" s="247">
        <f>_xlfn.XLOOKUP(TblMainInvoices[[#This Row],[Chapter_Nomber]],TblFeharesChapter[Abniyeh_Chapter_Nomber],TblFeharesChapter[Abniyeh_Plus_Minus])</f>
        <v>1.4641999999999999</v>
      </c>
      <c r="N166" s="248">
        <v>1.3418000000000001</v>
      </c>
      <c r="O166" s="245" t="str">
        <f>IF(ISBLANK(TblMainInvoices[[#This Row],[Estimate_Contract_Volumn]]),"",ROUND(TblMainInvoices[[#This Row],[Price_Unit]]*TblMainInvoices[[#This Row],[Estimate_Contract_Volumn]],0))</f>
        <v/>
      </c>
      <c r="P166" s="249"/>
      <c r="Q166" s="250" t="str">
        <f>IFERROR(IF(ISBLANK(TblMainInvoices[[#This Row],[ContInv_No01_Volumn]]),"",ROUND(TblMainInvoices[[#This Row],[Price_Unit]]*TblMainInvoices[[#This Row],[ContInv_No01_Volumn]],0)),"")</f>
        <v/>
      </c>
    </row>
    <row r="167" spans="1:17" ht="50.25" customHeight="1">
      <c r="A167" s="311" t="str">
        <f>D167&amp;G167</f>
        <v>11030705c</v>
      </c>
      <c r="B167" s="312" t="str">
        <f>_xlfn.XLOOKUP(TblMainInvoices[[#This Row],[Fehrest_Code]],TblFeharesCode[Fehrest_Code],TblFeharesCode[Schedule_Prices_Fa])</f>
        <v>ابنیه</v>
      </c>
      <c r="C167" s="313" t="e">
        <f>_xlfn.XLOOKUP(TblMainInvoices[[#This Row],[Schedule_Prices_Fa]],TblFeharesCode[Schedule_Prices_Fa],#REF!)</f>
        <v>#REF!</v>
      </c>
      <c r="D167" s="241">
        <v>11</v>
      </c>
      <c r="E167" s="314" t="str">
        <f>LEFT($G167,2)</f>
        <v>03</v>
      </c>
      <c r="F167" s="240" t="s">
        <v>405</v>
      </c>
      <c r="G167" s="321" t="s">
        <v>4515</v>
      </c>
      <c r="H167" s="322" t="s">
        <v>4513</v>
      </c>
      <c r="I167" s="243"/>
      <c r="J167" s="252" t="s">
        <v>34</v>
      </c>
      <c r="K167" s="315">
        <f>K166*0.8</f>
        <v>24640</v>
      </c>
      <c r="L167" s="316"/>
      <c r="M167" s="317">
        <f>_xlfn.XLOOKUP(TblMainInvoices[[#This Row],[Chapter_Nomber]],TblFeharesChapter[Abniyeh_Chapter_Nomber],TblFeharesChapter[Abniyeh_Plus_Minus])</f>
        <v>1.4641999999999999</v>
      </c>
      <c r="N167" s="248">
        <v>1.3418000000000001</v>
      </c>
      <c r="O167" s="318" t="str">
        <f>IF(ISBLANK(TblMainInvoices[[#This Row],[Estimate_Contract_Volumn]]),"",ROUND(TblMainInvoices[[#This Row],[Price_Unit]]*TblMainInvoices[[#This Row],[Estimate_Contract_Volumn]],0))</f>
        <v/>
      </c>
      <c r="P167" s="319"/>
      <c r="Q167" s="320" t="str">
        <f>IFERROR(IF(ISBLANK(TblMainInvoices[[#This Row],[ContInv_No01_Volumn]]),"",ROUND(TblMainInvoices[[#This Row],[Price_Unit]]*TblMainInvoices[[#This Row],[ContInv_No01_Volumn]],0)),"")</f>
        <v/>
      </c>
    </row>
    <row r="168" spans="1:17" ht="50.25" customHeight="1">
      <c r="A168" s="239" t="str">
        <f t="shared" si="4"/>
        <v>11030706</v>
      </c>
      <c r="B168" s="240" t="str">
        <f>_xlfn.XLOOKUP(TblMainInvoices[[#This Row],[Fehrest_Code]],TblFeharesCode[Fehrest_Code],TblFeharesCode[Schedule_Prices_Fa])</f>
        <v>ابنیه</v>
      </c>
      <c r="C168" s="240" t="e">
        <f>_xlfn.XLOOKUP(TblMainInvoices[[#This Row],[Schedule_Prices_Fa]],TblFeharesCode[Schedule_Prices_Fa],#REF!)</f>
        <v>#REF!</v>
      </c>
      <c r="D168" s="241">
        <v>11</v>
      </c>
      <c r="E168" s="241" t="str">
        <f t="shared" si="5"/>
        <v>03</v>
      </c>
      <c r="F168" s="240" t="s">
        <v>405</v>
      </c>
      <c r="G168" s="251" t="s">
        <v>457</v>
      </c>
      <c r="H168" s="243" t="s">
        <v>458</v>
      </c>
      <c r="I168" s="243" t="s">
        <v>3386</v>
      </c>
      <c r="J168" s="244" t="s">
        <v>34</v>
      </c>
      <c r="K168" s="245">
        <v>0</v>
      </c>
      <c r="L168" s="246"/>
      <c r="M168" s="247">
        <f>_xlfn.XLOOKUP(TblMainInvoices[[#This Row],[Chapter_Nomber]],TblFeharesChapter[Abniyeh_Chapter_Nomber],TblFeharesChapter[Abniyeh_Plus_Minus])</f>
        <v>1.4641999999999999</v>
      </c>
      <c r="N168" s="248">
        <v>1.3418000000000001</v>
      </c>
      <c r="O168" s="245" t="str">
        <f>IF(ISBLANK(TblMainInvoices[[#This Row],[Estimate_Contract_Volumn]]),"",ROUND(TblMainInvoices[[#This Row],[Price_Unit]]*TblMainInvoices[[#This Row],[Estimate_Contract_Volumn]],0))</f>
        <v/>
      </c>
      <c r="P168" s="249"/>
      <c r="Q168" s="250" t="str">
        <f>IFERROR(IF(ISBLANK(TblMainInvoices[[#This Row],[ContInv_No01_Volumn]]),"",ROUND(TblMainInvoices[[#This Row],[Price_Unit]]*TblMainInvoices[[#This Row],[ContInv_No01_Volumn]],0)),"")</f>
        <v/>
      </c>
    </row>
    <row r="169" spans="1:17" ht="50.25" customHeight="1">
      <c r="A169" s="239" t="str">
        <f t="shared" si="4"/>
        <v>11030801</v>
      </c>
      <c r="B169" s="240" t="str">
        <f>_xlfn.XLOOKUP(TblMainInvoices[[#This Row],[Fehrest_Code]],TblFeharesCode[Fehrest_Code],TblFeharesCode[Schedule_Prices_Fa])</f>
        <v>ابنیه</v>
      </c>
      <c r="C169" s="240" t="e">
        <f>_xlfn.XLOOKUP(TblMainInvoices[[#This Row],[Schedule_Prices_Fa]],TblFeharesCode[Schedule_Prices_Fa],#REF!)</f>
        <v>#REF!</v>
      </c>
      <c r="D169" s="241">
        <v>11</v>
      </c>
      <c r="E169" s="241" t="str">
        <f t="shared" si="5"/>
        <v>03</v>
      </c>
      <c r="F169" s="240" t="s">
        <v>405</v>
      </c>
      <c r="G169" s="251" t="s">
        <v>459</v>
      </c>
      <c r="H169" s="243" t="s">
        <v>460</v>
      </c>
      <c r="I169" s="243"/>
      <c r="J169" s="244" t="s">
        <v>125</v>
      </c>
      <c r="K169" s="245">
        <v>5650</v>
      </c>
      <c r="L169" s="246"/>
      <c r="M169" s="247">
        <f>_xlfn.XLOOKUP(TblMainInvoices[[#This Row],[Chapter_Nomber]],TblFeharesChapter[Abniyeh_Chapter_Nomber],TblFeharesChapter[Abniyeh_Plus_Minus])</f>
        <v>1.4641999999999999</v>
      </c>
      <c r="N169" s="248">
        <v>1.3418000000000001</v>
      </c>
      <c r="O169" s="245" t="str">
        <f>IF(ISBLANK(TblMainInvoices[[#This Row],[Estimate_Contract_Volumn]]),"",ROUND(TblMainInvoices[[#This Row],[Price_Unit]]*TblMainInvoices[[#This Row],[Estimate_Contract_Volumn]],0))</f>
        <v/>
      </c>
      <c r="P169" s="249"/>
      <c r="Q169" s="250" t="str">
        <f>IFERROR(IF(ISBLANK(TblMainInvoices[[#This Row],[ContInv_No01_Volumn]]),"",ROUND(TblMainInvoices[[#This Row],[Price_Unit]]*TblMainInvoices[[#This Row],[ContInv_No01_Volumn]],0)),"")</f>
        <v/>
      </c>
    </row>
    <row r="170" spans="1:17" ht="50.25" customHeight="1">
      <c r="A170" s="239" t="str">
        <f t="shared" si="4"/>
        <v>11030802</v>
      </c>
      <c r="B170" s="240" t="str">
        <f>_xlfn.XLOOKUP(TblMainInvoices[[#This Row],[Fehrest_Code]],TblFeharesCode[Fehrest_Code],TblFeharesCode[Schedule_Prices_Fa])</f>
        <v>ابنیه</v>
      </c>
      <c r="C170" s="240" t="e">
        <f>_xlfn.XLOOKUP(TblMainInvoices[[#This Row],[Schedule_Prices_Fa]],TblFeharesCode[Schedule_Prices_Fa],#REF!)</f>
        <v>#REF!</v>
      </c>
      <c r="D170" s="241">
        <v>11</v>
      </c>
      <c r="E170" s="241" t="str">
        <f t="shared" si="5"/>
        <v>03</v>
      </c>
      <c r="F170" s="240" t="s">
        <v>405</v>
      </c>
      <c r="G170" s="251" t="s">
        <v>461</v>
      </c>
      <c r="H170" s="243" t="s">
        <v>462</v>
      </c>
      <c r="I170" s="243" t="s">
        <v>3387</v>
      </c>
      <c r="J170" s="244" t="s">
        <v>125</v>
      </c>
      <c r="K170" s="245">
        <v>18100</v>
      </c>
      <c r="L170" s="246"/>
      <c r="M170" s="247">
        <f>_xlfn.XLOOKUP(TblMainInvoices[[#This Row],[Chapter_Nomber]],TblFeharesChapter[Abniyeh_Chapter_Nomber],TblFeharesChapter[Abniyeh_Plus_Minus])</f>
        <v>1.4641999999999999</v>
      </c>
      <c r="N170" s="248">
        <v>1.3418000000000001</v>
      </c>
      <c r="O170" s="245" t="str">
        <f>IF(ISBLANK(TblMainInvoices[[#This Row],[Estimate_Contract_Volumn]]),"",ROUND(TblMainInvoices[[#This Row],[Price_Unit]]*TblMainInvoices[[#This Row],[Estimate_Contract_Volumn]],0))</f>
        <v/>
      </c>
      <c r="P170" s="249"/>
      <c r="Q170" s="250" t="str">
        <f>IFERROR(IF(ISBLANK(TblMainInvoices[[#This Row],[ContInv_No01_Volumn]]),"",ROUND(TblMainInvoices[[#This Row],[Price_Unit]]*TblMainInvoices[[#This Row],[ContInv_No01_Volumn]],0)),"")</f>
        <v/>
      </c>
    </row>
    <row r="171" spans="1:17" ht="50.25" customHeight="1">
      <c r="A171" s="239" t="str">
        <f t="shared" si="4"/>
        <v>11030803</v>
      </c>
      <c r="B171" s="240" t="str">
        <f>_xlfn.XLOOKUP(TblMainInvoices[[#This Row],[Fehrest_Code]],TblFeharesCode[Fehrest_Code],TblFeharesCode[Schedule_Prices_Fa])</f>
        <v>ابنیه</v>
      </c>
      <c r="C171" s="240" t="e">
        <f>_xlfn.XLOOKUP(TblMainInvoices[[#This Row],[Schedule_Prices_Fa]],TblFeharesCode[Schedule_Prices_Fa],#REF!)</f>
        <v>#REF!</v>
      </c>
      <c r="D171" s="241">
        <v>11</v>
      </c>
      <c r="E171" s="241" t="str">
        <f t="shared" si="5"/>
        <v>03</v>
      </c>
      <c r="F171" s="240" t="s">
        <v>405</v>
      </c>
      <c r="G171" s="251" t="s">
        <v>463</v>
      </c>
      <c r="H171" s="243" t="s">
        <v>464</v>
      </c>
      <c r="I171" s="243" t="s">
        <v>3388</v>
      </c>
      <c r="J171" s="244" t="s">
        <v>125</v>
      </c>
      <c r="K171" s="245">
        <v>23100</v>
      </c>
      <c r="L171" s="246"/>
      <c r="M171" s="247">
        <f>_xlfn.XLOOKUP(TblMainInvoices[[#This Row],[Chapter_Nomber]],TblFeharesChapter[Abniyeh_Chapter_Nomber],TblFeharesChapter[Abniyeh_Plus_Minus])</f>
        <v>1.4641999999999999</v>
      </c>
      <c r="N171" s="248">
        <v>1.3418000000000001</v>
      </c>
      <c r="O171" s="245" t="str">
        <f>IF(ISBLANK(TblMainInvoices[[#This Row],[Estimate_Contract_Volumn]]),"",ROUND(TblMainInvoices[[#This Row],[Price_Unit]]*TblMainInvoices[[#This Row],[Estimate_Contract_Volumn]],0))</f>
        <v/>
      </c>
      <c r="P171" s="249"/>
      <c r="Q171" s="250" t="str">
        <f>IFERROR(IF(ISBLANK(TblMainInvoices[[#This Row],[ContInv_No01_Volumn]]),"",ROUND(TblMainInvoices[[#This Row],[Price_Unit]]*TblMainInvoices[[#This Row],[ContInv_No01_Volumn]],0)),"")</f>
        <v/>
      </c>
    </row>
    <row r="172" spans="1:17" ht="50.25" customHeight="1">
      <c r="A172" s="239" t="str">
        <f t="shared" si="4"/>
        <v>11030804</v>
      </c>
      <c r="B172" s="240" t="str">
        <f>_xlfn.XLOOKUP(TblMainInvoices[[#This Row],[Fehrest_Code]],TblFeharesCode[Fehrest_Code],TblFeharesCode[Schedule_Prices_Fa])</f>
        <v>ابنیه</v>
      </c>
      <c r="C172" s="240" t="e">
        <f>_xlfn.XLOOKUP(TblMainInvoices[[#This Row],[Schedule_Prices_Fa]],TblFeharesCode[Schedule_Prices_Fa],#REF!)</f>
        <v>#REF!</v>
      </c>
      <c r="D172" s="241">
        <v>11</v>
      </c>
      <c r="E172" s="241" t="str">
        <f t="shared" si="5"/>
        <v>03</v>
      </c>
      <c r="F172" s="240" t="s">
        <v>405</v>
      </c>
      <c r="G172" s="251" t="s">
        <v>465</v>
      </c>
      <c r="H172" s="243" t="s">
        <v>466</v>
      </c>
      <c r="I172" s="243" t="s">
        <v>3387</v>
      </c>
      <c r="J172" s="244" t="s">
        <v>125</v>
      </c>
      <c r="K172" s="245">
        <v>27700</v>
      </c>
      <c r="L172" s="246"/>
      <c r="M172" s="247">
        <f>_xlfn.XLOOKUP(TblMainInvoices[[#This Row],[Chapter_Nomber]],TblFeharesChapter[Abniyeh_Chapter_Nomber],TblFeharesChapter[Abniyeh_Plus_Minus])</f>
        <v>1.4641999999999999</v>
      </c>
      <c r="N172" s="248">
        <v>1.3418000000000001</v>
      </c>
      <c r="O172" s="245" t="str">
        <f>IF(ISBLANK(TblMainInvoices[[#This Row],[Estimate_Contract_Volumn]]),"",ROUND(TblMainInvoices[[#This Row],[Price_Unit]]*TblMainInvoices[[#This Row],[Estimate_Contract_Volumn]],0))</f>
        <v/>
      </c>
      <c r="P172" s="249"/>
      <c r="Q172" s="250" t="str">
        <f>IFERROR(IF(ISBLANK(TblMainInvoices[[#This Row],[ContInv_No01_Volumn]]),"",ROUND(TblMainInvoices[[#This Row],[Price_Unit]]*TblMainInvoices[[#This Row],[ContInv_No01_Volumn]],0)),"")</f>
        <v/>
      </c>
    </row>
    <row r="173" spans="1:17" ht="50.25" customHeight="1">
      <c r="A173" s="239" t="str">
        <f t="shared" si="4"/>
        <v>11030805</v>
      </c>
      <c r="B173" s="240" t="str">
        <f>_xlfn.XLOOKUP(TblMainInvoices[[#This Row],[Fehrest_Code]],TblFeharesCode[Fehrest_Code],TblFeharesCode[Schedule_Prices_Fa])</f>
        <v>ابنیه</v>
      </c>
      <c r="C173" s="240" t="e">
        <f>_xlfn.XLOOKUP(TblMainInvoices[[#This Row],[Schedule_Prices_Fa]],TblFeharesCode[Schedule_Prices_Fa],#REF!)</f>
        <v>#REF!</v>
      </c>
      <c r="D173" s="241">
        <v>11</v>
      </c>
      <c r="E173" s="241" t="str">
        <f t="shared" si="5"/>
        <v>03</v>
      </c>
      <c r="F173" s="240" t="s">
        <v>405</v>
      </c>
      <c r="G173" s="251" t="s">
        <v>467</v>
      </c>
      <c r="H173" s="243" t="s">
        <v>468</v>
      </c>
      <c r="I173" s="243" t="s">
        <v>3387</v>
      </c>
      <c r="J173" s="244" t="s">
        <v>125</v>
      </c>
      <c r="K173" s="245">
        <v>39900</v>
      </c>
      <c r="L173" s="246"/>
      <c r="M173" s="247">
        <f>_xlfn.XLOOKUP(TblMainInvoices[[#This Row],[Chapter_Nomber]],TblFeharesChapter[Abniyeh_Chapter_Nomber],TblFeharesChapter[Abniyeh_Plus_Minus])</f>
        <v>1.4641999999999999</v>
      </c>
      <c r="N173" s="248">
        <v>1.3418000000000001</v>
      </c>
      <c r="O173" s="245" t="str">
        <f>IF(ISBLANK(TblMainInvoices[[#This Row],[Estimate_Contract_Volumn]]),"",ROUND(TblMainInvoices[[#This Row],[Price_Unit]]*TblMainInvoices[[#This Row],[Estimate_Contract_Volumn]],0))</f>
        <v/>
      </c>
      <c r="P173" s="249"/>
      <c r="Q173" s="250" t="str">
        <f>IFERROR(IF(ISBLANK(TblMainInvoices[[#This Row],[ContInv_No01_Volumn]]),"",ROUND(TblMainInvoices[[#This Row],[Price_Unit]]*TblMainInvoices[[#This Row],[ContInv_No01_Volumn]],0)),"")</f>
        <v/>
      </c>
    </row>
    <row r="174" spans="1:17" ht="50.25" customHeight="1">
      <c r="A174" s="239" t="str">
        <f t="shared" si="4"/>
        <v>11030901</v>
      </c>
      <c r="B174" s="240" t="str">
        <f>_xlfn.XLOOKUP(TblMainInvoices[[#This Row],[Fehrest_Code]],TblFeharesCode[Fehrest_Code],TblFeharesCode[Schedule_Prices_Fa])</f>
        <v>ابنیه</v>
      </c>
      <c r="C174" s="240" t="e">
        <f>_xlfn.XLOOKUP(TblMainInvoices[[#This Row],[Schedule_Prices_Fa]],TblFeharesCode[Schedule_Prices_Fa],#REF!)</f>
        <v>#REF!</v>
      </c>
      <c r="D174" s="241">
        <v>11</v>
      </c>
      <c r="E174" s="241" t="str">
        <f t="shared" si="5"/>
        <v>03</v>
      </c>
      <c r="F174" s="240" t="s">
        <v>405</v>
      </c>
      <c r="G174" s="251" t="s">
        <v>469</v>
      </c>
      <c r="H174" s="243" t="s">
        <v>470</v>
      </c>
      <c r="I174" s="243" t="s">
        <v>3389</v>
      </c>
      <c r="J174" s="244" t="s">
        <v>34</v>
      </c>
      <c r="K174" s="245">
        <v>231000</v>
      </c>
      <c r="L174" s="246"/>
      <c r="M174" s="247">
        <f>_xlfn.XLOOKUP(TblMainInvoices[[#This Row],[Chapter_Nomber]],TblFeharesChapter[Abniyeh_Chapter_Nomber],TblFeharesChapter[Abniyeh_Plus_Minus])</f>
        <v>1.4641999999999999</v>
      </c>
      <c r="N174" s="248">
        <v>1.3418000000000001</v>
      </c>
      <c r="O174" s="245" t="str">
        <f>IF(ISBLANK(TblMainInvoices[[#This Row],[Estimate_Contract_Volumn]]),"",ROUND(TblMainInvoices[[#This Row],[Price_Unit]]*TblMainInvoices[[#This Row],[Estimate_Contract_Volumn]],0))</f>
        <v/>
      </c>
      <c r="P174" s="249"/>
      <c r="Q174" s="250" t="str">
        <f>IFERROR(IF(ISBLANK(TblMainInvoices[[#This Row],[ContInv_No01_Volumn]]),"",ROUND(TblMainInvoices[[#This Row],[Price_Unit]]*TblMainInvoices[[#This Row],[ContInv_No01_Volumn]],0)),"")</f>
        <v/>
      </c>
    </row>
    <row r="175" spans="1:17" ht="50.25" customHeight="1">
      <c r="A175" s="239" t="str">
        <f t="shared" si="4"/>
        <v>11030902</v>
      </c>
      <c r="B175" s="240" t="str">
        <f>_xlfn.XLOOKUP(TblMainInvoices[[#This Row],[Fehrest_Code]],TblFeharesCode[Fehrest_Code],TblFeharesCode[Schedule_Prices_Fa])</f>
        <v>ابنیه</v>
      </c>
      <c r="C175" s="240" t="e">
        <f>_xlfn.XLOOKUP(TblMainInvoices[[#This Row],[Schedule_Prices_Fa]],TblFeharesCode[Schedule_Prices_Fa],#REF!)</f>
        <v>#REF!</v>
      </c>
      <c r="D175" s="241">
        <v>11</v>
      </c>
      <c r="E175" s="241" t="str">
        <f t="shared" si="5"/>
        <v>03</v>
      </c>
      <c r="F175" s="240" t="s">
        <v>405</v>
      </c>
      <c r="G175" s="251" t="s">
        <v>471</v>
      </c>
      <c r="H175" s="243" t="s">
        <v>472</v>
      </c>
      <c r="I175" s="243" t="s">
        <v>3390</v>
      </c>
      <c r="J175" s="244" t="s">
        <v>34</v>
      </c>
      <c r="K175" s="245">
        <v>268500</v>
      </c>
      <c r="L175" s="246"/>
      <c r="M175" s="247">
        <f>_xlfn.XLOOKUP(TblMainInvoices[[#This Row],[Chapter_Nomber]],TblFeharesChapter[Abniyeh_Chapter_Nomber],TblFeharesChapter[Abniyeh_Plus_Minus])</f>
        <v>1.4641999999999999</v>
      </c>
      <c r="N175" s="248">
        <v>1.3418000000000001</v>
      </c>
      <c r="O175" s="245" t="str">
        <f>IF(ISBLANK(TblMainInvoices[[#This Row],[Estimate_Contract_Volumn]]),"",ROUND(TblMainInvoices[[#This Row],[Price_Unit]]*TblMainInvoices[[#This Row],[Estimate_Contract_Volumn]],0))</f>
        <v/>
      </c>
      <c r="P175" s="249"/>
      <c r="Q175" s="250" t="str">
        <f>IFERROR(IF(ISBLANK(TblMainInvoices[[#This Row],[ContInv_No01_Volumn]]),"",ROUND(TblMainInvoices[[#This Row],[Price_Unit]]*TblMainInvoices[[#This Row],[ContInv_No01_Volumn]],0)),"")</f>
        <v/>
      </c>
    </row>
    <row r="176" spans="1:17" ht="50.25" customHeight="1">
      <c r="A176" s="239" t="str">
        <f t="shared" si="4"/>
        <v>11030903</v>
      </c>
      <c r="B176" s="240" t="str">
        <f>_xlfn.XLOOKUP(TblMainInvoices[[#This Row],[Fehrest_Code]],TblFeharesCode[Fehrest_Code],TblFeharesCode[Schedule_Prices_Fa])</f>
        <v>ابنیه</v>
      </c>
      <c r="C176" s="240" t="e">
        <f>_xlfn.XLOOKUP(TblMainInvoices[[#This Row],[Schedule_Prices_Fa]],TblFeharesCode[Schedule_Prices_Fa],#REF!)</f>
        <v>#REF!</v>
      </c>
      <c r="D176" s="241">
        <v>11</v>
      </c>
      <c r="E176" s="241" t="str">
        <f t="shared" si="5"/>
        <v>03</v>
      </c>
      <c r="F176" s="240" t="s">
        <v>405</v>
      </c>
      <c r="G176" s="251" t="s">
        <v>473</v>
      </c>
      <c r="H176" s="243" t="s">
        <v>474</v>
      </c>
      <c r="I176" s="243" t="s">
        <v>3391</v>
      </c>
      <c r="J176" s="244" t="s">
        <v>34</v>
      </c>
      <c r="K176" s="245">
        <v>306500</v>
      </c>
      <c r="L176" s="246"/>
      <c r="M176" s="247">
        <f>_xlfn.XLOOKUP(TblMainInvoices[[#This Row],[Chapter_Nomber]],TblFeharesChapter[Abniyeh_Chapter_Nomber],TblFeharesChapter[Abniyeh_Plus_Minus])</f>
        <v>1.4641999999999999</v>
      </c>
      <c r="N176" s="248">
        <v>1.3418000000000001</v>
      </c>
      <c r="O176" s="245" t="str">
        <f>IF(ISBLANK(TblMainInvoices[[#This Row],[Estimate_Contract_Volumn]]),"",ROUND(TblMainInvoices[[#This Row],[Price_Unit]]*TblMainInvoices[[#This Row],[Estimate_Contract_Volumn]],0))</f>
        <v/>
      </c>
      <c r="P176" s="249"/>
      <c r="Q176" s="250" t="str">
        <f>IFERROR(IF(ISBLANK(TblMainInvoices[[#This Row],[ContInv_No01_Volumn]]),"",ROUND(TblMainInvoices[[#This Row],[Price_Unit]]*TblMainInvoices[[#This Row],[ContInv_No01_Volumn]],0)),"")</f>
        <v/>
      </c>
    </row>
    <row r="177" spans="1:17" ht="50.25" customHeight="1">
      <c r="A177" s="239" t="str">
        <f t="shared" si="4"/>
        <v>11030904</v>
      </c>
      <c r="B177" s="240" t="str">
        <f>_xlfn.XLOOKUP(TblMainInvoices[[#This Row],[Fehrest_Code]],TblFeharesCode[Fehrest_Code],TblFeharesCode[Schedule_Prices_Fa])</f>
        <v>ابنیه</v>
      </c>
      <c r="C177" s="240" t="e">
        <f>_xlfn.XLOOKUP(TblMainInvoices[[#This Row],[Schedule_Prices_Fa]],TblFeharesCode[Schedule_Prices_Fa],#REF!)</f>
        <v>#REF!</v>
      </c>
      <c r="D177" s="241">
        <v>11</v>
      </c>
      <c r="E177" s="241" t="str">
        <f t="shared" si="5"/>
        <v>03</v>
      </c>
      <c r="F177" s="240" t="s">
        <v>405</v>
      </c>
      <c r="G177" s="251" t="s">
        <v>475</v>
      </c>
      <c r="H177" s="243" t="s">
        <v>476</v>
      </c>
      <c r="I177" s="243" t="s">
        <v>3392</v>
      </c>
      <c r="J177" s="244" t="s">
        <v>34</v>
      </c>
      <c r="K177" s="245">
        <v>403500</v>
      </c>
      <c r="L177" s="246"/>
      <c r="M177" s="247">
        <f>_xlfn.XLOOKUP(TblMainInvoices[[#This Row],[Chapter_Nomber]],TblFeharesChapter[Abniyeh_Chapter_Nomber],TblFeharesChapter[Abniyeh_Plus_Minus])</f>
        <v>1.4641999999999999</v>
      </c>
      <c r="N177" s="248">
        <v>1.3418000000000001</v>
      </c>
      <c r="O177" s="245" t="str">
        <f>IF(ISBLANK(TblMainInvoices[[#This Row],[Estimate_Contract_Volumn]]),"",ROUND(TblMainInvoices[[#This Row],[Price_Unit]]*TblMainInvoices[[#This Row],[Estimate_Contract_Volumn]],0))</f>
        <v/>
      </c>
      <c r="P177" s="249"/>
      <c r="Q177" s="250" t="str">
        <f>IFERROR(IF(ISBLANK(TblMainInvoices[[#This Row],[ContInv_No01_Volumn]]),"",ROUND(TblMainInvoices[[#This Row],[Price_Unit]]*TblMainInvoices[[#This Row],[ContInv_No01_Volumn]],0)),"")</f>
        <v/>
      </c>
    </row>
    <row r="178" spans="1:17" ht="50.25" customHeight="1">
      <c r="A178" s="239" t="str">
        <f t="shared" si="4"/>
        <v>11030905</v>
      </c>
      <c r="B178" s="240" t="str">
        <f>_xlfn.XLOOKUP(TblMainInvoices[[#This Row],[Fehrest_Code]],TblFeharesCode[Fehrest_Code],TblFeharesCode[Schedule_Prices_Fa])</f>
        <v>ابنیه</v>
      </c>
      <c r="C178" s="240" t="e">
        <f>_xlfn.XLOOKUP(TblMainInvoices[[#This Row],[Schedule_Prices_Fa]],TblFeharesCode[Schedule_Prices_Fa],#REF!)</f>
        <v>#REF!</v>
      </c>
      <c r="D178" s="241">
        <v>11</v>
      </c>
      <c r="E178" s="241" t="str">
        <f t="shared" si="5"/>
        <v>03</v>
      </c>
      <c r="F178" s="240" t="s">
        <v>405</v>
      </c>
      <c r="G178" s="251" t="s">
        <v>477</v>
      </c>
      <c r="H178" s="243" t="s">
        <v>478</v>
      </c>
      <c r="I178" s="243" t="s">
        <v>3393</v>
      </c>
      <c r="J178" s="252"/>
      <c r="K178" s="245">
        <v>0</v>
      </c>
      <c r="L178" s="246"/>
      <c r="M178" s="247">
        <f>_xlfn.XLOOKUP(TblMainInvoices[[#This Row],[Chapter_Nomber]],TblFeharesChapter[Abniyeh_Chapter_Nomber],TblFeharesChapter[Abniyeh_Plus_Minus])</f>
        <v>1.4641999999999999</v>
      </c>
      <c r="N178" s="248">
        <v>1.3418000000000001</v>
      </c>
      <c r="O178" s="245" t="str">
        <f>IF(ISBLANK(TblMainInvoices[[#This Row],[Estimate_Contract_Volumn]]),"",ROUND(TblMainInvoices[[#This Row],[Price_Unit]]*TblMainInvoices[[#This Row],[Estimate_Contract_Volumn]],0))</f>
        <v/>
      </c>
      <c r="P178" s="249"/>
      <c r="Q178" s="250" t="str">
        <f>IFERROR(IF(ISBLANK(TblMainInvoices[[#This Row],[ContInv_No01_Volumn]]),"",ROUND(TblMainInvoices[[#This Row],[Price_Unit]]*TblMainInvoices[[#This Row],[ContInv_No01_Volumn]],0)),"")</f>
        <v/>
      </c>
    </row>
    <row r="179" spans="1:17" ht="50.25" customHeight="1">
      <c r="A179" s="239" t="str">
        <f t="shared" si="4"/>
        <v>11031001</v>
      </c>
      <c r="B179" s="240" t="str">
        <f>_xlfn.XLOOKUP(TblMainInvoices[[#This Row],[Fehrest_Code]],TblFeharesCode[Fehrest_Code],TblFeharesCode[Schedule_Prices_Fa])</f>
        <v>ابنیه</v>
      </c>
      <c r="C179" s="240" t="e">
        <f>_xlfn.XLOOKUP(TblMainInvoices[[#This Row],[Schedule_Prices_Fa]],TblFeharesCode[Schedule_Prices_Fa],#REF!)</f>
        <v>#REF!</v>
      </c>
      <c r="D179" s="241">
        <v>11</v>
      </c>
      <c r="E179" s="241" t="str">
        <f t="shared" si="5"/>
        <v>03</v>
      </c>
      <c r="F179" s="240" t="s">
        <v>405</v>
      </c>
      <c r="G179" s="251" t="s">
        <v>479</v>
      </c>
      <c r="H179" s="243" t="s">
        <v>480</v>
      </c>
      <c r="I179" s="243" t="s">
        <v>3394</v>
      </c>
      <c r="J179" s="244" t="s">
        <v>34</v>
      </c>
      <c r="K179" s="245">
        <v>54500</v>
      </c>
      <c r="L179" s="246"/>
      <c r="M179" s="247">
        <f>_xlfn.XLOOKUP(TblMainInvoices[[#This Row],[Chapter_Nomber]],TblFeharesChapter[Abniyeh_Chapter_Nomber],TblFeharesChapter[Abniyeh_Plus_Minus])</f>
        <v>1.4641999999999999</v>
      </c>
      <c r="N179" s="248">
        <v>1.3418000000000001</v>
      </c>
      <c r="O179" s="245" t="str">
        <f>IF(ISBLANK(TblMainInvoices[[#This Row],[Estimate_Contract_Volumn]]),"",ROUND(TblMainInvoices[[#This Row],[Price_Unit]]*TblMainInvoices[[#This Row],[Estimate_Contract_Volumn]],0))</f>
        <v/>
      </c>
      <c r="P179" s="249"/>
      <c r="Q179" s="250" t="str">
        <f>IFERROR(IF(ISBLANK(TblMainInvoices[[#This Row],[ContInv_No01_Volumn]]),"",ROUND(TblMainInvoices[[#This Row],[Price_Unit]]*TblMainInvoices[[#This Row],[ContInv_No01_Volumn]],0)),"")</f>
        <v/>
      </c>
    </row>
    <row r="180" spans="1:17" ht="50.25" customHeight="1">
      <c r="A180" s="239" t="str">
        <f t="shared" si="4"/>
        <v>11031003</v>
      </c>
      <c r="B180" s="240" t="str">
        <f>_xlfn.XLOOKUP(TblMainInvoices[[#This Row],[Fehrest_Code]],TblFeharesCode[Fehrest_Code],TblFeharesCode[Schedule_Prices_Fa])</f>
        <v>ابنیه</v>
      </c>
      <c r="C180" s="240" t="e">
        <f>_xlfn.XLOOKUP(TblMainInvoices[[#This Row],[Schedule_Prices_Fa]],TblFeharesCode[Schedule_Prices_Fa],#REF!)</f>
        <v>#REF!</v>
      </c>
      <c r="D180" s="241">
        <v>11</v>
      </c>
      <c r="E180" s="241" t="str">
        <f t="shared" si="5"/>
        <v>03</v>
      </c>
      <c r="F180" s="240" t="s">
        <v>405</v>
      </c>
      <c r="G180" s="251" t="s">
        <v>481</v>
      </c>
      <c r="H180" s="243" t="s">
        <v>482</v>
      </c>
      <c r="I180" s="243" t="s">
        <v>3395</v>
      </c>
      <c r="J180" s="252" t="s">
        <v>34</v>
      </c>
      <c r="K180" s="245">
        <v>76800</v>
      </c>
      <c r="L180" s="246"/>
      <c r="M180" s="247">
        <f>_xlfn.XLOOKUP(TblMainInvoices[[#This Row],[Chapter_Nomber]],TblFeharesChapter[Abniyeh_Chapter_Nomber],TblFeharesChapter[Abniyeh_Plus_Minus])</f>
        <v>1.4641999999999999</v>
      </c>
      <c r="N180" s="248">
        <v>1.3418000000000001</v>
      </c>
      <c r="O180" s="245" t="str">
        <f>IF(ISBLANK(TblMainInvoices[[#This Row],[Estimate_Contract_Volumn]]),"",ROUND(TblMainInvoices[[#This Row],[Price_Unit]]*TblMainInvoices[[#This Row],[Estimate_Contract_Volumn]],0))</f>
        <v/>
      </c>
      <c r="P180" s="249"/>
      <c r="Q180" s="250" t="str">
        <f>IFERROR(IF(ISBLANK(TblMainInvoices[[#This Row],[ContInv_No01_Volumn]]),"",ROUND(TblMainInvoices[[#This Row],[Price_Unit]]*TblMainInvoices[[#This Row],[ContInv_No01_Volumn]],0)),"")</f>
        <v/>
      </c>
    </row>
    <row r="181" spans="1:17" ht="50.25" customHeight="1">
      <c r="A181" s="239" t="str">
        <f t="shared" si="4"/>
        <v>11031004</v>
      </c>
      <c r="B181" s="240" t="str">
        <f>_xlfn.XLOOKUP(TblMainInvoices[[#This Row],[Fehrest_Code]],TblFeharesCode[Fehrest_Code],TblFeharesCode[Schedule_Prices_Fa])</f>
        <v>ابنیه</v>
      </c>
      <c r="C181" s="240" t="e">
        <f>_xlfn.XLOOKUP(TblMainInvoices[[#This Row],[Schedule_Prices_Fa]],TblFeharesCode[Schedule_Prices_Fa],#REF!)</f>
        <v>#REF!</v>
      </c>
      <c r="D181" s="241">
        <v>11</v>
      </c>
      <c r="E181" s="241" t="str">
        <f t="shared" si="5"/>
        <v>03</v>
      </c>
      <c r="F181" s="240" t="s">
        <v>405</v>
      </c>
      <c r="G181" s="251" t="s">
        <v>483</v>
      </c>
      <c r="H181" s="243" t="s">
        <v>484</v>
      </c>
      <c r="I181" s="243" t="s">
        <v>3396</v>
      </c>
      <c r="J181" s="252" t="s">
        <v>34</v>
      </c>
      <c r="K181" s="245">
        <v>47000</v>
      </c>
      <c r="L181" s="246"/>
      <c r="M181" s="247">
        <f>_xlfn.XLOOKUP(TblMainInvoices[[#This Row],[Chapter_Nomber]],TblFeharesChapter[Abniyeh_Chapter_Nomber],TblFeharesChapter[Abniyeh_Plus_Minus])</f>
        <v>1.4641999999999999</v>
      </c>
      <c r="N181" s="248">
        <v>1.3418000000000001</v>
      </c>
      <c r="O181" s="245" t="str">
        <f>IF(ISBLANK(TblMainInvoices[[#This Row],[Estimate_Contract_Volumn]]),"",ROUND(TblMainInvoices[[#This Row],[Price_Unit]]*TblMainInvoices[[#This Row],[Estimate_Contract_Volumn]],0))</f>
        <v/>
      </c>
      <c r="P181" s="249"/>
      <c r="Q181" s="250" t="str">
        <f>IFERROR(IF(ISBLANK(TblMainInvoices[[#This Row],[ContInv_No01_Volumn]]),"",ROUND(TblMainInvoices[[#This Row],[Price_Unit]]*TblMainInvoices[[#This Row],[ContInv_No01_Volumn]],0)),"")</f>
        <v/>
      </c>
    </row>
    <row r="182" spans="1:17" ht="50.25" customHeight="1">
      <c r="A182" s="239" t="str">
        <f t="shared" si="4"/>
        <v>11031005</v>
      </c>
      <c r="B182" s="240" t="str">
        <f>_xlfn.XLOOKUP(TblMainInvoices[[#This Row],[Fehrest_Code]],TblFeharesCode[Fehrest_Code],TblFeharesCode[Schedule_Prices_Fa])</f>
        <v>ابنیه</v>
      </c>
      <c r="C182" s="240" t="e">
        <f>_xlfn.XLOOKUP(TblMainInvoices[[#This Row],[Schedule_Prices_Fa]],TblFeharesCode[Schedule_Prices_Fa],#REF!)</f>
        <v>#REF!</v>
      </c>
      <c r="D182" s="241">
        <v>11</v>
      </c>
      <c r="E182" s="241" t="str">
        <f t="shared" si="5"/>
        <v>03</v>
      </c>
      <c r="F182" s="240" t="s">
        <v>405</v>
      </c>
      <c r="G182" s="251" t="s">
        <v>485</v>
      </c>
      <c r="H182" s="243" t="s">
        <v>486</v>
      </c>
      <c r="I182" s="243" t="s">
        <v>3397</v>
      </c>
      <c r="J182" s="252" t="s">
        <v>34</v>
      </c>
      <c r="K182" s="245">
        <v>32200</v>
      </c>
      <c r="L182" s="246"/>
      <c r="M182" s="247">
        <f>_xlfn.XLOOKUP(TblMainInvoices[[#This Row],[Chapter_Nomber]],TblFeharesChapter[Abniyeh_Chapter_Nomber],TblFeharesChapter[Abniyeh_Plus_Minus])</f>
        <v>1.4641999999999999</v>
      </c>
      <c r="N182" s="248">
        <v>1.3418000000000001</v>
      </c>
      <c r="O182" s="245" t="str">
        <f>IF(ISBLANK(TblMainInvoices[[#This Row],[Estimate_Contract_Volumn]]),"",ROUND(TblMainInvoices[[#This Row],[Price_Unit]]*TblMainInvoices[[#This Row],[Estimate_Contract_Volumn]],0))</f>
        <v/>
      </c>
      <c r="P182" s="249"/>
      <c r="Q182" s="250" t="str">
        <f>IFERROR(IF(ISBLANK(TblMainInvoices[[#This Row],[ContInv_No01_Volumn]]),"",ROUND(TblMainInvoices[[#This Row],[Price_Unit]]*TblMainInvoices[[#This Row],[ContInv_No01_Volumn]],0)),"")</f>
        <v/>
      </c>
    </row>
    <row r="183" spans="1:17" ht="50.25" customHeight="1">
      <c r="A183" s="239" t="str">
        <f t="shared" si="4"/>
        <v>11031102</v>
      </c>
      <c r="B183" s="240" t="str">
        <f>_xlfn.XLOOKUP(TblMainInvoices[[#This Row],[Fehrest_Code]],TblFeharesCode[Fehrest_Code],TblFeharesCode[Schedule_Prices_Fa])</f>
        <v>ابنیه</v>
      </c>
      <c r="C183" s="240" t="e">
        <f>_xlfn.XLOOKUP(TblMainInvoices[[#This Row],[Schedule_Prices_Fa]],TblFeharesCode[Schedule_Prices_Fa],#REF!)</f>
        <v>#REF!</v>
      </c>
      <c r="D183" s="241">
        <v>11</v>
      </c>
      <c r="E183" s="241" t="str">
        <f t="shared" si="5"/>
        <v>03</v>
      </c>
      <c r="F183" s="240" t="s">
        <v>405</v>
      </c>
      <c r="G183" s="251" t="s">
        <v>487</v>
      </c>
      <c r="H183" s="243" t="s">
        <v>488</v>
      </c>
      <c r="I183" s="243" t="s">
        <v>3398</v>
      </c>
      <c r="J183" s="252" t="s">
        <v>34</v>
      </c>
      <c r="K183" s="245">
        <v>474500</v>
      </c>
      <c r="L183" s="246"/>
      <c r="M183" s="247">
        <f>_xlfn.XLOOKUP(TblMainInvoices[[#This Row],[Chapter_Nomber]],TblFeharesChapter[Abniyeh_Chapter_Nomber],TblFeharesChapter[Abniyeh_Plus_Minus])</f>
        <v>1.4641999999999999</v>
      </c>
      <c r="N183" s="248">
        <v>1.3418000000000001</v>
      </c>
      <c r="O183" s="245" t="str">
        <f>IF(ISBLANK(TblMainInvoices[[#This Row],[Estimate_Contract_Volumn]]),"",ROUND(TblMainInvoices[[#This Row],[Price_Unit]]*TblMainInvoices[[#This Row],[Estimate_Contract_Volumn]],0))</f>
        <v/>
      </c>
      <c r="P183" s="249"/>
      <c r="Q183" s="250" t="str">
        <f>IFERROR(IF(ISBLANK(TblMainInvoices[[#This Row],[ContInv_No01_Volumn]]),"",ROUND(TblMainInvoices[[#This Row],[Price_Unit]]*TblMainInvoices[[#This Row],[ContInv_No01_Volumn]],0)),"")</f>
        <v/>
      </c>
    </row>
    <row r="184" spans="1:17" ht="50.25" customHeight="1">
      <c r="A184" s="239" t="str">
        <f t="shared" si="4"/>
        <v>11031103</v>
      </c>
      <c r="B184" s="240" t="str">
        <f>_xlfn.XLOOKUP(TblMainInvoices[[#This Row],[Fehrest_Code]],TblFeharesCode[Fehrest_Code],TblFeharesCode[Schedule_Prices_Fa])</f>
        <v>ابنیه</v>
      </c>
      <c r="C184" s="240" t="e">
        <f>_xlfn.XLOOKUP(TblMainInvoices[[#This Row],[Schedule_Prices_Fa]],TblFeharesCode[Schedule_Prices_Fa],#REF!)</f>
        <v>#REF!</v>
      </c>
      <c r="D184" s="241">
        <v>11</v>
      </c>
      <c r="E184" s="241" t="str">
        <f t="shared" si="5"/>
        <v>03</v>
      </c>
      <c r="F184" s="240" t="s">
        <v>405</v>
      </c>
      <c r="G184" s="251" t="s">
        <v>489</v>
      </c>
      <c r="H184" s="243" t="s">
        <v>490</v>
      </c>
      <c r="I184" s="243" t="s">
        <v>3399</v>
      </c>
      <c r="J184" s="252" t="s">
        <v>34</v>
      </c>
      <c r="K184" s="245">
        <v>346500</v>
      </c>
      <c r="L184" s="246"/>
      <c r="M184" s="247">
        <f>_xlfn.XLOOKUP(TblMainInvoices[[#This Row],[Chapter_Nomber]],TblFeharesChapter[Abniyeh_Chapter_Nomber],TblFeharesChapter[Abniyeh_Plus_Minus])</f>
        <v>1.4641999999999999</v>
      </c>
      <c r="N184" s="248">
        <v>1.3418000000000001</v>
      </c>
      <c r="O184" s="245" t="str">
        <f>IF(ISBLANK(TblMainInvoices[[#This Row],[Estimate_Contract_Volumn]]),"",ROUND(TblMainInvoices[[#This Row],[Price_Unit]]*TblMainInvoices[[#This Row],[Estimate_Contract_Volumn]],0))</f>
        <v/>
      </c>
      <c r="P184" s="249"/>
      <c r="Q184" s="250" t="str">
        <f>IFERROR(IF(ISBLANK(TblMainInvoices[[#This Row],[ContInv_No01_Volumn]]),"",ROUND(TblMainInvoices[[#This Row],[Price_Unit]]*TblMainInvoices[[#This Row],[ContInv_No01_Volumn]],0)),"")</f>
        <v/>
      </c>
    </row>
    <row r="185" spans="1:17" ht="50.25" customHeight="1">
      <c r="A185" s="239" t="str">
        <f t="shared" si="4"/>
        <v>11031201</v>
      </c>
      <c r="B185" s="240" t="str">
        <f>_xlfn.XLOOKUP(TblMainInvoices[[#This Row],[Fehrest_Code]],TblFeharesCode[Fehrest_Code],TblFeharesCode[Schedule_Prices_Fa])</f>
        <v>ابنیه</v>
      </c>
      <c r="C185" s="240" t="e">
        <f>_xlfn.XLOOKUP(TblMainInvoices[[#This Row],[Schedule_Prices_Fa]],TblFeharesCode[Schedule_Prices_Fa],#REF!)</f>
        <v>#REF!</v>
      </c>
      <c r="D185" s="241">
        <v>11</v>
      </c>
      <c r="E185" s="241" t="str">
        <f t="shared" si="5"/>
        <v>03</v>
      </c>
      <c r="F185" s="240" t="s">
        <v>405</v>
      </c>
      <c r="G185" s="251" t="s">
        <v>491</v>
      </c>
      <c r="H185" s="243" t="s">
        <v>492</v>
      </c>
      <c r="I185" s="243" t="s">
        <v>3400</v>
      </c>
      <c r="J185" s="252" t="s">
        <v>321</v>
      </c>
      <c r="K185" s="245">
        <v>4414000</v>
      </c>
      <c r="L185" s="246"/>
      <c r="M185" s="247">
        <f>_xlfn.XLOOKUP(TblMainInvoices[[#This Row],[Chapter_Nomber]],TblFeharesChapter[Abniyeh_Chapter_Nomber],TblFeharesChapter[Abniyeh_Plus_Minus])</f>
        <v>1.4641999999999999</v>
      </c>
      <c r="N185" s="248">
        <v>1.3418000000000001</v>
      </c>
      <c r="O185" s="245" t="str">
        <f>IF(ISBLANK(TblMainInvoices[[#This Row],[Estimate_Contract_Volumn]]),"",ROUND(TblMainInvoices[[#This Row],[Price_Unit]]*TblMainInvoices[[#This Row],[Estimate_Contract_Volumn]],0))</f>
        <v/>
      </c>
      <c r="P185" s="249"/>
      <c r="Q185" s="250" t="str">
        <f>IFERROR(IF(ISBLANK(TblMainInvoices[[#This Row],[ContInv_No01_Volumn]]),"",ROUND(TblMainInvoices[[#This Row],[Price_Unit]]*TblMainInvoices[[#This Row],[ContInv_No01_Volumn]],0)),"")</f>
        <v/>
      </c>
    </row>
    <row r="186" spans="1:17" ht="50.25" customHeight="1">
      <c r="A186" s="239" t="str">
        <f t="shared" si="4"/>
        <v>11031202</v>
      </c>
      <c r="B186" s="240" t="str">
        <f>_xlfn.XLOOKUP(TblMainInvoices[[#This Row],[Fehrest_Code]],TblFeharesCode[Fehrest_Code],TblFeharesCode[Schedule_Prices_Fa])</f>
        <v>ابنیه</v>
      </c>
      <c r="C186" s="240" t="e">
        <f>_xlfn.XLOOKUP(TblMainInvoices[[#This Row],[Schedule_Prices_Fa]],TblFeharesCode[Schedule_Prices_Fa],#REF!)</f>
        <v>#REF!</v>
      </c>
      <c r="D186" s="241">
        <v>11</v>
      </c>
      <c r="E186" s="241" t="str">
        <f t="shared" si="5"/>
        <v>03</v>
      </c>
      <c r="F186" s="240" t="s">
        <v>405</v>
      </c>
      <c r="G186" s="251" t="s">
        <v>493</v>
      </c>
      <c r="H186" s="243" t="s">
        <v>494</v>
      </c>
      <c r="I186" s="243" t="s">
        <v>3401</v>
      </c>
      <c r="J186" s="252" t="s">
        <v>321</v>
      </c>
      <c r="K186" s="245">
        <v>5208000</v>
      </c>
      <c r="L186" s="246"/>
      <c r="M186" s="247">
        <f>_xlfn.XLOOKUP(TblMainInvoices[[#This Row],[Chapter_Nomber]],TblFeharesChapter[Abniyeh_Chapter_Nomber],TblFeharesChapter[Abniyeh_Plus_Minus])</f>
        <v>1.4641999999999999</v>
      </c>
      <c r="N186" s="248">
        <v>1.3418000000000001</v>
      </c>
      <c r="O186" s="245" t="str">
        <f>IF(ISBLANK(TblMainInvoices[[#This Row],[Estimate_Contract_Volumn]]),"",ROUND(TblMainInvoices[[#This Row],[Price_Unit]]*TblMainInvoices[[#This Row],[Estimate_Contract_Volumn]],0))</f>
        <v/>
      </c>
      <c r="P186" s="249"/>
      <c r="Q186" s="250" t="str">
        <f>IFERROR(IF(ISBLANK(TblMainInvoices[[#This Row],[ContInv_No01_Volumn]]),"",ROUND(TblMainInvoices[[#This Row],[Price_Unit]]*TblMainInvoices[[#This Row],[ContInv_No01_Volumn]],0)),"")</f>
        <v/>
      </c>
    </row>
    <row r="187" spans="1:17" ht="50.25" customHeight="1">
      <c r="A187" s="239" t="str">
        <f t="shared" si="4"/>
        <v>11031203</v>
      </c>
      <c r="B187" s="240" t="str">
        <f>_xlfn.XLOOKUP(TblMainInvoices[[#This Row],[Fehrest_Code]],TblFeharesCode[Fehrest_Code],TblFeharesCode[Schedule_Prices_Fa])</f>
        <v>ابنیه</v>
      </c>
      <c r="C187" s="240" t="e">
        <f>_xlfn.XLOOKUP(TblMainInvoices[[#This Row],[Schedule_Prices_Fa]],TblFeharesCode[Schedule_Prices_Fa],#REF!)</f>
        <v>#REF!</v>
      </c>
      <c r="D187" s="241">
        <v>11</v>
      </c>
      <c r="E187" s="241" t="str">
        <f t="shared" si="5"/>
        <v>03</v>
      </c>
      <c r="F187" s="240" t="s">
        <v>405</v>
      </c>
      <c r="G187" s="251" t="s">
        <v>495</v>
      </c>
      <c r="H187" s="243" t="s">
        <v>496</v>
      </c>
      <c r="I187" s="243" t="s">
        <v>3402</v>
      </c>
      <c r="J187" s="252" t="s">
        <v>497</v>
      </c>
      <c r="K187" s="245">
        <v>-1</v>
      </c>
      <c r="L187" s="246"/>
      <c r="M187" s="247">
        <f>_xlfn.XLOOKUP(TblMainInvoices[[#This Row],[Chapter_Nomber]],TblFeharesChapter[Abniyeh_Chapter_Nomber],TblFeharesChapter[Abniyeh_Plus_Minus])</f>
        <v>1.4641999999999999</v>
      </c>
      <c r="N187" s="248">
        <v>1.3418000000000001</v>
      </c>
      <c r="O187" s="245" t="str">
        <f>IF(ISBLANK(TblMainInvoices[[#This Row],[Estimate_Contract_Volumn]]),"",ROUND(TblMainInvoices[[#This Row],[Price_Unit]]*TblMainInvoices[[#This Row],[Estimate_Contract_Volumn]],0))</f>
        <v/>
      </c>
      <c r="P187" s="249"/>
      <c r="Q187" s="250" t="str">
        <f>IFERROR(IF(ISBLANK(TblMainInvoices[[#This Row],[ContInv_No01_Volumn]]),"",ROUND(TblMainInvoices[[#This Row],[Price_Unit]]*TblMainInvoices[[#This Row],[ContInv_No01_Volumn]],0)),"")</f>
        <v/>
      </c>
    </row>
    <row r="188" spans="1:17" ht="50.25" customHeight="1">
      <c r="A188" s="239" t="str">
        <f t="shared" si="4"/>
        <v>11031204</v>
      </c>
      <c r="B188" s="240" t="str">
        <f>_xlfn.XLOOKUP(TblMainInvoices[[#This Row],[Fehrest_Code]],TblFeharesCode[Fehrest_Code],TblFeharesCode[Schedule_Prices_Fa])</f>
        <v>ابنیه</v>
      </c>
      <c r="C188" s="240" t="e">
        <f>_xlfn.XLOOKUP(TblMainInvoices[[#This Row],[Schedule_Prices_Fa]],TblFeharesCode[Schedule_Prices_Fa],#REF!)</f>
        <v>#REF!</v>
      </c>
      <c r="D188" s="241">
        <v>11</v>
      </c>
      <c r="E188" s="241" t="str">
        <f t="shared" si="5"/>
        <v>03</v>
      </c>
      <c r="F188" s="240" t="s">
        <v>405</v>
      </c>
      <c r="G188" s="251" t="s">
        <v>498</v>
      </c>
      <c r="H188" s="243" t="s">
        <v>499</v>
      </c>
      <c r="I188" s="243" t="s">
        <v>3403</v>
      </c>
      <c r="J188" s="252" t="s">
        <v>321</v>
      </c>
      <c r="K188" s="245">
        <v>1044000</v>
      </c>
      <c r="L188" s="246"/>
      <c r="M188" s="247">
        <f>_xlfn.XLOOKUP(TblMainInvoices[[#This Row],[Chapter_Nomber]],TblFeharesChapter[Abniyeh_Chapter_Nomber],TblFeharesChapter[Abniyeh_Plus_Minus])</f>
        <v>1.4641999999999999</v>
      </c>
      <c r="N188" s="248">
        <v>1.3418000000000001</v>
      </c>
      <c r="O188" s="245" t="str">
        <f>IF(ISBLANK(TblMainInvoices[[#This Row],[Estimate_Contract_Volumn]]),"",ROUND(TblMainInvoices[[#This Row],[Price_Unit]]*TblMainInvoices[[#This Row],[Estimate_Contract_Volumn]],0))</f>
        <v/>
      </c>
      <c r="P188" s="249"/>
      <c r="Q188" s="250" t="str">
        <f>IFERROR(IF(ISBLANK(TblMainInvoices[[#This Row],[ContInv_No01_Volumn]]),"",ROUND(TblMainInvoices[[#This Row],[Price_Unit]]*TblMainInvoices[[#This Row],[ContInv_No01_Volumn]],0)),"")</f>
        <v/>
      </c>
    </row>
    <row r="189" spans="1:17" ht="50.25" customHeight="1">
      <c r="A189" s="239" t="str">
        <f t="shared" si="4"/>
        <v>11031205</v>
      </c>
      <c r="B189" s="240" t="str">
        <f>_xlfn.XLOOKUP(TblMainInvoices[[#This Row],[Fehrest_Code]],TblFeharesCode[Fehrest_Code],TblFeharesCode[Schedule_Prices_Fa])</f>
        <v>ابنیه</v>
      </c>
      <c r="C189" s="240" t="e">
        <f>_xlfn.XLOOKUP(TblMainInvoices[[#This Row],[Schedule_Prices_Fa]],TblFeharesCode[Schedule_Prices_Fa],#REF!)</f>
        <v>#REF!</v>
      </c>
      <c r="D189" s="241">
        <v>11</v>
      </c>
      <c r="E189" s="241" t="str">
        <f t="shared" si="5"/>
        <v>03</v>
      </c>
      <c r="F189" s="240" t="s">
        <v>405</v>
      </c>
      <c r="G189" s="251" t="s">
        <v>500</v>
      </c>
      <c r="H189" s="243" t="s">
        <v>501</v>
      </c>
      <c r="I189" s="243" t="s">
        <v>3404</v>
      </c>
      <c r="J189" s="252" t="s">
        <v>321</v>
      </c>
      <c r="K189" s="245">
        <v>2709000</v>
      </c>
      <c r="L189" s="246"/>
      <c r="M189" s="247">
        <f>_xlfn.XLOOKUP(TblMainInvoices[[#This Row],[Chapter_Nomber]],TblFeharesChapter[Abniyeh_Chapter_Nomber],TblFeharesChapter[Abniyeh_Plus_Minus])</f>
        <v>1.4641999999999999</v>
      </c>
      <c r="N189" s="248">
        <v>1.3418000000000001</v>
      </c>
      <c r="O189" s="245" t="str">
        <f>IF(ISBLANK(TblMainInvoices[[#This Row],[Estimate_Contract_Volumn]]),"",ROUND(TblMainInvoices[[#This Row],[Price_Unit]]*TblMainInvoices[[#This Row],[Estimate_Contract_Volumn]],0))</f>
        <v/>
      </c>
      <c r="P189" s="249"/>
      <c r="Q189" s="250" t="str">
        <f>IFERROR(IF(ISBLANK(TblMainInvoices[[#This Row],[ContInv_No01_Volumn]]),"",ROUND(TblMainInvoices[[#This Row],[Price_Unit]]*TblMainInvoices[[#This Row],[ContInv_No01_Volumn]],0)),"")</f>
        <v/>
      </c>
    </row>
    <row r="190" spans="1:17" ht="50.25" customHeight="1">
      <c r="A190" s="239" t="str">
        <f t="shared" si="4"/>
        <v>11040101</v>
      </c>
      <c r="B190" s="240" t="str">
        <f>_xlfn.XLOOKUP(TblMainInvoices[[#This Row],[Fehrest_Code]],TblFeharesCode[Fehrest_Code],TblFeharesCode[Schedule_Prices_Fa])</f>
        <v>ابنیه</v>
      </c>
      <c r="C190" s="240" t="e">
        <f>_xlfn.XLOOKUP(TblMainInvoices[[#This Row],[Schedule_Prices_Fa]],TblFeharesCode[Schedule_Prices_Fa],#REF!)</f>
        <v>#REF!</v>
      </c>
      <c r="D190" s="241">
        <v>11</v>
      </c>
      <c r="E190" s="241" t="str">
        <f t="shared" si="5"/>
        <v>04</v>
      </c>
      <c r="F190" s="240" t="s">
        <v>502</v>
      </c>
      <c r="G190" s="251" t="s">
        <v>503</v>
      </c>
      <c r="H190" s="243" t="s">
        <v>504</v>
      </c>
      <c r="I190" s="243"/>
      <c r="J190" s="244" t="s">
        <v>34</v>
      </c>
      <c r="K190" s="245">
        <v>6826000</v>
      </c>
      <c r="L190" s="246"/>
      <c r="M190" s="247">
        <f>_xlfn.XLOOKUP(TblMainInvoices[[#This Row],[Chapter_Nomber]],TblFeharesChapter[Abniyeh_Chapter_Nomber],TblFeharesChapter[Abniyeh_Plus_Minus])</f>
        <v>1.9659</v>
      </c>
      <c r="N190" s="248">
        <v>1.3418000000000001</v>
      </c>
      <c r="O190" s="245" t="str">
        <f>IF(ISBLANK(TblMainInvoices[[#This Row],[Estimate_Contract_Volumn]]),"",ROUND(TblMainInvoices[[#This Row],[Price_Unit]]*TblMainInvoices[[#This Row],[Estimate_Contract_Volumn]],0))</f>
        <v/>
      </c>
      <c r="P190" s="249"/>
      <c r="Q190" s="250" t="str">
        <f>IFERROR(IF(ISBLANK(TblMainInvoices[[#This Row],[ContInv_No01_Volumn]]),"",ROUND(TblMainInvoices[[#This Row],[Price_Unit]]*TblMainInvoices[[#This Row],[ContInv_No01_Volumn]],0)),"")</f>
        <v/>
      </c>
    </row>
    <row r="191" spans="1:17" ht="50.25" customHeight="1">
      <c r="A191" s="239" t="str">
        <f t="shared" si="4"/>
        <v>11040102</v>
      </c>
      <c r="B191" s="240" t="str">
        <f>_xlfn.XLOOKUP(TblMainInvoices[[#This Row],[Fehrest_Code]],TblFeharesCode[Fehrest_Code],TblFeharesCode[Schedule_Prices_Fa])</f>
        <v>ابنیه</v>
      </c>
      <c r="C191" s="240" t="e">
        <f>_xlfn.XLOOKUP(TblMainInvoices[[#This Row],[Schedule_Prices_Fa]],TblFeharesCode[Schedule_Prices_Fa],#REF!)</f>
        <v>#REF!</v>
      </c>
      <c r="D191" s="241">
        <v>11</v>
      </c>
      <c r="E191" s="241" t="str">
        <f t="shared" si="5"/>
        <v>04</v>
      </c>
      <c r="F191" s="240" t="s">
        <v>502</v>
      </c>
      <c r="G191" s="251" t="s">
        <v>505</v>
      </c>
      <c r="H191" s="243" t="s">
        <v>506</v>
      </c>
      <c r="I191" s="243"/>
      <c r="J191" s="244" t="s">
        <v>34</v>
      </c>
      <c r="K191" s="245">
        <v>7886000</v>
      </c>
      <c r="L191" s="246"/>
      <c r="M191" s="247">
        <f>_xlfn.XLOOKUP(TblMainInvoices[[#This Row],[Chapter_Nomber]],TblFeharesChapter[Abniyeh_Chapter_Nomber],TblFeharesChapter[Abniyeh_Plus_Minus])</f>
        <v>1.9659</v>
      </c>
      <c r="N191" s="248">
        <v>1.3418000000000001</v>
      </c>
      <c r="O191" s="245" t="str">
        <f>IF(ISBLANK(TblMainInvoices[[#This Row],[Estimate_Contract_Volumn]]),"",ROUND(TblMainInvoices[[#This Row],[Price_Unit]]*TblMainInvoices[[#This Row],[Estimate_Contract_Volumn]],0))</f>
        <v/>
      </c>
      <c r="P191" s="249"/>
      <c r="Q191" s="250" t="str">
        <f>IFERROR(IF(ISBLANK(TblMainInvoices[[#This Row],[ContInv_No01_Volumn]]),"",ROUND(TblMainInvoices[[#This Row],[Price_Unit]]*TblMainInvoices[[#This Row],[ContInv_No01_Volumn]],0)),"")</f>
        <v/>
      </c>
    </row>
    <row r="192" spans="1:17" ht="50.25" customHeight="1">
      <c r="A192" s="239" t="str">
        <f t="shared" si="4"/>
        <v>11040103</v>
      </c>
      <c r="B192" s="240" t="str">
        <f>_xlfn.XLOOKUP(TblMainInvoices[[#This Row],[Fehrest_Code]],TblFeharesCode[Fehrest_Code],TblFeharesCode[Schedule_Prices_Fa])</f>
        <v>ابنیه</v>
      </c>
      <c r="C192" s="240" t="e">
        <f>_xlfn.XLOOKUP(TblMainInvoices[[#This Row],[Schedule_Prices_Fa]],TblFeharesCode[Schedule_Prices_Fa],#REF!)</f>
        <v>#REF!</v>
      </c>
      <c r="D192" s="241">
        <v>11</v>
      </c>
      <c r="E192" s="241" t="str">
        <f t="shared" si="5"/>
        <v>04</v>
      </c>
      <c r="F192" s="240" t="s">
        <v>502</v>
      </c>
      <c r="G192" s="251" t="s">
        <v>507</v>
      </c>
      <c r="H192" s="243" t="s">
        <v>508</v>
      </c>
      <c r="I192" s="243" t="s">
        <v>3405</v>
      </c>
      <c r="J192" s="252" t="s">
        <v>34</v>
      </c>
      <c r="K192" s="245">
        <v>6428000</v>
      </c>
      <c r="L192" s="246"/>
      <c r="M192" s="247">
        <f>_xlfn.XLOOKUP(TblMainInvoices[[#This Row],[Chapter_Nomber]],TblFeharesChapter[Abniyeh_Chapter_Nomber],TblFeharesChapter[Abniyeh_Plus_Minus])</f>
        <v>1.9659</v>
      </c>
      <c r="N192" s="248">
        <v>1.3418000000000001</v>
      </c>
      <c r="O192" s="245" t="str">
        <f>IF(ISBLANK(TblMainInvoices[[#This Row],[Estimate_Contract_Volumn]]),"",ROUND(TblMainInvoices[[#This Row],[Price_Unit]]*TblMainInvoices[[#This Row],[Estimate_Contract_Volumn]],0))</f>
        <v/>
      </c>
      <c r="P192" s="249"/>
      <c r="Q192" s="250" t="str">
        <f>IFERROR(IF(ISBLANK(TblMainInvoices[[#This Row],[ContInv_No01_Volumn]]),"",ROUND(TblMainInvoices[[#This Row],[Price_Unit]]*TblMainInvoices[[#This Row],[ContInv_No01_Volumn]],0)),"")</f>
        <v/>
      </c>
    </row>
    <row r="193" spans="1:17" ht="50.25" customHeight="1">
      <c r="A193" s="239" t="str">
        <f t="shared" si="4"/>
        <v>11040105</v>
      </c>
      <c r="B193" s="240" t="str">
        <f>_xlfn.XLOOKUP(TblMainInvoices[[#This Row],[Fehrest_Code]],TblFeharesCode[Fehrest_Code],TblFeharesCode[Schedule_Prices_Fa])</f>
        <v>ابنیه</v>
      </c>
      <c r="C193" s="240" t="e">
        <f>_xlfn.XLOOKUP(TblMainInvoices[[#This Row],[Schedule_Prices_Fa]],TblFeharesCode[Schedule_Prices_Fa],#REF!)</f>
        <v>#REF!</v>
      </c>
      <c r="D193" s="241">
        <v>11</v>
      </c>
      <c r="E193" s="241" t="str">
        <f t="shared" si="5"/>
        <v>04</v>
      </c>
      <c r="F193" s="240" t="s">
        <v>502</v>
      </c>
      <c r="G193" s="251" t="s">
        <v>509</v>
      </c>
      <c r="H193" s="243" t="s">
        <v>510</v>
      </c>
      <c r="I193" s="243"/>
      <c r="J193" s="252" t="s">
        <v>34</v>
      </c>
      <c r="K193" s="245">
        <v>11785000</v>
      </c>
      <c r="L193" s="246"/>
      <c r="M193" s="247">
        <f>_xlfn.XLOOKUP(TblMainInvoices[[#This Row],[Chapter_Nomber]],TblFeharesChapter[Abniyeh_Chapter_Nomber],TblFeharesChapter[Abniyeh_Plus_Minus])</f>
        <v>1.9659</v>
      </c>
      <c r="N193" s="248">
        <v>1.3418000000000001</v>
      </c>
      <c r="O193" s="245" t="str">
        <f>IF(ISBLANK(TblMainInvoices[[#This Row],[Estimate_Contract_Volumn]]),"",ROUND(TblMainInvoices[[#This Row],[Price_Unit]]*TblMainInvoices[[#This Row],[Estimate_Contract_Volumn]],0))</f>
        <v/>
      </c>
      <c r="P193" s="249"/>
      <c r="Q193" s="250" t="str">
        <f>IFERROR(IF(ISBLANK(TblMainInvoices[[#This Row],[ContInv_No01_Volumn]]),"",ROUND(TblMainInvoices[[#This Row],[Price_Unit]]*TblMainInvoices[[#This Row],[ContInv_No01_Volumn]],0)),"")</f>
        <v/>
      </c>
    </row>
    <row r="194" spans="1:17" ht="50.25" customHeight="1">
      <c r="A194" s="239" t="str">
        <f t="shared" si="4"/>
        <v>11040106</v>
      </c>
      <c r="B194" s="240" t="str">
        <f>_xlfn.XLOOKUP(TblMainInvoices[[#This Row],[Fehrest_Code]],TblFeharesCode[Fehrest_Code],TblFeharesCode[Schedule_Prices_Fa])</f>
        <v>ابنیه</v>
      </c>
      <c r="C194" s="240" t="e">
        <f>_xlfn.XLOOKUP(TblMainInvoices[[#This Row],[Schedule_Prices_Fa]],TblFeharesCode[Schedule_Prices_Fa],#REF!)</f>
        <v>#REF!</v>
      </c>
      <c r="D194" s="241">
        <v>11</v>
      </c>
      <c r="E194" s="241" t="str">
        <f t="shared" si="5"/>
        <v>04</v>
      </c>
      <c r="F194" s="240" t="s">
        <v>502</v>
      </c>
      <c r="G194" s="251" t="s">
        <v>511</v>
      </c>
      <c r="H194" s="243" t="s">
        <v>512</v>
      </c>
      <c r="I194" s="243"/>
      <c r="J194" s="252" t="s">
        <v>34</v>
      </c>
      <c r="K194" s="245">
        <v>12469000</v>
      </c>
      <c r="L194" s="246"/>
      <c r="M194" s="247">
        <f>_xlfn.XLOOKUP(TblMainInvoices[[#This Row],[Chapter_Nomber]],TblFeharesChapter[Abniyeh_Chapter_Nomber],TblFeharesChapter[Abniyeh_Plus_Minus])</f>
        <v>1.9659</v>
      </c>
      <c r="N194" s="248">
        <v>1.3418000000000001</v>
      </c>
      <c r="O194" s="245" t="str">
        <f>IF(ISBLANK(TblMainInvoices[[#This Row],[Estimate_Contract_Volumn]]),"",ROUND(TblMainInvoices[[#This Row],[Price_Unit]]*TblMainInvoices[[#This Row],[Estimate_Contract_Volumn]],0))</f>
        <v/>
      </c>
      <c r="P194" s="249"/>
      <c r="Q194" s="250" t="str">
        <f>IFERROR(IF(ISBLANK(TblMainInvoices[[#This Row],[ContInv_No01_Volumn]]),"",ROUND(TblMainInvoices[[#This Row],[Price_Unit]]*TblMainInvoices[[#This Row],[ContInv_No01_Volumn]],0)),"")</f>
        <v/>
      </c>
    </row>
    <row r="195" spans="1:17" ht="50.25" customHeight="1">
      <c r="A195" s="239" t="str">
        <f t="shared" si="4"/>
        <v>11040107</v>
      </c>
      <c r="B195" s="240" t="str">
        <f>_xlfn.XLOOKUP(TblMainInvoices[[#This Row],[Fehrest_Code]],TblFeharesCode[Fehrest_Code],TblFeharesCode[Schedule_Prices_Fa])</f>
        <v>ابنیه</v>
      </c>
      <c r="C195" s="240" t="e">
        <f>_xlfn.XLOOKUP(TblMainInvoices[[#This Row],[Schedule_Prices_Fa]],TblFeharesCode[Schedule_Prices_Fa],#REF!)</f>
        <v>#REF!</v>
      </c>
      <c r="D195" s="241">
        <v>11</v>
      </c>
      <c r="E195" s="241" t="str">
        <f t="shared" si="5"/>
        <v>04</v>
      </c>
      <c r="F195" s="240" t="s">
        <v>502</v>
      </c>
      <c r="G195" s="251" t="s">
        <v>513</v>
      </c>
      <c r="H195" s="243" t="s">
        <v>514</v>
      </c>
      <c r="I195" s="243" t="s">
        <v>3406</v>
      </c>
      <c r="J195" s="252" t="s">
        <v>32</v>
      </c>
      <c r="K195" s="245">
        <v>523500</v>
      </c>
      <c r="L195" s="246"/>
      <c r="M195" s="247">
        <f>_xlfn.XLOOKUP(TblMainInvoices[[#This Row],[Chapter_Nomber]],TblFeharesChapter[Abniyeh_Chapter_Nomber],TblFeharesChapter[Abniyeh_Plus_Minus])</f>
        <v>1.9659</v>
      </c>
      <c r="N195" s="248">
        <v>1.3418000000000001</v>
      </c>
      <c r="O195" s="245" t="str">
        <f>IF(ISBLANK(TblMainInvoices[[#This Row],[Estimate_Contract_Volumn]]),"",ROUND(TblMainInvoices[[#This Row],[Price_Unit]]*TblMainInvoices[[#This Row],[Estimate_Contract_Volumn]],0))</f>
        <v/>
      </c>
      <c r="P195" s="249"/>
      <c r="Q195" s="250" t="str">
        <f>IFERROR(IF(ISBLANK(TblMainInvoices[[#This Row],[ContInv_No01_Volumn]]),"",ROUND(TblMainInvoices[[#This Row],[Price_Unit]]*TblMainInvoices[[#This Row],[ContInv_No01_Volumn]],0)),"")</f>
        <v/>
      </c>
    </row>
    <row r="196" spans="1:17" ht="50.25" customHeight="1">
      <c r="A196" s="239" t="str">
        <f t="shared" si="4"/>
        <v>11040201</v>
      </c>
      <c r="B196" s="240" t="str">
        <f>_xlfn.XLOOKUP(TblMainInvoices[[#This Row],[Fehrest_Code]],TblFeharesCode[Fehrest_Code],TblFeharesCode[Schedule_Prices_Fa])</f>
        <v>ابنیه</v>
      </c>
      <c r="C196" s="240" t="e">
        <f>_xlfn.XLOOKUP(TblMainInvoices[[#This Row],[Schedule_Prices_Fa]],TblFeharesCode[Schedule_Prices_Fa],#REF!)</f>
        <v>#REF!</v>
      </c>
      <c r="D196" s="241">
        <v>11</v>
      </c>
      <c r="E196" s="241" t="str">
        <f t="shared" si="5"/>
        <v>04</v>
      </c>
      <c r="F196" s="240" t="s">
        <v>502</v>
      </c>
      <c r="G196" s="251" t="s">
        <v>515</v>
      </c>
      <c r="H196" s="243" t="s">
        <v>516</v>
      </c>
      <c r="I196" s="243" t="s">
        <v>3407</v>
      </c>
      <c r="J196" s="252" t="s">
        <v>34</v>
      </c>
      <c r="K196" s="245">
        <v>14683000</v>
      </c>
      <c r="L196" s="246"/>
      <c r="M196" s="247">
        <f>_xlfn.XLOOKUP(TblMainInvoices[[#This Row],[Chapter_Nomber]],TblFeharesChapter[Abniyeh_Chapter_Nomber],TblFeharesChapter[Abniyeh_Plus_Minus])</f>
        <v>1.9659</v>
      </c>
      <c r="N196" s="248">
        <v>1.3418000000000001</v>
      </c>
      <c r="O196" s="245" t="str">
        <f>IF(ISBLANK(TblMainInvoices[[#This Row],[Estimate_Contract_Volumn]]),"",ROUND(TblMainInvoices[[#This Row],[Price_Unit]]*TblMainInvoices[[#This Row],[Estimate_Contract_Volumn]],0))</f>
        <v/>
      </c>
      <c r="P196" s="249"/>
      <c r="Q196" s="250" t="str">
        <f>IFERROR(IF(ISBLANK(TblMainInvoices[[#This Row],[ContInv_No01_Volumn]]),"",ROUND(TblMainInvoices[[#This Row],[Price_Unit]]*TblMainInvoices[[#This Row],[ContInv_No01_Volumn]],0)),"")</f>
        <v/>
      </c>
    </row>
    <row r="197" spans="1:17" ht="50.25" customHeight="1">
      <c r="A197" s="239" t="str">
        <f t="shared" si="4"/>
        <v>11040202</v>
      </c>
      <c r="B197" s="240" t="str">
        <f>_xlfn.XLOOKUP(TblMainInvoices[[#This Row],[Fehrest_Code]],TblFeharesCode[Fehrest_Code],TblFeharesCode[Schedule_Prices_Fa])</f>
        <v>ابنیه</v>
      </c>
      <c r="C197" s="240" t="e">
        <f>_xlfn.XLOOKUP(TblMainInvoices[[#This Row],[Schedule_Prices_Fa]],TblFeharesCode[Schedule_Prices_Fa],#REF!)</f>
        <v>#REF!</v>
      </c>
      <c r="D197" s="241">
        <v>11</v>
      </c>
      <c r="E197" s="241" t="str">
        <f t="shared" si="5"/>
        <v>04</v>
      </c>
      <c r="F197" s="240" t="s">
        <v>502</v>
      </c>
      <c r="G197" s="251" t="s">
        <v>517</v>
      </c>
      <c r="H197" s="243" t="s">
        <v>518</v>
      </c>
      <c r="I197" s="243" t="s">
        <v>3408</v>
      </c>
      <c r="J197" s="252" t="s">
        <v>34</v>
      </c>
      <c r="K197" s="245">
        <v>15303000</v>
      </c>
      <c r="L197" s="246"/>
      <c r="M197" s="247">
        <f>_xlfn.XLOOKUP(TblMainInvoices[[#This Row],[Chapter_Nomber]],TblFeharesChapter[Abniyeh_Chapter_Nomber],TblFeharesChapter[Abniyeh_Plus_Minus])</f>
        <v>1.9659</v>
      </c>
      <c r="N197" s="248">
        <v>1.3418000000000001</v>
      </c>
      <c r="O197" s="245" t="str">
        <f>IF(ISBLANK(TblMainInvoices[[#This Row],[Estimate_Contract_Volumn]]),"",ROUND(TblMainInvoices[[#This Row],[Price_Unit]]*TblMainInvoices[[#This Row],[Estimate_Contract_Volumn]],0))</f>
        <v/>
      </c>
      <c r="P197" s="249"/>
      <c r="Q197" s="250" t="str">
        <f>IFERROR(IF(ISBLANK(TblMainInvoices[[#This Row],[ContInv_No01_Volumn]]),"",ROUND(TblMainInvoices[[#This Row],[Price_Unit]]*TblMainInvoices[[#This Row],[ContInv_No01_Volumn]],0)),"")</f>
        <v/>
      </c>
    </row>
    <row r="198" spans="1:17" ht="50.25" customHeight="1">
      <c r="A198" s="239" t="str">
        <f t="shared" si="4"/>
        <v>11040203</v>
      </c>
      <c r="B198" s="240" t="str">
        <f>_xlfn.XLOOKUP(TblMainInvoices[[#This Row],[Fehrest_Code]],TblFeharesCode[Fehrest_Code],TblFeharesCode[Schedule_Prices_Fa])</f>
        <v>ابنیه</v>
      </c>
      <c r="C198" s="240" t="e">
        <f>_xlfn.XLOOKUP(TblMainInvoices[[#This Row],[Schedule_Prices_Fa]],TblFeharesCode[Schedule_Prices_Fa],#REF!)</f>
        <v>#REF!</v>
      </c>
      <c r="D198" s="241">
        <v>11</v>
      </c>
      <c r="E198" s="241" t="str">
        <f t="shared" si="5"/>
        <v>04</v>
      </c>
      <c r="F198" s="240" t="s">
        <v>502</v>
      </c>
      <c r="G198" s="251" t="s">
        <v>519</v>
      </c>
      <c r="H198" s="243" t="s">
        <v>520</v>
      </c>
      <c r="I198" s="243" t="s">
        <v>3407</v>
      </c>
      <c r="J198" s="252" t="s">
        <v>34</v>
      </c>
      <c r="K198" s="245">
        <v>15309000</v>
      </c>
      <c r="L198" s="246"/>
      <c r="M198" s="247">
        <f>_xlfn.XLOOKUP(TblMainInvoices[[#This Row],[Chapter_Nomber]],TblFeharesChapter[Abniyeh_Chapter_Nomber],TblFeharesChapter[Abniyeh_Plus_Minus])</f>
        <v>1.9659</v>
      </c>
      <c r="N198" s="248">
        <v>1.3418000000000001</v>
      </c>
      <c r="O198" s="245" t="str">
        <f>IF(ISBLANK(TblMainInvoices[[#This Row],[Estimate_Contract_Volumn]]),"",ROUND(TblMainInvoices[[#This Row],[Price_Unit]]*TblMainInvoices[[#This Row],[Estimate_Contract_Volumn]],0))</f>
        <v/>
      </c>
      <c r="P198" s="249"/>
      <c r="Q198" s="250" t="str">
        <f>IFERROR(IF(ISBLANK(TblMainInvoices[[#This Row],[ContInv_No01_Volumn]]),"",ROUND(TblMainInvoices[[#This Row],[Price_Unit]]*TblMainInvoices[[#This Row],[ContInv_No01_Volumn]],0)),"")</f>
        <v/>
      </c>
    </row>
    <row r="199" spans="1:17" ht="50.25" customHeight="1">
      <c r="A199" s="239" t="str">
        <f t="shared" si="4"/>
        <v>11040204</v>
      </c>
      <c r="B199" s="240" t="str">
        <f>_xlfn.XLOOKUP(TblMainInvoices[[#This Row],[Fehrest_Code]],TblFeharesCode[Fehrest_Code],TblFeharesCode[Schedule_Prices_Fa])</f>
        <v>ابنیه</v>
      </c>
      <c r="C199" s="240" t="e">
        <f>_xlfn.XLOOKUP(TblMainInvoices[[#This Row],[Schedule_Prices_Fa]],TblFeharesCode[Schedule_Prices_Fa],#REF!)</f>
        <v>#REF!</v>
      </c>
      <c r="D199" s="241">
        <v>11</v>
      </c>
      <c r="E199" s="241" t="str">
        <f t="shared" si="5"/>
        <v>04</v>
      </c>
      <c r="F199" s="240" t="s">
        <v>502</v>
      </c>
      <c r="G199" s="251" t="s">
        <v>521</v>
      </c>
      <c r="H199" s="243" t="s">
        <v>522</v>
      </c>
      <c r="I199" s="243" t="s">
        <v>3409</v>
      </c>
      <c r="J199" s="252" t="s">
        <v>34</v>
      </c>
      <c r="K199" s="245">
        <v>16424000</v>
      </c>
      <c r="L199" s="246"/>
      <c r="M199" s="247">
        <f>_xlfn.XLOOKUP(TblMainInvoices[[#This Row],[Chapter_Nomber]],TblFeharesChapter[Abniyeh_Chapter_Nomber],TblFeharesChapter[Abniyeh_Plus_Minus])</f>
        <v>1.9659</v>
      </c>
      <c r="N199" s="248">
        <v>1.3418000000000001</v>
      </c>
      <c r="O199" s="245" t="str">
        <f>IF(ISBLANK(TblMainInvoices[[#This Row],[Estimate_Contract_Volumn]]),"",ROUND(TblMainInvoices[[#This Row],[Price_Unit]]*TblMainInvoices[[#This Row],[Estimate_Contract_Volumn]],0))</f>
        <v/>
      </c>
      <c r="P199" s="249"/>
      <c r="Q199" s="250" t="str">
        <f>IFERROR(IF(ISBLANK(TblMainInvoices[[#This Row],[ContInv_No01_Volumn]]),"",ROUND(TblMainInvoices[[#This Row],[Price_Unit]]*TblMainInvoices[[#This Row],[ContInv_No01_Volumn]],0)),"")</f>
        <v/>
      </c>
    </row>
    <row r="200" spans="1:17" ht="50.25" customHeight="1">
      <c r="A200" s="239" t="str">
        <f t="shared" si="4"/>
        <v>11040205</v>
      </c>
      <c r="B200" s="240" t="str">
        <f>_xlfn.XLOOKUP(TblMainInvoices[[#This Row],[Fehrest_Code]],TblFeharesCode[Fehrest_Code],TblFeharesCode[Schedule_Prices_Fa])</f>
        <v>ابنیه</v>
      </c>
      <c r="C200" s="240" t="e">
        <f>_xlfn.XLOOKUP(TblMainInvoices[[#This Row],[Schedule_Prices_Fa]],TblFeharesCode[Schedule_Prices_Fa],#REF!)</f>
        <v>#REF!</v>
      </c>
      <c r="D200" s="241">
        <v>11</v>
      </c>
      <c r="E200" s="241" t="str">
        <f t="shared" si="5"/>
        <v>04</v>
      </c>
      <c r="F200" s="240" t="s">
        <v>502</v>
      </c>
      <c r="G200" s="251" t="s">
        <v>523</v>
      </c>
      <c r="H200" s="243" t="s">
        <v>524</v>
      </c>
      <c r="I200" s="243" t="s">
        <v>3410</v>
      </c>
      <c r="J200" s="252" t="s">
        <v>34</v>
      </c>
      <c r="K200" s="245">
        <v>17044000</v>
      </c>
      <c r="L200" s="246"/>
      <c r="M200" s="247">
        <f>_xlfn.XLOOKUP(TblMainInvoices[[#This Row],[Chapter_Nomber]],TblFeharesChapter[Abniyeh_Chapter_Nomber],TblFeharesChapter[Abniyeh_Plus_Minus])</f>
        <v>1.9659</v>
      </c>
      <c r="N200" s="248">
        <v>1.3418000000000001</v>
      </c>
      <c r="O200" s="245" t="str">
        <f>IF(ISBLANK(TblMainInvoices[[#This Row],[Estimate_Contract_Volumn]]),"",ROUND(TblMainInvoices[[#This Row],[Price_Unit]]*TblMainInvoices[[#This Row],[Estimate_Contract_Volumn]],0))</f>
        <v/>
      </c>
      <c r="P200" s="249"/>
      <c r="Q200" s="250" t="str">
        <f>IFERROR(IF(ISBLANK(TblMainInvoices[[#This Row],[ContInv_No01_Volumn]]),"",ROUND(TblMainInvoices[[#This Row],[Price_Unit]]*TblMainInvoices[[#This Row],[ContInv_No01_Volumn]],0)),"")</f>
        <v/>
      </c>
    </row>
    <row r="201" spans="1:17" ht="50.25" customHeight="1">
      <c r="A201" s="239" t="str">
        <f t="shared" si="4"/>
        <v>11040206</v>
      </c>
      <c r="B201" s="240" t="str">
        <f>_xlfn.XLOOKUP(TblMainInvoices[[#This Row],[Fehrest_Code]],TblFeharesCode[Fehrest_Code],TblFeharesCode[Schedule_Prices_Fa])</f>
        <v>ابنیه</v>
      </c>
      <c r="C201" s="240" t="e">
        <f>_xlfn.XLOOKUP(TblMainInvoices[[#This Row],[Schedule_Prices_Fa]],TblFeharesCode[Schedule_Prices_Fa],#REF!)</f>
        <v>#REF!</v>
      </c>
      <c r="D201" s="241">
        <v>11</v>
      </c>
      <c r="E201" s="241" t="str">
        <f t="shared" si="5"/>
        <v>04</v>
      </c>
      <c r="F201" s="240" t="s">
        <v>502</v>
      </c>
      <c r="G201" s="251" t="s">
        <v>525</v>
      </c>
      <c r="H201" s="243" t="s">
        <v>526</v>
      </c>
      <c r="I201" s="243" t="s">
        <v>3411</v>
      </c>
      <c r="J201" s="252" t="s">
        <v>34</v>
      </c>
      <c r="K201" s="245">
        <v>17049000</v>
      </c>
      <c r="L201" s="246"/>
      <c r="M201" s="247">
        <f>_xlfn.XLOOKUP(TblMainInvoices[[#This Row],[Chapter_Nomber]],TblFeharesChapter[Abniyeh_Chapter_Nomber],TblFeharesChapter[Abniyeh_Plus_Minus])</f>
        <v>1.9659</v>
      </c>
      <c r="N201" s="248">
        <v>1.3418000000000001</v>
      </c>
      <c r="O201" s="245" t="str">
        <f>IF(ISBLANK(TblMainInvoices[[#This Row],[Estimate_Contract_Volumn]]),"",ROUND(TblMainInvoices[[#This Row],[Price_Unit]]*TblMainInvoices[[#This Row],[Estimate_Contract_Volumn]],0))</f>
        <v/>
      </c>
      <c r="P201" s="249"/>
      <c r="Q201" s="250" t="str">
        <f>IFERROR(IF(ISBLANK(TblMainInvoices[[#This Row],[ContInv_No01_Volumn]]),"",ROUND(TblMainInvoices[[#This Row],[Price_Unit]]*TblMainInvoices[[#This Row],[ContInv_No01_Volumn]],0)),"")</f>
        <v/>
      </c>
    </row>
    <row r="202" spans="1:17" ht="50.25" customHeight="1">
      <c r="A202" s="239" t="str">
        <f t="shared" si="4"/>
        <v>11040207</v>
      </c>
      <c r="B202" s="240" t="str">
        <f>_xlfn.XLOOKUP(TblMainInvoices[[#This Row],[Fehrest_Code]],TblFeharesCode[Fehrest_Code],TblFeharesCode[Schedule_Prices_Fa])</f>
        <v>ابنیه</v>
      </c>
      <c r="C202" s="240" t="e">
        <f>_xlfn.XLOOKUP(TblMainInvoices[[#This Row],[Schedule_Prices_Fa]],TblFeharesCode[Schedule_Prices_Fa],#REF!)</f>
        <v>#REF!</v>
      </c>
      <c r="D202" s="241">
        <v>11</v>
      </c>
      <c r="E202" s="241" t="str">
        <f t="shared" si="5"/>
        <v>04</v>
      </c>
      <c r="F202" s="240" t="s">
        <v>502</v>
      </c>
      <c r="G202" s="251" t="s">
        <v>527</v>
      </c>
      <c r="H202" s="243" t="s">
        <v>528</v>
      </c>
      <c r="I202" s="243"/>
      <c r="J202" s="244" t="s">
        <v>34</v>
      </c>
      <c r="K202" s="245">
        <v>10972000</v>
      </c>
      <c r="L202" s="246"/>
      <c r="M202" s="247">
        <f>_xlfn.XLOOKUP(TblMainInvoices[[#This Row],[Chapter_Nomber]],TblFeharesChapter[Abniyeh_Chapter_Nomber],TblFeharesChapter[Abniyeh_Plus_Minus])</f>
        <v>1.9659</v>
      </c>
      <c r="N202" s="248">
        <v>1.3418000000000001</v>
      </c>
      <c r="O202" s="245" t="str">
        <f>IF(ISBLANK(TblMainInvoices[[#This Row],[Estimate_Contract_Volumn]]),"",ROUND(TblMainInvoices[[#This Row],[Price_Unit]]*TblMainInvoices[[#This Row],[Estimate_Contract_Volumn]],0))</f>
        <v/>
      </c>
      <c r="P202" s="249"/>
      <c r="Q202" s="250" t="str">
        <f>IFERROR(IF(ISBLANK(TblMainInvoices[[#This Row],[ContInv_No01_Volumn]]),"",ROUND(TblMainInvoices[[#This Row],[Price_Unit]]*TblMainInvoices[[#This Row],[ContInv_No01_Volumn]],0)),"")</f>
        <v/>
      </c>
    </row>
    <row r="203" spans="1:17" ht="50.25" customHeight="1">
      <c r="A203" s="239" t="str">
        <f t="shared" ref="A203:A266" si="6">D203&amp;G203</f>
        <v>11040208</v>
      </c>
      <c r="B203" s="240" t="str">
        <f>_xlfn.XLOOKUP(TblMainInvoices[[#This Row],[Fehrest_Code]],TblFeharesCode[Fehrest_Code],TblFeharesCode[Schedule_Prices_Fa])</f>
        <v>ابنیه</v>
      </c>
      <c r="C203" s="240" t="e">
        <f>_xlfn.XLOOKUP(TblMainInvoices[[#This Row],[Schedule_Prices_Fa]],TblFeharesCode[Schedule_Prices_Fa],#REF!)</f>
        <v>#REF!</v>
      </c>
      <c r="D203" s="241">
        <v>11</v>
      </c>
      <c r="E203" s="241" t="str">
        <f t="shared" ref="E203:E266" si="7">LEFT($G203,2)</f>
        <v>04</v>
      </c>
      <c r="F203" s="240" t="s">
        <v>502</v>
      </c>
      <c r="G203" s="251" t="s">
        <v>529</v>
      </c>
      <c r="H203" s="243" t="s">
        <v>530</v>
      </c>
      <c r="I203" s="243"/>
      <c r="J203" s="252" t="s">
        <v>34</v>
      </c>
      <c r="K203" s="245">
        <v>12031000</v>
      </c>
      <c r="L203" s="246"/>
      <c r="M203" s="247">
        <f>_xlfn.XLOOKUP(TblMainInvoices[[#This Row],[Chapter_Nomber]],TblFeharesChapter[Abniyeh_Chapter_Nomber],TblFeharesChapter[Abniyeh_Plus_Minus])</f>
        <v>1.9659</v>
      </c>
      <c r="N203" s="248">
        <v>1.3418000000000001</v>
      </c>
      <c r="O203" s="245" t="str">
        <f>IF(ISBLANK(TblMainInvoices[[#This Row],[Estimate_Contract_Volumn]]),"",ROUND(TblMainInvoices[[#This Row],[Price_Unit]]*TblMainInvoices[[#This Row],[Estimate_Contract_Volumn]],0))</f>
        <v/>
      </c>
      <c r="P203" s="249"/>
      <c r="Q203" s="250" t="str">
        <f>IFERROR(IF(ISBLANK(TblMainInvoices[[#This Row],[ContInv_No01_Volumn]]),"",ROUND(TblMainInvoices[[#This Row],[Price_Unit]]*TblMainInvoices[[#This Row],[ContInv_No01_Volumn]],0)),"")</f>
        <v/>
      </c>
    </row>
    <row r="204" spans="1:17" ht="50.25" customHeight="1">
      <c r="A204" s="239" t="str">
        <f t="shared" si="6"/>
        <v>11040301</v>
      </c>
      <c r="B204" s="240" t="str">
        <f>_xlfn.XLOOKUP(TblMainInvoices[[#This Row],[Fehrest_Code]],TblFeharesCode[Fehrest_Code],TblFeharesCode[Schedule_Prices_Fa])</f>
        <v>ابنیه</v>
      </c>
      <c r="C204" s="240" t="e">
        <f>_xlfn.XLOOKUP(TblMainInvoices[[#This Row],[Schedule_Prices_Fa]],TblFeharesCode[Schedule_Prices_Fa],#REF!)</f>
        <v>#REF!</v>
      </c>
      <c r="D204" s="241">
        <v>11</v>
      </c>
      <c r="E204" s="241" t="str">
        <f t="shared" si="7"/>
        <v>04</v>
      </c>
      <c r="F204" s="240" t="s">
        <v>502</v>
      </c>
      <c r="G204" s="251" t="s">
        <v>43</v>
      </c>
      <c r="H204" s="243" t="s">
        <v>531</v>
      </c>
      <c r="I204" s="243" t="s">
        <v>3412</v>
      </c>
      <c r="J204" s="252" t="s">
        <v>125</v>
      </c>
      <c r="K204" s="245">
        <v>4815000</v>
      </c>
      <c r="L204" s="246"/>
      <c r="M204" s="247">
        <f>_xlfn.XLOOKUP(TblMainInvoices[[#This Row],[Chapter_Nomber]],TblFeharesChapter[Abniyeh_Chapter_Nomber],TblFeharesChapter[Abniyeh_Plus_Minus])</f>
        <v>1.9659</v>
      </c>
      <c r="N204" s="248">
        <v>1.3418000000000001</v>
      </c>
      <c r="O204" s="245" t="str">
        <f>IF(ISBLANK(TblMainInvoices[[#This Row],[Estimate_Contract_Volumn]]),"",ROUND(TblMainInvoices[[#This Row],[Price_Unit]]*TblMainInvoices[[#This Row],[Estimate_Contract_Volumn]],0))</f>
        <v/>
      </c>
      <c r="P204" s="249"/>
      <c r="Q204" s="250" t="str">
        <f>IFERROR(IF(ISBLANK(TblMainInvoices[[#This Row],[ContInv_No01_Volumn]]),"",ROUND(TblMainInvoices[[#This Row],[Price_Unit]]*TblMainInvoices[[#This Row],[ContInv_No01_Volumn]],0)),"")</f>
        <v/>
      </c>
    </row>
    <row r="205" spans="1:17" ht="50.25" customHeight="1">
      <c r="A205" s="239" t="str">
        <f t="shared" si="6"/>
        <v>11040302</v>
      </c>
      <c r="B205" s="240" t="str">
        <f>_xlfn.XLOOKUP(TblMainInvoices[[#This Row],[Fehrest_Code]],TblFeharesCode[Fehrest_Code],TblFeharesCode[Schedule_Prices_Fa])</f>
        <v>ابنیه</v>
      </c>
      <c r="C205" s="240" t="e">
        <f>_xlfn.XLOOKUP(TblMainInvoices[[#This Row],[Schedule_Prices_Fa]],TblFeharesCode[Schedule_Prices_Fa],#REF!)</f>
        <v>#REF!</v>
      </c>
      <c r="D205" s="241">
        <v>11</v>
      </c>
      <c r="E205" s="241" t="str">
        <f t="shared" si="7"/>
        <v>04</v>
      </c>
      <c r="F205" s="240" t="s">
        <v>502</v>
      </c>
      <c r="G205" s="251" t="s">
        <v>44</v>
      </c>
      <c r="H205" s="243" t="s">
        <v>532</v>
      </c>
      <c r="I205" s="243" t="s">
        <v>3413</v>
      </c>
      <c r="J205" s="252" t="s">
        <v>125</v>
      </c>
      <c r="K205" s="245">
        <v>1389000</v>
      </c>
      <c r="L205" s="246"/>
      <c r="M205" s="247">
        <f>_xlfn.XLOOKUP(TblMainInvoices[[#This Row],[Chapter_Nomber]],TblFeharesChapter[Abniyeh_Chapter_Nomber],TblFeharesChapter[Abniyeh_Plus_Minus])</f>
        <v>1.9659</v>
      </c>
      <c r="N205" s="248">
        <v>1.3418000000000001</v>
      </c>
      <c r="O205" s="245" t="str">
        <f>IF(ISBLANK(TblMainInvoices[[#This Row],[Estimate_Contract_Volumn]]),"",ROUND(TblMainInvoices[[#This Row],[Price_Unit]]*TblMainInvoices[[#This Row],[Estimate_Contract_Volumn]],0))</f>
        <v/>
      </c>
      <c r="P205" s="249"/>
      <c r="Q205" s="250" t="str">
        <f>IFERROR(IF(ISBLANK(TblMainInvoices[[#This Row],[ContInv_No01_Volumn]]),"",ROUND(TblMainInvoices[[#This Row],[Price_Unit]]*TblMainInvoices[[#This Row],[ContInv_No01_Volumn]],0)),"")</f>
        <v/>
      </c>
    </row>
    <row r="206" spans="1:17" ht="50.25" customHeight="1">
      <c r="A206" s="239" t="str">
        <f t="shared" si="6"/>
        <v>11040303</v>
      </c>
      <c r="B206" s="240" t="str">
        <f>_xlfn.XLOOKUP(TblMainInvoices[[#This Row],[Fehrest_Code]],TblFeharesCode[Fehrest_Code],TblFeharesCode[Schedule_Prices_Fa])</f>
        <v>ابنیه</v>
      </c>
      <c r="C206" s="240" t="e">
        <f>_xlfn.XLOOKUP(TblMainInvoices[[#This Row],[Schedule_Prices_Fa]],TblFeharesCode[Schedule_Prices_Fa],#REF!)</f>
        <v>#REF!</v>
      </c>
      <c r="D206" s="241">
        <v>11</v>
      </c>
      <c r="E206" s="241" t="str">
        <f t="shared" si="7"/>
        <v>04</v>
      </c>
      <c r="F206" s="240" t="s">
        <v>502</v>
      </c>
      <c r="G206" s="251" t="s">
        <v>45</v>
      </c>
      <c r="H206" s="243" t="s">
        <v>533</v>
      </c>
      <c r="I206" s="243" t="s">
        <v>3414</v>
      </c>
      <c r="J206" s="252" t="s">
        <v>125</v>
      </c>
      <c r="K206" s="245">
        <v>1930000</v>
      </c>
      <c r="L206" s="246"/>
      <c r="M206" s="247">
        <f>_xlfn.XLOOKUP(TblMainInvoices[[#This Row],[Chapter_Nomber]],TblFeharesChapter[Abniyeh_Chapter_Nomber],TblFeharesChapter[Abniyeh_Plus_Minus])</f>
        <v>1.9659</v>
      </c>
      <c r="N206" s="248">
        <v>1.3418000000000001</v>
      </c>
      <c r="O206" s="245" t="str">
        <f>IF(ISBLANK(TblMainInvoices[[#This Row],[Estimate_Contract_Volumn]]),"",ROUND(TblMainInvoices[[#This Row],[Price_Unit]]*TblMainInvoices[[#This Row],[Estimate_Contract_Volumn]],0))</f>
        <v/>
      </c>
      <c r="P206" s="249"/>
      <c r="Q206" s="250" t="str">
        <f>IFERROR(IF(ISBLANK(TblMainInvoices[[#This Row],[ContInv_No01_Volumn]]),"",ROUND(TblMainInvoices[[#This Row],[Price_Unit]]*TblMainInvoices[[#This Row],[ContInv_No01_Volumn]],0)),"")</f>
        <v/>
      </c>
    </row>
    <row r="207" spans="1:17" ht="50.25" customHeight="1">
      <c r="A207" s="239" t="str">
        <f t="shared" si="6"/>
        <v>11040304</v>
      </c>
      <c r="B207" s="240" t="str">
        <f>_xlfn.XLOOKUP(TblMainInvoices[[#This Row],[Fehrest_Code]],TblFeharesCode[Fehrest_Code],TblFeharesCode[Schedule_Prices_Fa])</f>
        <v>ابنیه</v>
      </c>
      <c r="C207" s="240" t="e">
        <f>_xlfn.XLOOKUP(TblMainInvoices[[#This Row],[Schedule_Prices_Fa]],TblFeharesCode[Schedule_Prices_Fa],#REF!)</f>
        <v>#REF!</v>
      </c>
      <c r="D207" s="241">
        <v>11</v>
      </c>
      <c r="E207" s="241" t="str">
        <f t="shared" si="7"/>
        <v>04</v>
      </c>
      <c r="F207" s="240" t="s">
        <v>502</v>
      </c>
      <c r="G207" s="251" t="s">
        <v>534</v>
      </c>
      <c r="H207" s="243" t="s">
        <v>535</v>
      </c>
      <c r="I207" s="243" t="s">
        <v>3415</v>
      </c>
      <c r="J207" s="252" t="s">
        <v>125</v>
      </c>
      <c r="K207" s="245">
        <v>1620000</v>
      </c>
      <c r="L207" s="246"/>
      <c r="M207" s="247">
        <f>_xlfn.XLOOKUP(TblMainInvoices[[#This Row],[Chapter_Nomber]],TblFeharesChapter[Abniyeh_Chapter_Nomber],TblFeharesChapter[Abniyeh_Plus_Minus])</f>
        <v>1.9659</v>
      </c>
      <c r="N207" s="248">
        <v>1.3418000000000001</v>
      </c>
      <c r="O207" s="245" t="str">
        <f>IF(ISBLANK(TblMainInvoices[[#This Row],[Estimate_Contract_Volumn]]),"",ROUND(TblMainInvoices[[#This Row],[Price_Unit]]*TblMainInvoices[[#This Row],[Estimate_Contract_Volumn]],0))</f>
        <v/>
      </c>
      <c r="P207" s="249"/>
      <c r="Q207" s="250" t="str">
        <f>IFERROR(IF(ISBLANK(TblMainInvoices[[#This Row],[ContInv_No01_Volumn]]),"",ROUND(TblMainInvoices[[#This Row],[Price_Unit]]*TblMainInvoices[[#This Row],[ContInv_No01_Volumn]],0)),"")</f>
        <v/>
      </c>
    </row>
    <row r="208" spans="1:17" ht="50.25" customHeight="1">
      <c r="A208" s="239" t="str">
        <f t="shared" si="6"/>
        <v>11040305</v>
      </c>
      <c r="B208" s="240" t="str">
        <f>_xlfn.XLOOKUP(TblMainInvoices[[#This Row],[Fehrest_Code]],TblFeharesCode[Fehrest_Code],TblFeharesCode[Schedule_Prices_Fa])</f>
        <v>ابنیه</v>
      </c>
      <c r="C208" s="240" t="e">
        <f>_xlfn.XLOOKUP(TblMainInvoices[[#This Row],[Schedule_Prices_Fa]],TblFeharesCode[Schedule_Prices_Fa],#REF!)</f>
        <v>#REF!</v>
      </c>
      <c r="D208" s="241">
        <v>11</v>
      </c>
      <c r="E208" s="241" t="str">
        <f t="shared" si="7"/>
        <v>04</v>
      </c>
      <c r="F208" s="240" t="s">
        <v>502</v>
      </c>
      <c r="G208" s="251" t="s">
        <v>536</v>
      </c>
      <c r="H208" s="243" t="s">
        <v>537</v>
      </c>
      <c r="I208" s="243" t="s">
        <v>3416</v>
      </c>
      <c r="J208" s="252" t="s">
        <v>125</v>
      </c>
      <c r="K208" s="245">
        <v>2399000</v>
      </c>
      <c r="L208" s="246"/>
      <c r="M208" s="247">
        <f>_xlfn.XLOOKUP(TblMainInvoices[[#This Row],[Chapter_Nomber]],TblFeharesChapter[Abniyeh_Chapter_Nomber],TblFeharesChapter[Abniyeh_Plus_Minus])</f>
        <v>1.9659</v>
      </c>
      <c r="N208" s="248">
        <v>1.3418000000000001</v>
      </c>
      <c r="O208" s="245" t="str">
        <f>IF(ISBLANK(TblMainInvoices[[#This Row],[Estimate_Contract_Volumn]]),"",ROUND(TblMainInvoices[[#This Row],[Price_Unit]]*TblMainInvoices[[#This Row],[Estimate_Contract_Volumn]],0))</f>
        <v/>
      </c>
      <c r="P208" s="249"/>
      <c r="Q208" s="250" t="str">
        <f>IFERROR(IF(ISBLANK(TblMainInvoices[[#This Row],[ContInv_No01_Volumn]]),"",ROUND(TblMainInvoices[[#This Row],[Price_Unit]]*TblMainInvoices[[#This Row],[ContInv_No01_Volumn]],0)),"")</f>
        <v/>
      </c>
    </row>
    <row r="209" spans="1:17" ht="50.25" customHeight="1">
      <c r="A209" s="239" t="str">
        <f t="shared" si="6"/>
        <v>11040306</v>
      </c>
      <c r="B209" s="240" t="str">
        <f>_xlfn.XLOOKUP(TblMainInvoices[[#This Row],[Fehrest_Code]],TblFeharesCode[Fehrest_Code],TblFeharesCode[Schedule_Prices_Fa])</f>
        <v>ابنیه</v>
      </c>
      <c r="C209" s="240" t="e">
        <f>_xlfn.XLOOKUP(TblMainInvoices[[#This Row],[Schedule_Prices_Fa]],TblFeharesCode[Schedule_Prices_Fa],#REF!)</f>
        <v>#REF!</v>
      </c>
      <c r="D209" s="241">
        <v>11</v>
      </c>
      <c r="E209" s="241" t="str">
        <f t="shared" si="7"/>
        <v>04</v>
      </c>
      <c r="F209" s="240" t="s">
        <v>502</v>
      </c>
      <c r="G209" s="251" t="s">
        <v>538</v>
      </c>
      <c r="H209" s="243" t="s">
        <v>539</v>
      </c>
      <c r="I209" s="243" t="s">
        <v>3417</v>
      </c>
      <c r="J209" s="252" t="s">
        <v>125</v>
      </c>
      <c r="K209" s="245">
        <v>2800000</v>
      </c>
      <c r="L209" s="246"/>
      <c r="M209" s="247">
        <f>_xlfn.XLOOKUP(TblMainInvoices[[#This Row],[Chapter_Nomber]],TblFeharesChapter[Abniyeh_Chapter_Nomber],TblFeharesChapter[Abniyeh_Plus_Minus])</f>
        <v>1.9659</v>
      </c>
      <c r="N209" s="248">
        <v>1.3418000000000001</v>
      </c>
      <c r="O209" s="245" t="str">
        <f>IF(ISBLANK(TblMainInvoices[[#This Row],[Estimate_Contract_Volumn]]),"",ROUND(TblMainInvoices[[#This Row],[Price_Unit]]*TblMainInvoices[[#This Row],[Estimate_Contract_Volumn]],0))</f>
        <v/>
      </c>
      <c r="P209" s="249"/>
      <c r="Q209" s="250" t="str">
        <f>IFERROR(IF(ISBLANK(TblMainInvoices[[#This Row],[ContInv_No01_Volumn]]),"",ROUND(TblMainInvoices[[#This Row],[Price_Unit]]*TblMainInvoices[[#This Row],[ContInv_No01_Volumn]],0)),"")</f>
        <v/>
      </c>
    </row>
    <row r="210" spans="1:17" ht="50.25" customHeight="1">
      <c r="A210" s="239" t="str">
        <f t="shared" si="6"/>
        <v>11040307</v>
      </c>
      <c r="B210" s="240" t="str">
        <f>_xlfn.XLOOKUP(TblMainInvoices[[#This Row],[Fehrest_Code]],TblFeharesCode[Fehrest_Code],TblFeharesCode[Schedule_Prices_Fa])</f>
        <v>ابنیه</v>
      </c>
      <c r="C210" s="240" t="e">
        <f>_xlfn.XLOOKUP(TblMainInvoices[[#This Row],[Schedule_Prices_Fa]],TblFeharesCode[Schedule_Prices_Fa],#REF!)</f>
        <v>#REF!</v>
      </c>
      <c r="D210" s="241">
        <v>11</v>
      </c>
      <c r="E210" s="241" t="str">
        <f t="shared" si="7"/>
        <v>04</v>
      </c>
      <c r="F210" s="240" t="s">
        <v>502</v>
      </c>
      <c r="G210" s="251" t="s">
        <v>540</v>
      </c>
      <c r="H210" s="243" t="s">
        <v>541</v>
      </c>
      <c r="I210" s="243" t="s">
        <v>3418</v>
      </c>
      <c r="J210" s="252" t="s">
        <v>34</v>
      </c>
      <c r="K210" s="245">
        <v>1233000</v>
      </c>
      <c r="L210" s="246"/>
      <c r="M210" s="247">
        <f>_xlfn.XLOOKUP(TblMainInvoices[[#This Row],[Chapter_Nomber]],TblFeharesChapter[Abniyeh_Chapter_Nomber],TblFeharesChapter[Abniyeh_Plus_Minus])</f>
        <v>1.9659</v>
      </c>
      <c r="N210" s="248">
        <v>1.3418000000000001</v>
      </c>
      <c r="O210" s="245" t="str">
        <f>IF(ISBLANK(TblMainInvoices[[#This Row],[Estimate_Contract_Volumn]]),"",ROUND(TblMainInvoices[[#This Row],[Price_Unit]]*TblMainInvoices[[#This Row],[Estimate_Contract_Volumn]],0))</f>
        <v/>
      </c>
      <c r="P210" s="249"/>
      <c r="Q210" s="250" t="str">
        <f>IFERROR(IF(ISBLANK(TblMainInvoices[[#This Row],[ContInv_No01_Volumn]]),"",ROUND(TblMainInvoices[[#This Row],[Price_Unit]]*TblMainInvoices[[#This Row],[ContInv_No01_Volumn]],0)),"")</f>
        <v/>
      </c>
    </row>
    <row r="211" spans="1:17" ht="50.25" customHeight="1">
      <c r="A211" s="239" t="str">
        <f t="shared" si="6"/>
        <v>11040308</v>
      </c>
      <c r="B211" s="240" t="str">
        <f>_xlfn.XLOOKUP(TblMainInvoices[[#This Row],[Fehrest_Code]],TblFeharesCode[Fehrest_Code],TblFeharesCode[Schedule_Prices_Fa])</f>
        <v>ابنیه</v>
      </c>
      <c r="C211" s="240" t="e">
        <f>_xlfn.XLOOKUP(TblMainInvoices[[#This Row],[Schedule_Prices_Fa]],TblFeharesCode[Schedule_Prices_Fa],#REF!)</f>
        <v>#REF!</v>
      </c>
      <c r="D211" s="241">
        <v>11</v>
      </c>
      <c r="E211" s="241" t="str">
        <f t="shared" si="7"/>
        <v>04</v>
      </c>
      <c r="F211" s="240" t="s">
        <v>502</v>
      </c>
      <c r="G211" s="251" t="s">
        <v>542</v>
      </c>
      <c r="H211" s="243" t="s">
        <v>543</v>
      </c>
      <c r="I211" s="243" t="s">
        <v>3419</v>
      </c>
      <c r="J211" s="252" t="s">
        <v>34</v>
      </c>
      <c r="K211" s="245">
        <v>1669000</v>
      </c>
      <c r="L211" s="246"/>
      <c r="M211" s="247">
        <f>_xlfn.XLOOKUP(TblMainInvoices[[#This Row],[Chapter_Nomber]],TblFeharesChapter[Abniyeh_Chapter_Nomber],TblFeharesChapter[Abniyeh_Plus_Minus])</f>
        <v>1.9659</v>
      </c>
      <c r="N211" s="248">
        <v>1.3418000000000001</v>
      </c>
      <c r="O211" s="245" t="str">
        <f>IF(ISBLANK(TblMainInvoices[[#This Row],[Estimate_Contract_Volumn]]),"",ROUND(TblMainInvoices[[#This Row],[Price_Unit]]*TblMainInvoices[[#This Row],[Estimate_Contract_Volumn]],0))</f>
        <v/>
      </c>
      <c r="P211" s="249"/>
      <c r="Q211" s="250" t="str">
        <f>IFERROR(IF(ISBLANK(TblMainInvoices[[#This Row],[ContInv_No01_Volumn]]),"",ROUND(TblMainInvoices[[#This Row],[Price_Unit]]*TblMainInvoices[[#This Row],[ContInv_No01_Volumn]],0)),"")</f>
        <v/>
      </c>
    </row>
    <row r="212" spans="1:17" ht="50.25" customHeight="1">
      <c r="A212" s="239" t="str">
        <f t="shared" si="6"/>
        <v>11040309</v>
      </c>
      <c r="B212" s="240" t="str">
        <f>_xlfn.XLOOKUP(TblMainInvoices[[#This Row],[Fehrest_Code]],TblFeharesCode[Fehrest_Code],TblFeharesCode[Schedule_Prices_Fa])</f>
        <v>ابنیه</v>
      </c>
      <c r="C212" s="240" t="e">
        <f>_xlfn.XLOOKUP(TblMainInvoices[[#This Row],[Schedule_Prices_Fa]],TblFeharesCode[Schedule_Prices_Fa],#REF!)</f>
        <v>#REF!</v>
      </c>
      <c r="D212" s="241">
        <v>11</v>
      </c>
      <c r="E212" s="241" t="str">
        <f t="shared" si="7"/>
        <v>04</v>
      </c>
      <c r="F212" s="240" t="s">
        <v>502</v>
      </c>
      <c r="G212" s="251" t="s">
        <v>544</v>
      </c>
      <c r="H212" s="243" t="s">
        <v>545</v>
      </c>
      <c r="I212" s="243" t="s">
        <v>3420</v>
      </c>
      <c r="J212" s="252" t="s">
        <v>125</v>
      </c>
      <c r="K212" s="245">
        <v>1668000</v>
      </c>
      <c r="L212" s="246"/>
      <c r="M212" s="247">
        <f>_xlfn.XLOOKUP(TblMainInvoices[[#This Row],[Chapter_Nomber]],TblFeharesChapter[Abniyeh_Chapter_Nomber],TblFeharesChapter[Abniyeh_Plus_Minus])</f>
        <v>1.9659</v>
      </c>
      <c r="N212" s="248">
        <v>1.3418000000000001</v>
      </c>
      <c r="O212" s="245" t="str">
        <f>IF(ISBLANK(TblMainInvoices[[#This Row],[Estimate_Contract_Volumn]]),"",ROUND(TblMainInvoices[[#This Row],[Price_Unit]]*TblMainInvoices[[#This Row],[Estimate_Contract_Volumn]],0))</f>
        <v/>
      </c>
      <c r="P212" s="249"/>
      <c r="Q212" s="250" t="str">
        <f>IFERROR(IF(ISBLANK(TblMainInvoices[[#This Row],[ContInv_No01_Volumn]]),"",ROUND(TblMainInvoices[[#This Row],[Price_Unit]]*TblMainInvoices[[#This Row],[ContInv_No01_Volumn]],0)),"")</f>
        <v/>
      </c>
    </row>
    <row r="213" spans="1:17" ht="50.25" customHeight="1">
      <c r="A213" s="239" t="str">
        <f t="shared" si="6"/>
        <v>11040313</v>
      </c>
      <c r="B213" s="240" t="str">
        <f>_xlfn.XLOOKUP(TblMainInvoices[[#This Row],[Fehrest_Code]],TblFeharesCode[Fehrest_Code],TblFeharesCode[Schedule_Prices_Fa])</f>
        <v>ابنیه</v>
      </c>
      <c r="C213" s="240" t="e">
        <f>_xlfn.XLOOKUP(TblMainInvoices[[#This Row],[Schedule_Prices_Fa]],TblFeharesCode[Schedule_Prices_Fa],#REF!)</f>
        <v>#REF!</v>
      </c>
      <c r="D213" s="241">
        <v>11</v>
      </c>
      <c r="E213" s="241" t="str">
        <f t="shared" si="7"/>
        <v>04</v>
      </c>
      <c r="F213" s="240" t="s">
        <v>502</v>
      </c>
      <c r="G213" s="251" t="s">
        <v>546</v>
      </c>
      <c r="H213" s="243" t="s">
        <v>547</v>
      </c>
      <c r="I213" s="243"/>
      <c r="J213" s="252" t="s">
        <v>125</v>
      </c>
      <c r="K213" s="245">
        <v>4224000</v>
      </c>
      <c r="L213" s="246"/>
      <c r="M213" s="247">
        <f>_xlfn.XLOOKUP(TblMainInvoices[[#This Row],[Chapter_Nomber]],TblFeharesChapter[Abniyeh_Chapter_Nomber],TblFeharesChapter[Abniyeh_Plus_Minus])</f>
        <v>1.9659</v>
      </c>
      <c r="N213" s="248">
        <v>1.3418000000000001</v>
      </c>
      <c r="O213" s="245" t="str">
        <f>IF(ISBLANK(TblMainInvoices[[#This Row],[Estimate_Contract_Volumn]]),"",ROUND(TblMainInvoices[[#This Row],[Price_Unit]]*TblMainInvoices[[#This Row],[Estimate_Contract_Volumn]],0))</f>
        <v/>
      </c>
      <c r="P213" s="249"/>
      <c r="Q213" s="250" t="str">
        <f>IFERROR(IF(ISBLANK(TblMainInvoices[[#This Row],[ContInv_No01_Volumn]]),"",ROUND(TblMainInvoices[[#This Row],[Price_Unit]]*TblMainInvoices[[#This Row],[ContInv_No01_Volumn]],0)),"")</f>
        <v/>
      </c>
    </row>
    <row r="214" spans="1:17" ht="50.25" customHeight="1">
      <c r="A214" s="239" t="str">
        <f t="shared" si="6"/>
        <v>11040314</v>
      </c>
      <c r="B214" s="240" t="str">
        <f>_xlfn.XLOOKUP(TblMainInvoices[[#This Row],[Fehrest_Code]],TblFeharesCode[Fehrest_Code],TblFeharesCode[Schedule_Prices_Fa])</f>
        <v>ابنیه</v>
      </c>
      <c r="C214" s="240" t="e">
        <f>_xlfn.XLOOKUP(TblMainInvoices[[#This Row],[Schedule_Prices_Fa]],TblFeharesCode[Schedule_Prices_Fa],#REF!)</f>
        <v>#REF!</v>
      </c>
      <c r="D214" s="241">
        <v>11</v>
      </c>
      <c r="E214" s="241" t="str">
        <f t="shared" si="7"/>
        <v>04</v>
      </c>
      <c r="F214" s="240" t="s">
        <v>502</v>
      </c>
      <c r="G214" s="251" t="s">
        <v>548</v>
      </c>
      <c r="H214" s="243" t="s">
        <v>549</v>
      </c>
      <c r="I214" s="243" t="s">
        <v>3421</v>
      </c>
      <c r="J214" s="252" t="s">
        <v>125</v>
      </c>
      <c r="K214" s="245">
        <v>2074000</v>
      </c>
      <c r="L214" s="246"/>
      <c r="M214" s="247">
        <f>_xlfn.XLOOKUP(TblMainInvoices[[#This Row],[Chapter_Nomber]],TblFeharesChapter[Abniyeh_Chapter_Nomber],TblFeharesChapter[Abniyeh_Plus_Minus])</f>
        <v>1.9659</v>
      </c>
      <c r="N214" s="248">
        <v>1.3418000000000001</v>
      </c>
      <c r="O214" s="245" t="str">
        <f>IF(ISBLANK(TblMainInvoices[[#This Row],[Estimate_Contract_Volumn]]),"",ROUND(TblMainInvoices[[#This Row],[Price_Unit]]*TblMainInvoices[[#This Row],[Estimate_Contract_Volumn]],0))</f>
        <v/>
      </c>
      <c r="P214" s="249"/>
      <c r="Q214" s="250" t="str">
        <f>IFERROR(IF(ISBLANK(TblMainInvoices[[#This Row],[ContInv_No01_Volumn]]),"",ROUND(TblMainInvoices[[#This Row],[Price_Unit]]*TblMainInvoices[[#This Row],[ContInv_No01_Volumn]],0)),"")</f>
        <v/>
      </c>
    </row>
    <row r="215" spans="1:17" ht="50.25" customHeight="1">
      <c r="A215" s="239" t="str">
        <f t="shared" si="6"/>
        <v>11040315</v>
      </c>
      <c r="B215" s="240" t="str">
        <f>_xlfn.XLOOKUP(TblMainInvoices[[#This Row],[Fehrest_Code]],TblFeharesCode[Fehrest_Code],TblFeharesCode[Schedule_Prices_Fa])</f>
        <v>ابنیه</v>
      </c>
      <c r="C215" s="240" t="e">
        <f>_xlfn.XLOOKUP(TblMainInvoices[[#This Row],[Schedule_Prices_Fa]],TblFeharesCode[Schedule_Prices_Fa],#REF!)</f>
        <v>#REF!</v>
      </c>
      <c r="D215" s="241">
        <v>11</v>
      </c>
      <c r="E215" s="241" t="str">
        <f t="shared" si="7"/>
        <v>04</v>
      </c>
      <c r="F215" s="240" t="s">
        <v>502</v>
      </c>
      <c r="G215" s="251" t="s">
        <v>550</v>
      </c>
      <c r="H215" s="243" t="s">
        <v>551</v>
      </c>
      <c r="I215" s="243" t="s">
        <v>3422</v>
      </c>
      <c r="J215" s="252" t="s">
        <v>125</v>
      </c>
      <c r="K215" s="245">
        <v>0</v>
      </c>
      <c r="L215" s="246"/>
      <c r="M215" s="247">
        <f>_xlfn.XLOOKUP(TblMainInvoices[[#This Row],[Chapter_Nomber]],TblFeharesChapter[Abniyeh_Chapter_Nomber],TblFeharesChapter[Abniyeh_Plus_Minus])</f>
        <v>1.9659</v>
      </c>
      <c r="N215" s="248">
        <v>1.3418000000000001</v>
      </c>
      <c r="O215" s="245" t="str">
        <f>IF(ISBLANK(TblMainInvoices[[#This Row],[Estimate_Contract_Volumn]]),"",ROUND(TblMainInvoices[[#This Row],[Price_Unit]]*TblMainInvoices[[#This Row],[Estimate_Contract_Volumn]],0))</f>
        <v/>
      </c>
      <c r="P215" s="249"/>
      <c r="Q215" s="250" t="str">
        <f>IFERROR(IF(ISBLANK(TblMainInvoices[[#This Row],[ContInv_No01_Volumn]]),"",ROUND(TblMainInvoices[[#This Row],[Price_Unit]]*TblMainInvoices[[#This Row],[ContInv_No01_Volumn]],0)),"")</f>
        <v/>
      </c>
    </row>
    <row r="216" spans="1:17" ht="50.25" customHeight="1">
      <c r="A216" s="239" t="str">
        <f t="shared" si="6"/>
        <v>11040402</v>
      </c>
      <c r="B216" s="240" t="str">
        <f>_xlfn.XLOOKUP(TblMainInvoices[[#This Row],[Fehrest_Code]],TblFeharesCode[Fehrest_Code],TblFeharesCode[Schedule_Prices_Fa])</f>
        <v>ابنیه</v>
      </c>
      <c r="C216" s="240" t="e">
        <f>_xlfn.XLOOKUP(TblMainInvoices[[#This Row],[Schedule_Prices_Fa]],TblFeharesCode[Schedule_Prices_Fa],#REF!)</f>
        <v>#REF!</v>
      </c>
      <c r="D216" s="241">
        <v>11</v>
      </c>
      <c r="E216" s="241" t="str">
        <f t="shared" si="7"/>
        <v>04</v>
      </c>
      <c r="F216" s="240" t="s">
        <v>502</v>
      </c>
      <c r="G216" s="251" t="s">
        <v>552</v>
      </c>
      <c r="H216" s="243" t="s">
        <v>553</v>
      </c>
      <c r="I216" s="243" t="s">
        <v>3423</v>
      </c>
      <c r="J216" s="252" t="s">
        <v>125</v>
      </c>
      <c r="K216" s="245">
        <v>3823000</v>
      </c>
      <c r="L216" s="246"/>
      <c r="M216" s="247">
        <f>_xlfn.XLOOKUP(TblMainInvoices[[#This Row],[Chapter_Nomber]],TblFeharesChapter[Abniyeh_Chapter_Nomber],TblFeharesChapter[Abniyeh_Plus_Minus])</f>
        <v>1.9659</v>
      </c>
      <c r="N216" s="248">
        <v>1.3418000000000001</v>
      </c>
      <c r="O216" s="245" t="str">
        <f>IF(ISBLANK(TblMainInvoices[[#This Row],[Estimate_Contract_Volumn]]),"",ROUND(TblMainInvoices[[#This Row],[Price_Unit]]*TblMainInvoices[[#This Row],[Estimate_Contract_Volumn]],0))</f>
        <v/>
      </c>
      <c r="P216" s="249"/>
      <c r="Q216" s="250" t="str">
        <f>IFERROR(IF(ISBLANK(TblMainInvoices[[#This Row],[ContInv_No01_Volumn]]),"",ROUND(TblMainInvoices[[#This Row],[Price_Unit]]*TblMainInvoices[[#This Row],[ContInv_No01_Volumn]],0)),"")</f>
        <v/>
      </c>
    </row>
    <row r="217" spans="1:17" ht="50.25" customHeight="1">
      <c r="A217" s="239" t="str">
        <f t="shared" si="6"/>
        <v>11040403</v>
      </c>
      <c r="B217" s="240" t="str">
        <f>_xlfn.XLOOKUP(TblMainInvoices[[#This Row],[Fehrest_Code]],TblFeharesCode[Fehrest_Code],TblFeharesCode[Schedule_Prices_Fa])</f>
        <v>ابنیه</v>
      </c>
      <c r="C217" s="240" t="e">
        <f>_xlfn.XLOOKUP(TblMainInvoices[[#This Row],[Schedule_Prices_Fa]],TblFeharesCode[Schedule_Prices_Fa],#REF!)</f>
        <v>#REF!</v>
      </c>
      <c r="D217" s="241">
        <v>11</v>
      </c>
      <c r="E217" s="241" t="str">
        <f t="shared" si="7"/>
        <v>04</v>
      </c>
      <c r="F217" s="240" t="s">
        <v>502</v>
      </c>
      <c r="G217" s="251" t="s">
        <v>554</v>
      </c>
      <c r="H217" s="243" t="s">
        <v>555</v>
      </c>
      <c r="I217" s="243" t="s">
        <v>3424</v>
      </c>
      <c r="J217" s="252" t="s">
        <v>125</v>
      </c>
      <c r="K217" s="245">
        <v>1440000</v>
      </c>
      <c r="L217" s="246"/>
      <c r="M217" s="247">
        <f>_xlfn.XLOOKUP(TblMainInvoices[[#This Row],[Chapter_Nomber]],TblFeharesChapter[Abniyeh_Chapter_Nomber],TblFeharesChapter[Abniyeh_Plus_Minus])</f>
        <v>1.9659</v>
      </c>
      <c r="N217" s="248">
        <v>1.3418000000000001</v>
      </c>
      <c r="O217" s="245" t="str">
        <f>IF(ISBLANK(TblMainInvoices[[#This Row],[Estimate_Contract_Volumn]]),"",ROUND(TblMainInvoices[[#This Row],[Price_Unit]]*TblMainInvoices[[#This Row],[Estimate_Contract_Volumn]],0))</f>
        <v/>
      </c>
      <c r="P217" s="249"/>
      <c r="Q217" s="250" t="str">
        <f>IFERROR(IF(ISBLANK(TblMainInvoices[[#This Row],[ContInv_No01_Volumn]]),"",ROUND(TblMainInvoices[[#This Row],[Price_Unit]]*TblMainInvoices[[#This Row],[ContInv_No01_Volumn]],0)),"")</f>
        <v/>
      </c>
    </row>
    <row r="218" spans="1:17" ht="50.25" customHeight="1">
      <c r="A218" s="239" t="str">
        <f t="shared" si="6"/>
        <v>11040404</v>
      </c>
      <c r="B218" s="240" t="str">
        <f>_xlfn.XLOOKUP(TblMainInvoices[[#This Row],[Fehrest_Code]],TblFeharesCode[Fehrest_Code],TblFeharesCode[Schedule_Prices_Fa])</f>
        <v>ابنیه</v>
      </c>
      <c r="C218" s="240" t="e">
        <f>_xlfn.XLOOKUP(TblMainInvoices[[#This Row],[Schedule_Prices_Fa]],TblFeharesCode[Schedule_Prices_Fa],#REF!)</f>
        <v>#REF!</v>
      </c>
      <c r="D218" s="241">
        <v>11</v>
      </c>
      <c r="E218" s="241" t="str">
        <f t="shared" si="7"/>
        <v>04</v>
      </c>
      <c r="F218" s="240" t="s">
        <v>502</v>
      </c>
      <c r="G218" s="251" t="s">
        <v>556</v>
      </c>
      <c r="H218" s="243" t="s">
        <v>557</v>
      </c>
      <c r="I218" s="243" t="s">
        <v>3425</v>
      </c>
      <c r="J218" s="252" t="s">
        <v>125</v>
      </c>
      <c r="K218" s="245">
        <v>0</v>
      </c>
      <c r="L218" s="246"/>
      <c r="M218" s="247">
        <f>_xlfn.XLOOKUP(TblMainInvoices[[#This Row],[Chapter_Nomber]],TblFeharesChapter[Abniyeh_Chapter_Nomber],TblFeharesChapter[Abniyeh_Plus_Minus])</f>
        <v>1.9659</v>
      </c>
      <c r="N218" s="248">
        <v>1.3418000000000001</v>
      </c>
      <c r="O218" s="245" t="str">
        <f>IF(ISBLANK(TblMainInvoices[[#This Row],[Estimate_Contract_Volumn]]),"",ROUND(TblMainInvoices[[#This Row],[Price_Unit]]*TblMainInvoices[[#This Row],[Estimate_Contract_Volumn]],0))</f>
        <v/>
      </c>
      <c r="P218" s="249"/>
      <c r="Q218" s="250" t="str">
        <f>IFERROR(IF(ISBLANK(TblMainInvoices[[#This Row],[ContInv_No01_Volumn]]),"",ROUND(TblMainInvoices[[#This Row],[Price_Unit]]*TblMainInvoices[[#This Row],[ContInv_No01_Volumn]],0)),"")</f>
        <v/>
      </c>
    </row>
    <row r="219" spans="1:17" ht="50.25" customHeight="1">
      <c r="A219" s="239" t="str">
        <f t="shared" si="6"/>
        <v>11040405</v>
      </c>
      <c r="B219" s="240" t="str">
        <f>_xlfn.XLOOKUP(TblMainInvoices[[#This Row],[Fehrest_Code]],TblFeharesCode[Fehrest_Code],TblFeharesCode[Schedule_Prices_Fa])</f>
        <v>ابنیه</v>
      </c>
      <c r="C219" s="240" t="e">
        <f>_xlfn.XLOOKUP(TblMainInvoices[[#This Row],[Schedule_Prices_Fa]],TblFeharesCode[Schedule_Prices_Fa],#REF!)</f>
        <v>#REF!</v>
      </c>
      <c r="D219" s="241">
        <v>11</v>
      </c>
      <c r="E219" s="241" t="str">
        <f t="shared" si="7"/>
        <v>04</v>
      </c>
      <c r="F219" s="240" t="s">
        <v>502</v>
      </c>
      <c r="G219" s="251" t="s">
        <v>558</v>
      </c>
      <c r="H219" s="243" t="s">
        <v>559</v>
      </c>
      <c r="I219" s="243" t="s">
        <v>3426</v>
      </c>
      <c r="J219" s="252" t="s">
        <v>125</v>
      </c>
      <c r="K219" s="245">
        <v>4019000</v>
      </c>
      <c r="L219" s="246"/>
      <c r="M219" s="247">
        <f>_xlfn.XLOOKUP(TblMainInvoices[[#This Row],[Chapter_Nomber]],TblFeharesChapter[Abniyeh_Chapter_Nomber],TblFeharesChapter[Abniyeh_Plus_Minus])</f>
        <v>1.9659</v>
      </c>
      <c r="N219" s="248">
        <v>1.3418000000000001</v>
      </c>
      <c r="O219" s="245" t="str">
        <f>IF(ISBLANK(TblMainInvoices[[#This Row],[Estimate_Contract_Volumn]]),"",ROUND(TblMainInvoices[[#This Row],[Price_Unit]]*TblMainInvoices[[#This Row],[Estimate_Contract_Volumn]],0))</f>
        <v/>
      </c>
      <c r="P219" s="249"/>
      <c r="Q219" s="250" t="str">
        <f>IFERROR(IF(ISBLANK(TblMainInvoices[[#This Row],[ContInv_No01_Volumn]]),"",ROUND(TblMainInvoices[[#This Row],[Price_Unit]]*TblMainInvoices[[#This Row],[ContInv_No01_Volumn]],0)),"")</f>
        <v/>
      </c>
    </row>
    <row r="220" spans="1:17" ht="50.25" customHeight="1">
      <c r="A220" s="239" t="str">
        <f t="shared" si="6"/>
        <v>11040501</v>
      </c>
      <c r="B220" s="240" t="str">
        <f>_xlfn.XLOOKUP(TblMainInvoices[[#This Row],[Fehrest_Code]],TblFeharesCode[Fehrest_Code],TblFeharesCode[Schedule_Prices_Fa])</f>
        <v>ابنیه</v>
      </c>
      <c r="C220" s="240" t="e">
        <f>_xlfn.XLOOKUP(TblMainInvoices[[#This Row],[Schedule_Prices_Fa]],TblFeharesCode[Schedule_Prices_Fa],#REF!)</f>
        <v>#REF!</v>
      </c>
      <c r="D220" s="241">
        <v>11</v>
      </c>
      <c r="E220" s="241" t="str">
        <f t="shared" si="7"/>
        <v>04</v>
      </c>
      <c r="F220" s="240" t="s">
        <v>502</v>
      </c>
      <c r="G220" s="251" t="s">
        <v>560</v>
      </c>
      <c r="H220" s="243" t="s">
        <v>561</v>
      </c>
      <c r="I220" s="243" t="s">
        <v>3427</v>
      </c>
      <c r="J220" s="252" t="s">
        <v>34</v>
      </c>
      <c r="K220" s="245">
        <v>6629000</v>
      </c>
      <c r="L220" s="246"/>
      <c r="M220" s="247">
        <f>_xlfn.XLOOKUP(TblMainInvoices[[#This Row],[Chapter_Nomber]],TblFeharesChapter[Abniyeh_Chapter_Nomber],TblFeharesChapter[Abniyeh_Plus_Minus])</f>
        <v>1.9659</v>
      </c>
      <c r="N220" s="248">
        <v>1.3418000000000001</v>
      </c>
      <c r="O220" s="245" t="str">
        <f>IF(ISBLANK(TblMainInvoices[[#This Row],[Estimate_Contract_Volumn]]),"",ROUND(TblMainInvoices[[#This Row],[Price_Unit]]*TblMainInvoices[[#This Row],[Estimate_Contract_Volumn]],0))</f>
        <v/>
      </c>
      <c r="P220" s="249"/>
      <c r="Q220" s="250" t="str">
        <f>IFERROR(IF(ISBLANK(TblMainInvoices[[#This Row],[ContInv_No01_Volumn]]),"",ROUND(TblMainInvoices[[#This Row],[Price_Unit]]*TblMainInvoices[[#This Row],[ContInv_No01_Volumn]],0)),"")</f>
        <v/>
      </c>
    </row>
    <row r="221" spans="1:17" ht="50.25" customHeight="1">
      <c r="A221" s="239" t="str">
        <f t="shared" si="6"/>
        <v>11040502</v>
      </c>
      <c r="B221" s="240" t="str">
        <f>_xlfn.XLOOKUP(TblMainInvoices[[#This Row],[Fehrest_Code]],TblFeharesCode[Fehrest_Code],TblFeharesCode[Schedule_Prices_Fa])</f>
        <v>ابنیه</v>
      </c>
      <c r="C221" s="240" t="e">
        <f>_xlfn.XLOOKUP(TblMainInvoices[[#This Row],[Schedule_Prices_Fa]],TblFeharesCode[Schedule_Prices_Fa],#REF!)</f>
        <v>#REF!</v>
      </c>
      <c r="D221" s="241">
        <v>11</v>
      </c>
      <c r="E221" s="241" t="str">
        <f t="shared" si="7"/>
        <v>04</v>
      </c>
      <c r="F221" s="240" t="s">
        <v>502</v>
      </c>
      <c r="G221" s="251" t="s">
        <v>562</v>
      </c>
      <c r="H221" s="243" t="s">
        <v>563</v>
      </c>
      <c r="I221" s="243" t="s">
        <v>3428</v>
      </c>
      <c r="J221" s="252" t="s">
        <v>34</v>
      </c>
      <c r="K221" s="245">
        <v>7243000</v>
      </c>
      <c r="L221" s="246"/>
      <c r="M221" s="247">
        <f>_xlfn.XLOOKUP(TblMainInvoices[[#This Row],[Chapter_Nomber]],TblFeharesChapter[Abniyeh_Chapter_Nomber],TblFeharesChapter[Abniyeh_Plus_Minus])</f>
        <v>1.9659</v>
      </c>
      <c r="N221" s="248">
        <v>1.3418000000000001</v>
      </c>
      <c r="O221" s="245" t="str">
        <f>IF(ISBLANK(TblMainInvoices[[#This Row],[Estimate_Contract_Volumn]]),"",ROUND(TblMainInvoices[[#This Row],[Price_Unit]]*TblMainInvoices[[#This Row],[Estimate_Contract_Volumn]],0))</f>
        <v/>
      </c>
      <c r="P221" s="249"/>
      <c r="Q221" s="250" t="str">
        <f>IFERROR(IF(ISBLANK(TblMainInvoices[[#This Row],[ContInv_No01_Volumn]]),"",ROUND(TblMainInvoices[[#This Row],[Price_Unit]]*TblMainInvoices[[#This Row],[ContInv_No01_Volumn]],0)),"")</f>
        <v/>
      </c>
    </row>
    <row r="222" spans="1:17" ht="50.25" customHeight="1">
      <c r="A222" s="239" t="str">
        <f t="shared" si="6"/>
        <v>11040503</v>
      </c>
      <c r="B222" s="240" t="str">
        <f>_xlfn.XLOOKUP(TblMainInvoices[[#This Row],[Fehrest_Code]],TblFeharesCode[Fehrest_Code],TblFeharesCode[Schedule_Prices_Fa])</f>
        <v>ابنیه</v>
      </c>
      <c r="C222" s="240" t="e">
        <f>_xlfn.XLOOKUP(TblMainInvoices[[#This Row],[Schedule_Prices_Fa]],TblFeharesCode[Schedule_Prices_Fa],#REF!)</f>
        <v>#REF!</v>
      </c>
      <c r="D222" s="241">
        <v>11</v>
      </c>
      <c r="E222" s="241" t="str">
        <f t="shared" si="7"/>
        <v>04</v>
      </c>
      <c r="F222" s="240" t="s">
        <v>502</v>
      </c>
      <c r="G222" s="251" t="s">
        <v>564</v>
      </c>
      <c r="H222" s="243" t="s">
        <v>565</v>
      </c>
      <c r="I222" s="243"/>
      <c r="J222" s="244" t="s">
        <v>34</v>
      </c>
      <c r="K222" s="245">
        <v>6292000</v>
      </c>
      <c r="L222" s="246"/>
      <c r="M222" s="247">
        <f>_xlfn.XLOOKUP(TblMainInvoices[[#This Row],[Chapter_Nomber]],TblFeharesChapter[Abniyeh_Chapter_Nomber],TblFeharesChapter[Abniyeh_Plus_Minus])</f>
        <v>1.9659</v>
      </c>
      <c r="N222" s="248">
        <v>1.3418000000000001</v>
      </c>
      <c r="O222" s="245" t="str">
        <f>IF(ISBLANK(TblMainInvoices[[#This Row],[Estimate_Contract_Volumn]]),"",ROUND(TblMainInvoices[[#This Row],[Price_Unit]]*TblMainInvoices[[#This Row],[Estimate_Contract_Volumn]],0))</f>
        <v/>
      </c>
      <c r="P222" s="249"/>
      <c r="Q222" s="250" t="str">
        <f>IFERROR(IF(ISBLANK(TblMainInvoices[[#This Row],[ContInv_No01_Volumn]]),"",ROUND(TblMainInvoices[[#This Row],[Price_Unit]]*TblMainInvoices[[#This Row],[ContInv_No01_Volumn]],0)),"")</f>
        <v/>
      </c>
    </row>
    <row r="223" spans="1:17" ht="50.25" customHeight="1">
      <c r="A223" s="239" t="str">
        <f t="shared" si="6"/>
        <v>11040504</v>
      </c>
      <c r="B223" s="240" t="str">
        <f>_xlfn.XLOOKUP(TblMainInvoices[[#This Row],[Fehrest_Code]],TblFeharesCode[Fehrest_Code],TblFeharesCode[Schedule_Prices_Fa])</f>
        <v>ابنیه</v>
      </c>
      <c r="C223" s="240" t="e">
        <f>_xlfn.XLOOKUP(TblMainInvoices[[#This Row],[Schedule_Prices_Fa]],TblFeharesCode[Schedule_Prices_Fa],#REF!)</f>
        <v>#REF!</v>
      </c>
      <c r="D223" s="241">
        <v>11</v>
      </c>
      <c r="E223" s="241" t="str">
        <f t="shared" si="7"/>
        <v>04</v>
      </c>
      <c r="F223" s="240" t="s">
        <v>502</v>
      </c>
      <c r="G223" s="251" t="s">
        <v>566</v>
      </c>
      <c r="H223" s="243" t="s">
        <v>567</v>
      </c>
      <c r="I223" s="243" t="s">
        <v>3429</v>
      </c>
      <c r="J223" s="252" t="s">
        <v>34</v>
      </c>
      <c r="K223" s="245">
        <v>7789000</v>
      </c>
      <c r="L223" s="246"/>
      <c r="M223" s="247">
        <f>_xlfn.XLOOKUP(TblMainInvoices[[#This Row],[Chapter_Nomber]],TblFeharesChapter[Abniyeh_Chapter_Nomber],TblFeharesChapter[Abniyeh_Plus_Minus])</f>
        <v>1.9659</v>
      </c>
      <c r="N223" s="248">
        <v>1.3418000000000001</v>
      </c>
      <c r="O223" s="245" t="str">
        <f>IF(ISBLANK(TblMainInvoices[[#This Row],[Estimate_Contract_Volumn]]),"",ROUND(TblMainInvoices[[#This Row],[Price_Unit]]*TblMainInvoices[[#This Row],[Estimate_Contract_Volumn]],0))</f>
        <v/>
      </c>
      <c r="P223" s="249"/>
      <c r="Q223" s="250" t="str">
        <f>IFERROR(IF(ISBLANK(TblMainInvoices[[#This Row],[ContInv_No01_Volumn]]),"",ROUND(TblMainInvoices[[#This Row],[Price_Unit]]*TblMainInvoices[[#This Row],[ContInv_No01_Volumn]],0)),"")</f>
        <v/>
      </c>
    </row>
    <row r="224" spans="1:17" ht="50.25" customHeight="1">
      <c r="A224" s="239" t="str">
        <f t="shared" si="6"/>
        <v>11040505</v>
      </c>
      <c r="B224" s="240" t="str">
        <f>_xlfn.XLOOKUP(TblMainInvoices[[#This Row],[Fehrest_Code]],TblFeharesCode[Fehrest_Code],TblFeharesCode[Schedule_Prices_Fa])</f>
        <v>ابنیه</v>
      </c>
      <c r="C224" s="240" t="e">
        <f>_xlfn.XLOOKUP(TblMainInvoices[[#This Row],[Schedule_Prices_Fa]],TblFeharesCode[Schedule_Prices_Fa],#REF!)</f>
        <v>#REF!</v>
      </c>
      <c r="D224" s="241">
        <v>11</v>
      </c>
      <c r="E224" s="241" t="str">
        <f t="shared" si="7"/>
        <v>04</v>
      </c>
      <c r="F224" s="240" t="s">
        <v>502</v>
      </c>
      <c r="G224" s="251" t="s">
        <v>568</v>
      </c>
      <c r="H224" s="243" t="s">
        <v>569</v>
      </c>
      <c r="I224" s="243" t="s">
        <v>3430</v>
      </c>
      <c r="J224" s="252" t="s">
        <v>34</v>
      </c>
      <c r="K224" s="245">
        <v>7611000</v>
      </c>
      <c r="L224" s="246"/>
      <c r="M224" s="247">
        <f>_xlfn.XLOOKUP(TblMainInvoices[[#This Row],[Chapter_Nomber]],TblFeharesChapter[Abniyeh_Chapter_Nomber],TblFeharesChapter[Abniyeh_Plus_Minus])</f>
        <v>1.9659</v>
      </c>
      <c r="N224" s="248">
        <v>1.3418000000000001</v>
      </c>
      <c r="O224" s="245" t="str">
        <f>IF(ISBLANK(TblMainInvoices[[#This Row],[Estimate_Contract_Volumn]]),"",ROUND(TblMainInvoices[[#This Row],[Price_Unit]]*TblMainInvoices[[#This Row],[Estimate_Contract_Volumn]],0))</f>
        <v/>
      </c>
      <c r="P224" s="249"/>
      <c r="Q224" s="250" t="str">
        <f>IFERROR(IF(ISBLANK(TblMainInvoices[[#This Row],[ContInv_No01_Volumn]]),"",ROUND(TblMainInvoices[[#This Row],[Price_Unit]]*TblMainInvoices[[#This Row],[ContInv_No01_Volumn]],0)),"")</f>
        <v/>
      </c>
    </row>
    <row r="225" spans="1:17" ht="50.25" customHeight="1">
      <c r="A225" s="239" t="str">
        <f t="shared" si="6"/>
        <v>11040506</v>
      </c>
      <c r="B225" s="240" t="str">
        <f>_xlfn.XLOOKUP(TblMainInvoices[[#This Row],[Fehrest_Code]],TblFeharesCode[Fehrest_Code],TblFeharesCode[Schedule_Prices_Fa])</f>
        <v>ابنیه</v>
      </c>
      <c r="C225" s="240" t="e">
        <f>_xlfn.XLOOKUP(TblMainInvoices[[#This Row],[Schedule_Prices_Fa]],TblFeharesCode[Schedule_Prices_Fa],#REF!)</f>
        <v>#REF!</v>
      </c>
      <c r="D225" s="241">
        <v>11</v>
      </c>
      <c r="E225" s="241" t="str">
        <f t="shared" si="7"/>
        <v>04</v>
      </c>
      <c r="F225" s="240" t="s">
        <v>502</v>
      </c>
      <c r="G225" s="251" t="s">
        <v>570</v>
      </c>
      <c r="H225" s="243" t="s">
        <v>571</v>
      </c>
      <c r="I225" s="243" t="s">
        <v>3431</v>
      </c>
      <c r="J225" s="244" t="s">
        <v>34</v>
      </c>
      <c r="K225" s="245">
        <v>3676000</v>
      </c>
      <c r="L225" s="246"/>
      <c r="M225" s="247">
        <f>_xlfn.XLOOKUP(TblMainInvoices[[#This Row],[Chapter_Nomber]],TblFeharesChapter[Abniyeh_Chapter_Nomber],TblFeharesChapter[Abniyeh_Plus_Minus])</f>
        <v>1.9659</v>
      </c>
      <c r="N225" s="248">
        <v>1.3418000000000001</v>
      </c>
      <c r="O225" s="245" t="str">
        <f>IF(ISBLANK(TblMainInvoices[[#This Row],[Estimate_Contract_Volumn]]),"",ROUND(TblMainInvoices[[#This Row],[Price_Unit]]*TblMainInvoices[[#This Row],[Estimate_Contract_Volumn]],0))</f>
        <v/>
      </c>
      <c r="P225" s="249"/>
      <c r="Q225" s="250" t="str">
        <f>IFERROR(IF(ISBLANK(TblMainInvoices[[#This Row],[ContInv_No01_Volumn]]),"",ROUND(TblMainInvoices[[#This Row],[Price_Unit]]*TblMainInvoices[[#This Row],[ContInv_No01_Volumn]],0)),"")</f>
        <v/>
      </c>
    </row>
    <row r="226" spans="1:17" ht="50.25" customHeight="1">
      <c r="A226" s="239" t="str">
        <f t="shared" si="6"/>
        <v>11040507</v>
      </c>
      <c r="B226" s="240" t="str">
        <f>_xlfn.XLOOKUP(TblMainInvoices[[#This Row],[Fehrest_Code]],TblFeharesCode[Fehrest_Code],TblFeharesCode[Schedule_Prices_Fa])</f>
        <v>ابنیه</v>
      </c>
      <c r="C226" s="240" t="e">
        <f>_xlfn.XLOOKUP(TblMainInvoices[[#This Row],[Schedule_Prices_Fa]],TblFeharesCode[Schedule_Prices_Fa],#REF!)</f>
        <v>#REF!</v>
      </c>
      <c r="D226" s="241">
        <v>11</v>
      </c>
      <c r="E226" s="241" t="str">
        <f t="shared" si="7"/>
        <v>04</v>
      </c>
      <c r="F226" s="240" t="s">
        <v>502</v>
      </c>
      <c r="G226" s="251" t="s">
        <v>572</v>
      </c>
      <c r="H226" s="243" t="s">
        <v>573</v>
      </c>
      <c r="I226" s="243" t="s">
        <v>3432</v>
      </c>
      <c r="J226" s="252" t="s">
        <v>34</v>
      </c>
      <c r="K226" s="245">
        <v>7105000</v>
      </c>
      <c r="L226" s="246"/>
      <c r="M226" s="247">
        <f>_xlfn.XLOOKUP(TblMainInvoices[[#This Row],[Chapter_Nomber]],TblFeharesChapter[Abniyeh_Chapter_Nomber],TblFeharesChapter[Abniyeh_Plus_Minus])</f>
        <v>1.9659</v>
      </c>
      <c r="N226" s="248">
        <v>1.3418000000000001</v>
      </c>
      <c r="O226" s="245" t="str">
        <f>IF(ISBLANK(TblMainInvoices[[#This Row],[Estimate_Contract_Volumn]]),"",ROUND(TblMainInvoices[[#This Row],[Price_Unit]]*TblMainInvoices[[#This Row],[Estimate_Contract_Volumn]],0))</f>
        <v/>
      </c>
      <c r="P226" s="249"/>
      <c r="Q226" s="250" t="str">
        <f>IFERROR(IF(ISBLANK(TblMainInvoices[[#This Row],[ContInv_No01_Volumn]]),"",ROUND(TblMainInvoices[[#This Row],[Price_Unit]]*TblMainInvoices[[#This Row],[ContInv_No01_Volumn]],0)),"")</f>
        <v/>
      </c>
    </row>
    <row r="227" spans="1:17" ht="50.25" customHeight="1">
      <c r="A227" s="239" t="str">
        <f t="shared" si="6"/>
        <v>11040508</v>
      </c>
      <c r="B227" s="240" t="str">
        <f>_xlfn.XLOOKUP(TblMainInvoices[[#This Row],[Fehrest_Code]],TblFeharesCode[Fehrest_Code],TblFeharesCode[Schedule_Prices_Fa])</f>
        <v>ابنیه</v>
      </c>
      <c r="C227" s="240" t="e">
        <f>_xlfn.XLOOKUP(TblMainInvoices[[#This Row],[Schedule_Prices_Fa]],TblFeharesCode[Schedule_Prices_Fa],#REF!)</f>
        <v>#REF!</v>
      </c>
      <c r="D227" s="241">
        <v>11</v>
      </c>
      <c r="E227" s="241" t="str">
        <f t="shared" si="7"/>
        <v>04</v>
      </c>
      <c r="F227" s="240" t="s">
        <v>502</v>
      </c>
      <c r="G227" s="251" t="s">
        <v>574</v>
      </c>
      <c r="H227" s="243" t="s">
        <v>575</v>
      </c>
      <c r="I227" s="243" t="s">
        <v>3433</v>
      </c>
      <c r="J227" s="252" t="s">
        <v>34</v>
      </c>
      <c r="K227" s="245">
        <v>1075000</v>
      </c>
      <c r="L227" s="246"/>
      <c r="M227" s="247">
        <f>_xlfn.XLOOKUP(TblMainInvoices[[#This Row],[Chapter_Nomber]],TblFeharesChapter[Abniyeh_Chapter_Nomber],TblFeharesChapter[Abniyeh_Plus_Minus])</f>
        <v>1.9659</v>
      </c>
      <c r="N227" s="248">
        <v>1.3418000000000001</v>
      </c>
      <c r="O227" s="245" t="str">
        <f>IF(ISBLANK(TblMainInvoices[[#This Row],[Estimate_Contract_Volumn]]),"",ROUND(TblMainInvoices[[#This Row],[Price_Unit]]*TblMainInvoices[[#This Row],[Estimate_Contract_Volumn]],0))</f>
        <v/>
      </c>
      <c r="P227" s="249"/>
      <c r="Q227" s="250" t="str">
        <f>IFERROR(IF(ISBLANK(TblMainInvoices[[#This Row],[ContInv_No01_Volumn]]),"",ROUND(TblMainInvoices[[#This Row],[Price_Unit]]*TblMainInvoices[[#This Row],[ContInv_No01_Volumn]],0)),"")</f>
        <v/>
      </c>
    </row>
    <row r="228" spans="1:17" ht="50.25" customHeight="1">
      <c r="A228" s="239" t="str">
        <f t="shared" si="6"/>
        <v>11040509</v>
      </c>
      <c r="B228" s="240" t="str">
        <f>_xlfn.XLOOKUP(TblMainInvoices[[#This Row],[Fehrest_Code]],TblFeharesCode[Fehrest_Code],TblFeharesCode[Schedule_Prices_Fa])</f>
        <v>ابنیه</v>
      </c>
      <c r="C228" s="240" t="e">
        <f>_xlfn.XLOOKUP(TblMainInvoices[[#This Row],[Schedule_Prices_Fa]],TblFeharesCode[Schedule_Prices_Fa],#REF!)</f>
        <v>#REF!</v>
      </c>
      <c r="D228" s="241">
        <v>11</v>
      </c>
      <c r="E228" s="241" t="str">
        <f t="shared" si="7"/>
        <v>04</v>
      </c>
      <c r="F228" s="240" t="s">
        <v>502</v>
      </c>
      <c r="G228" s="251" t="s">
        <v>576</v>
      </c>
      <c r="H228" s="243" t="s">
        <v>577</v>
      </c>
      <c r="I228" s="243" t="s">
        <v>3434</v>
      </c>
      <c r="J228" s="252" t="s">
        <v>34</v>
      </c>
      <c r="K228" s="245">
        <v>7950000</v>
      </c>
      <c r="L228" s="246"/>
      <c r="M228" s="247">
        <f>_xlfn.XLOOKUP(TblMainInvoices[[#This Row],[Chapter_Nomber]],TblFeharesChapter[Abniyeh_Chapter_Nomber],TblFeharesChapter[Abniyeh_Plus_Minus])</f>
        <v>1.9659</v>
      </c>
      <c r="N228" s="248">
        <v>1.3418000000000001</v>
      </c>
      <c r="O228" s="245" t="str">
        <f>IF(ISBLANK(TblMainInvoices[[#This Row],[Estimate_Contract_Volumn]]),"",ROUND(TblMainInvoices[[#This Row],[Price_Unit]]*TblMainInvoices[[#This Row],[Estimate_Contract_Volumn]],0))</f>
        <v/>
      </c>
      <c r="P228" s="249"/>
      <c r="Q228" s="250" t="str">
        <f>IFERROR(IF(ISBLANK(TblMainInvoices[[#This Row],[ContInv_No01_Volumn]]),"",ROUND(TblMainInvoices[[#This Row],[Price_Unit]]*TblMainInvoices[[#This Row],[ContInv_No01_Volumn]],0)),"")</f>
        <v/>
      </c>
    </row>
    <row r="229" spans="1:17" ht="50.25" customHeight="1">
      <c r="A229" s="239" t="str">
        <f t="shared" si="6"/>
        <v>11050101</v>
      </c>
      <c r="B229" s="240" t="str">
        <f>_xlfn.XLOOKUP(TblMainInvoices[[#This Row],[Fehrest_Code]],TblFeharesCode[Fehrest_Code],TblFeharesCode[Schedule_Prices_Fa])</f>
        <v>ابنیه</v>
      </c>
      <c r="C229" s="240" t="e">
        <f>_xlfn.XLOOKUP(TblMainInvoices[[#This Row],[Schedule_Prices_Fa]],TblFeharesCode[Schedule_Prices_Fa],#REF!)</f>
        <v>#REF!</v>
      </c>
      <c r="D229" s="241">
        <v>11</v>
      </c>
      <c r="E229" s="241" t="str">
        <f t="shared" si="7"/>
        <v>05</v>
      </c>
      <c r="F229" s="240" t="s">
        <v>578</v>
      </c>
      <c r="G229" s="251" t="s">
        <v>579</v>
      </c>
      <c r="H229" s="243" t="s">
        <v>580</v>
      </c>
      <c r="I229" s="243" t="s">
        <v>3435</v>
      </c>
      <c r="J229" s="252" t="s">
        <v>125</v>
      </c>
      <c r="K229" s="245">
        <v>3814000</v>
      </c>
      <c r="L229" s="246"/>
      <c r="M229" s="247">
        <f>_xlfn.XLOOKUP(TblMainInvoices[[#This Row],[Chapter_Nomber]],TblFeharesChapter[Abniyeh_Chapter_Nomber],TblFeharesChapter[Abniyeh_Plus_Minus])</f>
        <v>0</v>
      </c>
      <c r="N229" s="248">
        <v>1.3418000000000001</v>
      </c>
      <c r="O229" s="245" t="str">
        <f>IF(ISBLANK(TblMainInvoices[[#This Row],[Estimate_Contract_Volumn]]),"",ROUND(TblMainInvoices[[#This Row],[Price_Unit]]*TblMainInvoices[[#This Row],[Estimate_Contract_Volumn]],0))</f>
        <v/>
      </c>
      <c r="P229" s="249"/>
      <c r="Q229" s="250" t="str">
        <f>IFERROR(IF(ISBLANK(TblMainInvoices[[#This Row],[ContInv_No01_Volumn]]),"",ROUND(TblMainInvoices[[#This Row],[Price_Unit]]*TblMainInvoices[[#This Row],[ContInv_No01_Volumn]],0)),"")</f>
        <v/>
      </c>
    </row>
    <row r="230" spans="1:17" ht="50.25" customHeight="1">
      <c r="A230" s="239" t="str">
        <f t="shared" si="6"/>
        <v>11050102</v>
      </c>
      <c r="B230" s="240" t="str">
        <f>_xlfn.XLOOKUP(TblMainInvoices[[#This Row],[Fehrest_Code]],TblFeharesCode[Fehrest_Code],TblFeharesCode[Schedule_Prices_Fa])</f>
        <v>ابنیه</v>
      </c>
      <c r="C230" s="240" t="e">
        <f>_xlfn.XLOOKUP(TblMainInvoices[[#This Row],[Schedule_Prices_Fa]],TblFeharesCode[Schedule_Prices_Fa],#REF!)</f>
        <v>#REF!</v>
      </c>
      <c r="D230" s="241">
        <v>11</v>
      </c>
      <c r="E230" s="241" t="str">
        <f t="shared" si="7"/>
        <v>05</v>
      </c>
      <c r="F230" s="240" t="s">
        <v>578</v>
      </c>
      <c r="G230" s="251" t="s">
        <v>581</v>
      </c>
      <c r="H230" s="243" t="s">
        <v>582</v>
      </c>
      <c r="I230" s="243" t="s">
        <v>3436</v>
      </c>
      <c r="J230" s="252" t="s">
        <v>125</v>
      </c>
      <c r="K230" s="245">
        <v>2204000</v>
      </c>
      <c r="L230" s="246"/>
      <c r="M230" s="247">
        <f>_xlfn.XLOOKUP(TblMainInvoices[[#This Row],[Chapter_Nomber]],TblFeharesChapter[Abniyeh_Chapter_Nomber],TblFeharesChapter[Abniyeh_Plus_Minus])</f>
        <v>0</v>
      </c>
      <c r="N230" s="248">
        <v>1.3418000000000001</v>
      </c>
      <c r="O230" s="245" t="str">
        <f>IF(ISBLANK(TblMainInvoices[[#This Row],[Estimate_Contract_Volumn]]),"",ROUND(TblMainInvoices[[#This Row],[Price_Unit]]*TblMainInvoices[[#This Row],[Estimate_Contract_Volumn]],0))</f>
        <v/>
      </c>
      <c r="P230" s="249"/>
      <c r="Q230" s="250" t="str">
        <f>IFERROR(IF(ISBLANK(TblMainInvoices[[#This Row],[ContInv_No01_Volumn]]),"",ROUND(TblMainInvoices[[#This Row],[Price_Unit]]*TblMainInvoices[[#This Row],[ContInv_No01_Volumn]],0)),"")</f>
        <v/>
      </c>
    </row>
    <row r="231" spans="1:17" ht="50.25" customHeight="1">
      <c r="A231" s="239" t="str">
        <f t="shared" si="6"/>
        <v>11050201</v>
      </c>
      <c r="B231" s="240" t="str">
        <f>_xlfn.XLOOKUP(TblMainInvoices[[#This Row],[Fehrest_Code]],TblFeharesCode[Fehrest_Code],TblFeharesCode[Schedule_Prices_Fa])</f>
        <v>ابنیه</v>
      </c>
      <c r="C231" s="240" t="e">
        <f>_xlfn.XLOOKUP(TblMainInvoices[[#This Row],[Schedule_Prices_Fa]],TblFeharesCode[Schedule_Prices_Fa],#REF!)</f>
        <v>#REF!</v>
      </c>
      <c r="D231" s="241">
        <v>11</v>
      </c>
      <c r="E231" s="241" t="str">
        <f t="shared" si="7"/>
        <v>05</v>
      </c>
      <c r="F231" s="240" t="s">
        <v>578</v>
      </c>
      <c r="G231" s="251" t="s">
        <v>583</v>
      </c>
      <c r="H231" s="243" t="s">
        <v>584</v>
      </c>
      <c r="I231" s="243" t="s">
        <v>3437</v>
      </c>
      <c r="J231" s="252" t="s">
        <v>125</v>
      </c>
      <c r="K231" s="245">
        <v>5837000</v>
      </c>
      <c r="L231" s="246"/>
      <c r="M231" s="247">
        <f>_xlfn.XLOOKUP(TblMainInvoices[[#This Row],[Chapter_Nomber]],TblFeharesChapter[Abniyeh_Chapter_Nomber],TblFeharesChapter[Abniyeh_Plus_Minus])</f>
        <v>0</v>
      </c>
      <c r="N231" s="248">
        <v>1.3418000000000001</v>
      </c>
      <c r="O231" s="245" t="str">
        <f>IF(ISBLANK(TblMainInvoices[[#This Row],[Estimate_Contract_Volumn]]),"",ROUND(TblMainInvoices[[#This Row],[Price_Unit]]*TblMainInvoices[[#This Row],[Estimate_Contract_Volumn]],0))</f>
        <v/>
      </c>
      <c r="P231" s="249"/>
      <c r="Q231" s="250" t="str">
        <f>IFERROR(IF(ISBLANK(TblMainInvoices[[#This Row],[ContInv_No01_Volumn]]),"",ROUND(TblMainInvoices[[#This Row],[Price_Unit]]*TblMainInvoices[[#This Row],[ContInv_No01_Volumn]],0)),"")</f>
        <v/>
      </c>
    </row>
    <row r="232" spans="1:17" ht="50.25" customHeight="1">
      <c r="A232" s="239" t="str">
        <f t="shared" si="6"/>
        <v>11050301</v>
      </c>
      <c r="B232" s="240" t="str">
        <f>_xlfn.XLOOKUP(TblMainInvoices[[#This Row],[Fehrest_Code]],TblFeharesCode[Fehrest_Code],TblFeharesCode[Schedule_Prices_Fa])</f>
        <v>ابنیه</v>
      </c>
      <c r="C232" s="240" t="e">
        <f>_xlfn.XLOOKUP(TblMainInvoices[[#This Row],[Schedule_Prices_Fa]],TblFeharesCode[Schedule_Prices_Fa],#REF!)</f>
        <v>#REF!</v>
      </c>
      <c r="D232" s="241">
        <v>11</v>
      </c>
      <c r="E232" s="241" t="str">
        <f t="shared" si="7"/>
        <v>05</v>
      </c>
      <c r="F232" s="240" t="s">
        <v>578</v>
      </c>
      <c r="G232" s="251" t="s">
        <v>585</v>
      </c>
      <c r="H232" s="243" t="s">
        <v>586</v>
      </c>
      <c r="I232" s="243" t="s">
        <v>3438</v>
      </c>
      <c r="J232" s="252" t="s">
        <v>125</v>
      </c>
      <c r="K232" s="245">
        <v>5971000</v>
      </c>
      <c r="L232" s="246"/>
      <c r="M232" s="247">
        <f>_xlfn.XLOOKUP(TblMainInvoices[[#This Row],[Chapter_Nomber]],TblFeharesChapter[Abniyeh_Chapter_Nomber],TblFeharesChapter[Abniyeh_Plus_Minus])</f>
        <v>0</v>
      </c>
      <c r="N232" s="248">
        <v>1.3418000000000001</v>
      </c>
      <c r="O232" s="245" t="str">
        <f>IF(ISBLANK(TblMainInvoices[[#This Row],[Estimate_Contract_Volumn]]),"",ROUND(TblMainInvoices[[#This Row],[Price_Unit]]*TblMainInvoices[[#This Row],[Estimate_Contract_Volumn]],0))</f>
        <v/>
      </c>
      <c r="P232" s="249"/>
      <c r="Q232" s="250" t="str">
        <f>IFERROR(IF(ISBLANK(TblMainInvoices[[#This Row],[ContInv_No01_Volumn]]),"",ROUND(TblMainInvoices[[#This Row],[Price_Unit]]*TblMainInvoices[[#This Row],[ContInv_No01_Volumn]],0)),"")</f>
        <v/>
      </c>
    </row>
    <row r="233" spans="1:17" ht="50.25" customHeight="1">
      <c r="A233" s="239" t="str">
        <f t="shared" si="6"/>
        <v>11050401</v>
      </c>
      <c r="B233" s="240" t="str">
        <f>_xlfn.XLOOKUP(TblMainInvoices[[#This Row],[Fehrest_Code]],TblFeharesCode[Fehrest_Code],TblFeharesCode[Schedule_Prices_Fa])</f>
        <v>ابنیه</v>
      </c>
      <c r="C233" s="240" t="e">
        <f>_xlfn.XLOOKUP(TblMainInvoices[[#This Row],[Schedule_Prices_Fa]],TblFeharesCode[Schedule_Prices_Fa],#REF!)</f>
        <v>#REF!</v>
      </c>
      <c r="D233" s="241">
        <v>11</v>
      </c>
      <c r="E233" s="241" t="str">
        <f t="shared" si="7"/>
        <v>05</v>
      </c>
      <c r="F233" s="240" t="s">
        <v>578</v>
      </c>
      <c r="G233" s="251" t="s">
        <v>587</v>
      </c>
      <c r="H233" s="243" t="s">
        <v>588</v>
      </c>
      <c r="I233" s="243"/>
      <c r="J233" s="252" t="s">
        <v>125</v>
      </c>
      <c r="K233" s="245">
        <v>5717000</v>
      </c>
      <c r="L233" s="246"/>
      <c r="M233" s="247">
        <f>_xlfn.XLOOKUP(TblMainInvoices[[#This Row],[Chapter_Nomber]],TblFeharesChapter[Abniyeh_Chapter_Nomber],TblFeharesChapter[Abniyeh_Plus_Minus])</f>
        <v>0</v>
      </c>
      <c r="N233" s="248">
        <v>1.3418000000000001</v>
      </c>
      <c r="O233" s="245" t="str">
        <f>IF(ISBLANK(TblMainInvoices[[#This Row],[Estimate_Contract_Volumn]]),"",ROUND(TblMainInvoices[[#This Row],[Price_Unit]]*TblMainInvoices[[#This Row],[Estimate_Contract_Volumn]],0))</f>
        <v/>
      </c>
      <c r="P233" s="249"/>
      <c r="Q233" s="250" t="str">
        <f>IFERROR(IF(ISBLANK(TblMainInvoices[[#This Row],[ContInv_No01_Volumn]]),"",ROUND(TblMainInvoices[[#This Row],[Price_Unit]]*TblMainInvoices[[#This Row],[ContInv_No01_Volumn]],0)),"")</f>
        <v/>
      </c>
    </row>
    <row r="234" spans="1:17" ht="50.25" customHeight="1">
      <c r="A234" s="239" t="str">
        <f t="shared" si="6"/>
        <v>11050406</v>
      </c>
      <c r="B234" s="240" t="str">
        <f>_xlfn.XLOOKUP(TblMainInvoices[[#This Row],[Fehrest_Code]],TblFeharesCode[Fehrest_Code],TblFeharesCode[Schedule_Prices_Fa])</f>
        <v>ابنیه</v>
      </c>
      <c r="C234" s="240" t="e">
        <f>_xlfn.XLOOKUP(TblMainInvoices[[#This Row],[Schedule_Prices_Fa]],TblFeharesCode[Schedule_Prices_Fa],#REF!)</f>
        <v>#REF!</v>
      </c>
      <c r="D234" s="241">
        <v>11</v>
      </c>
      <c r="E234" s="241" t="str">
        <f t="shared" si="7"/>
        <v>05</v>
      </c>
      <c r="F234" s="240" t="s">
        <v>578</v>
      </c>
      <c r="G234" s="251" t="s">
        <v>589</v>
      </c>
      <c r="H234" s="243" t="s">
        <v>590</v>
      </c>
      <c r="I234" s="243" t="s">
        <v>3439</v>
      </c>
      <c r="J234" s="252" t="s">
        <v>125</v>
      </c>
      <c r="K234" s="245">
        <v>4733000</v>
      </c>
      <c r="L234" s="246"/>
      <c r="M234" s="247">
        <f>_xlfn.XLOOKUP(TblMainInvoices[[#This Row],[Chapter_Nomber]],TblFeharesChapter[Abniyeh_Chapter_Nomber],TblFeharesChapter[Abniyeh_Plus_Minus])</f>
        <v>0</v>
      </c>
      <c r="N234" s="248">
        <v>1.3418000000000001</v>
      </c>
      <c r="O234" s="245" t="str">
        <f>IF(ISBLANK(TblMainInvoices[[#This Row],[Estimate_Contract_Volumn]]),"",ROUND(TblMainInvoices[[#This Row],[Price_Unit]]*TblMainInvoices[[#This Row],[Estimate_Contract_Volumn]],0))</f>
        <v/>
      </c>
      <c r="P234" s="249"/>
      <c r="Q234" s="250" t="str">
        <f>IFERROR(IF(ISBLANK(TblMainInvoices[[#This Row],[ContInv_No01_Volumn]]),"",ROUND(TblMainInvoices[[#This Row],[Price_Unit]]*TblMainInvoices[[#This Row],[ContInv_No01_Volumn]],0)),"")</f>
        <v/>
      </c>
    </row>
    <row r="235" spans="1:17" ht="50.25" customHeight="1">
      <c r="A235" s="239" t="str">
        <f t="shared" si="6"/>
        <v>11050501</v>
      </c>
      <c r="B235" s="240" t="str">
        <f>_xlfn.XLOOKUP(TblMainInvoices[[#This Row],[Fehrest_Code]],TblFeharesCode[Fehrest_Code],TblFeharesCode[Schedule_Prices_Fa])</f>
        <v>ابنیه</v>
      </c>
      <c r="C235" s="240" t="e">
        <f>_xlfn.XLOOKUP(TblMainInvoices[[#This Row],[Schedule_Prices_Fa]],TblFeharesCode[Schedule_Prices_Fa],#REF!)</f>
        <v>#REF!</v>
      </c>
      <c r="D235" s="241">
        <v>11</v>
      </c>
      <c r="E235" s="241" t="str">
        <f t="shared" si="7"/>
        <v>05</v>
      </c>
      <c r="F235" s="240" t="s">
        <v>578</v>
      </c>
      <c r="G235" s="251" t="s">
        <v>591</v>
      </c>
      <c r="H235" s="243" t="s">
        <v>592</v>
      </c>
      <c r="I235" s="243" t="s">
        <v>3440</v>
      </c>
      <c r="J235" s="252" t="s">
        <v>125</v>
      </c>
      <c r="K235" s="245">
        <v>7384000</v>
      </c>
      <c r="L235" s="246"/>
      <c r="M235" s="247">
        <f>_xlfn.XLOOKUP(TblMainInvoices[[#This Row],[Chapter_Nomber]],TblFeharesChapter[Abniyeh_Chapter_Nomber],TblFeharesChapter[Abniyeh_Plus_Minus])</f>
        <v>0</v>
      </c>
      <c r="N235" s="248">
        <v>1.3418000000000001</v>
      </c>
      <c r="O235" s="245" t="str">
        <f>IF(ISBLANK(TblMainInvoices[[#This Row],[Estimate_Contract_Volumn]]),"",ROUND(TblMainInvoices[[#This Row],[Price_Unit]]*TblMainInvoices[[#This Row],[Estimate_Contract_Volumn]],0))</f>
        <v/>
      </c>
      <c r="P235" s="249"/>
      <c r="Q235" s="250" t="str">
        <f>IFERROR(IF(ISBLANK(TblMainInvoices[[#This Row],[ContInv_No01_Volumn]]),"",ROUND(TblMainInvoices[[#This Row],[Price_Unit]]*TblMainInvoices[[#This Row],[ContInv_No01_Volumn]],0)),"")</f>
        <v/>
      </c>
    </row>
    <row r="236" spans="1:17" ht="50.25" customHeight="1">
      <c r="A236" s="239" t="str">
        <f t="shared" si="6"/>
        <v>11050701</v>
      </c>
      <c r="B236" s="240" t="str">
        <f>_xlfn.XLOOKUP(TblMainInvoices[[#This Row],[Fehrest_Code]],TblFeharesCode[Fehrest_Code],TblFeharesCode[Schedule_Prices_Fa])</f>
        <v>ابنیه</v>
      </c>
      <c r="C236" s="240" t="e">
        <f>_xlfn.XLOOKUP(TblMainInvoices[[#This Row],[Schedule_Prices_Fa]],TblFeharesCode[Schedule_Prices_Fa],#REF!)</f>
        <v>#REF!</v>
      </c>
      <c r="D236" s="241">
        <v>11</v>
      </c>
      <c r="E236" s="241" t="str">
        <f t="shared" si="7"/>
        <v>05</v>
      </c>
      <c r="F236" s="240" t="s">
        <v>578</v>
      </c>
      <c r="G236" s="251" t="s">
        <v>593</v>
      </c>
      <c r="H236" s="243" t="s">
        <v>594</v>
      </c>
      <c r="I236" s="243" t="s">
        <v>3441</v>
      </c>
      <c r="J236" s="252" t="s">
        <v>125</v>
      </c>
      <c r="K236" s="245">
        <v>7472000</v>
      </c>
      <c r="L236" s="246"/>
      <c r="M236" s="247">
        <f>_xlfn.XLOOKUP(TblMainInvoices[[#This Row],[Chapter_Nomber]],TblFeharesChapter[Abniyeh_Chapter_Nomber],TblFeharesChapter[Abniyeh_Plus_Minus])</f>
        <v>0</v>
      </c>
      <c r="N236" s="248">
        <v>1.3418000000000001</v>
      </c>
      <c r="O236" s="245" t="str">
        <f>IF(ISBLANK(TblMainInvoices[[#This Row],[Estimate_Contract_Volumn]]),"",ROUND(TblMainInvoices[[#This Row],[Price_Unit]]*TblMainInvoices[[#This Row],[Estimate_Contract_Volumn]],0))</f>
        <v/>
      </c>
      <c r="P236" s="249"/>
      <c r="Q236" s="250" t="str">
        <f>IFERROR(IF(ISBLANK(TblMainInvoices[[#This Row],[ContInv_No01_Volumn]]),"",ROUND(TblMainInvoices[[#This Row],[Price_Unit]]*TblMainInvoices[[#This Row],[ContInv_No01_Volumn]],0)),"")</f>
        <v/>
      </c>
    </row>
    <row r="237" spans="1:17" ht="50.25" customHeight="1">
      <c r="A237" s="239" t="str">
        <f t="shared" si="6"/>
        <v>11050702</v>
      </c>
      <c r="B237" s="240" t="str">
        <f>_xlfn.XLOOKUP(TblMainInvoices[[#This Row],[Fehrest_Code]],TblFeharesCode[Fehrest_Code],TblFeharesCode[Schedule_Prices_Fa])</f>
        <v>ابنیه</v>
      </c>
      <c r="C237" s="240" t="e">
        <f>_xlfn.XLOOKUP(TblMainInvoices[[#This Row],[Schedule_Prices_Fa]],TblFeharesCode[Schedule_Prices_Fa],#REF!)</f>
        <v>#REF!</v>
      </c>
      <c r="D237" s="241">
        <v>11</v>
      </c>
      <c r="E237" s="241" t="str">
        <f t="shared" si="7"/>
        <v>05</v>
      </c>
      <c r="F237" s="240" t="s">
        <v>578</v>
      </c>
      <c r="G237" s="251" t="s">
        <v>595</v>
      </c>
      <c r="H237" s="243" t="s">
        <v>596</v>
      </c>
      <c r="I237" s="243" t="s">
        <v>3442</v>
      </c>
      <c r="J237" s="252" t="s">
        <v>125</v>
      </c>
      <c r="K237" s="245">
        <v>6693000</v>
      </c>
      <c r="L237" s="246"/>
      <c r="M237" s="247">
        <f>_xlfn.XLOOKUP(TblMainInvoices[[#This Row],[Chapter_Nomber]],TblFeharesChapter[Abniyeh_Chapter_Nomber],TblFeharesChapter[Abniyeh_Plus_Minus])</f>
        <v>0</v>
      </c>
      <c r="N237" s="248">
        <v>1.3418000000000001</v>
      </c>
      <c r="O237" s="245" t="str">
        <f>IF(ISBLANK(TblMainInvoices[[#This Row],[Estimate_Contract_Volumn]]),"",ROUND(TblMainInvoices[[#This Row],[Price_Unit]]*TblMainInvoices[[#This Row],[Estimate_Contract_Volumn]],0))</f>
        <v/>
      </c>
      <c r="P237" s="249"/>
      <c r="Q237" s="250" t="str">
        <f>IFERROR(IF(ISBLANK(TblMainInvoices[[#This Row],[ContInv_No01_Volumn]]),"",ROUND(TblMainInvoices[[#This Row],[Price_Unit]]*TblMainInvoices[[#This Row],[ContInv_No01_Volumn]],0)),"")</f>
        <v/>
      </c>
    </row>
    <row r="238" spans="1:17" ht="50.25" customHeight="1">
      <c r="A238" s="239" t="str">
        <f t="shared" si="6"/>
        <v>11050803</v>
      </c>
      <c r="B238" s="240" t="str">
        <f>_xlfn.XLOOKUP(TblMainInvoices[[#This Row],[Fehrest_Code]],TblFeharesCode[Fehrest_Code],TblFeharesCode[Schedule_Prices_Fa])</f>
        <v>ابنیه</v>
      </c>
      <c r="C238" s="240" t="e">
        <f>_xlfn.XLOOKUP(TblMainInvoices[[#This Row],[Schedule_Prices_Fa]],TblFeharesCode[Schedule_Prices_Fa],#REF!)</f>
        <v>#REF!</v>
      </c>
      <c r="D238" s="241">
        <v>11</v>
      </c>
      <c r="E238" s="241" t="str">
        <f t="shared" si="7"/>
        <v>05</v>
      </c>
      <c r="F238" s="240" t="s">
        <v>578</v>
      </c>
      <c r="G238" s="251" t="s">
        <v>597</v>
      </c>
      <c r="H238" s="243" t="s">
        <v>598</v>
      </c>
      <c r="I238" s="243" t="s">
        <v>3443</v>
      </c>
      <c r="J238" s="252" t="s">
        <v>125</v>
      </c>
      <c r="K238" s="245">
        <v>1848000</v>
      </c>
      <c r="L238" s="246"/>
      <c r="M238" s="247">
        <f>_xlfn.XLOOKUP(TblMainInvoices[[#This Row],[Chapter_Nomber]],TblFeharesChapter[Abniyeh_Chapter_Nomber],TblFeharesChapter[Abniyeh_Plus_Minus])</f>
        <v>0</v>
      </c>
      <c r="N238" s="248">
        <v>1.3418000000000001</v>
      </c>
      <c r="O238" s="245" t="str">
        <f>IF(ISBLANK(TblMainInvoices[[#This Row],[Estimate_Contract_Volumn]]),"",ROUND(TblMainInvoices[[#This Row],[Price_Unit]]*TblMainInvoices[[#This Row],[Estimate_Contract_Volumn]],0))</f>
        <v/>
      </c>
      <c r="P238" s="249"/>
      <c r="Q238" s="250" t="str">
        <f>IFERROR(IF(ISBLANK(TblMainInvoices[[#This Row],[ContInv_No01_Volumn]]),"",ROUND(TblMainInvoices[[#This Row],[Price_Unit]]*TblMainInvoices[[#This Row],[ContInv_No01_Volumn]],0)),"")</f>
        <v/>
      </c>
    </row>
    <row r="239" spans="1:17" ht="50.25" customHeight="1">
      <c r="A239" s="239" t="str">
        <f t="shared" si="6"/>
        <v>11050804</v>
      </c>
      <c r="B239" s="240" t="str">
        <f>_xlfn.XLOOKUP(TblMainInvoices[[#This Row],[Fehrest_Code]],TblFeharesCode[Fehrest_Code],TblFeharesCode[Schedule_Prices_Fa])</f>
        <v>ابنیه</v>
      </c>
      <c r="C239" s="240" t="e">
        <f>_xlfn.XLOOKUP(TblMainInvoices[[#This Row],[Schedule_Prices_Fa]],TblFeharesCode[Schedule_Prices_Fa],#REF!)</f>
        <v>#REF!</v>
      </c>
      <c r="D239" s="241">
        <v>11</v>
      </c>
      <c r="E239" s="241" t="str">
        <f t="shared" si="7"/>
        <v>05</v>
      </c>
      <c r="F239" s="240" t="s">
        <v>578</v>
      </c>
      <c r="G239" s="251" t="s">
        <v>599</v>
      </c>
      <c r="H239" s="243" t="s">
        <v>600</v>
      </c>
      <c r="I239" s="243" t="s">
        <v>3444</v>
      </c>
      <c r="J239" s="252" t="s">
        <v>125</v>
      </c>
      <c r="K239" s="245">
        <v>4375000</v>
      </c>
      <c r="L239" s="246"/>
      <c r="M239" s="247">
        <f>_xlfn.XLOOKUP(TblMainInvoices[[#This Row],[Chapter_Nomber]],TblFeharesChapter[Abniyeh_Chapter_Nomber],TblFeharesChapter[Abniyeh_Plus_Minus])</f>
        <v>0</v>
      </c>
      <c r="N239" s="248">
        <v>1.3418000000000001</v>
      </c>
      <c r="O239" s="245" t="str">
        <f>IF(ISBLANK(TblMainInvoices[[#This Row],[Estimate_Contract_Volumn]]),"",ROUND(TblMainInvoices[[#This Row],[Price_Unit]]*TblMainInvoices[[#This Row],[Estimate_Contract_Volumn]],0))</f>
        <v/>
      </c>
      <c r="P239" s="249"/>
      <c r="Q239" s="250" t="str">
        <f>IFERROR(IF(ISBLANK(TblMainInvoices[[#This Row],[ContInv_No01_Volumn]]),"",ROUND(TblMainInvoices[[#This Row],[Price_Unit]]*TblMainInvoices[[#This Row],[ContInv_No01_Volumn]],0)),"")</f>
        <v/>
      </c>
    </row>
    <row r="240" spans="1:17" ht="50.25" customHeight="1">
      <c r="A240" s="239" t="str">
        <f t="shared" si="6"/>
        <v>11050805</v>
      </c>
      <c r="B240" s="240" t="str">
        <f>_xlfn.XLOOKUP(TblMainInvoices[[#This Row],[Fehrest_Code]],TblFeharesCode[Fehrest_Code],TblFeharesCode[Schedule_Prices_Fa])</f>
        <v>ابنیه</v>
      </c>
      <c r="C240" s="240" t="e">
        <f>_xlfn.XLOOKUP(TblMainInvoices[[#This Row],[Schedule_Prices_Fa]],TblFeharesCode[Schedule_Prices_Fa],#REF!)</f>
        <v>#REF!</v>
      </c>
      <c r="D240" s="241">
        <v>11</v>
      </c>
      <c r="E240" s="241" t="str">
        <f t="shared" si="7"/>
        <v>05</v>
      </c>
      <c r="F240" s="240" t="s">
        <v>578</v>
      </c>
      <c r="G240" s="251" t="s">
        <v>601</v>
      </c>
      <c r="H240" s="243" t="s">
        <v>602</v>
      </c>
      <c r="I240" s="243" t="s">
        <v>3445</v>
      </c>
      <c r="J240" s="252" t="s">
        <v>125</v>
      </c>
      <c r="K240" s="245">
        <v>367500</v>
      </c>
      <c r="L240" s="246"/>
      <c r="M240" s="247">
        <f>_xlfn.XLOOKUP(TblMainInvoices[[#This Row],[Chapter_Nomber]],TblFeharesChapter[Abniyeh_Chapter_Nomber],TblFeharesChapter[Abniyeh_Plus_Minus])</f>
        <v>0</v>
      </c>
      <c r="N240" s="248">
        <v>1.3418000000000001</v>
      </c>
      <c r="O240" s="245" t="str">
        <f>IF(ISBLANK(TblMainInvoices[[#This Row],[Estimate_Contract_Volumn]]),"",ROUND(TblMainInvoices[[#This Row],[Price_Unit]]*TblMainInvoices[[#This Row],[Estimate_Contract_Volumn]],0))</f>
        <v/>
      </c>
      <c r="P240" s="249"/>
      <c r="Q240" s="250" t="str">
        <f>IFERROR(IF(ISBLANK(TblMainInvoices[[#This Row],[ContInv_No01_Volumn]]),"",ROUND(TblMainInvoices[[#This Row],[Price_Unit]]*TblMainInvoices[[#This Row],[ContInv_No01_Volumn]],0)),"")</f>
        <v/>
      </c>
    </row>
    <row r="241" spans="1:17" ht="50.25" customHeight="1">
      <c r="A241" s="239" t="str">
        <f t="shared" si="6"/>
        <v>11050807</v>
      </c>
      <c r="B241" s="240" t="str">
        <f>_xlfn.XLOOKUP(TblMainInvoices[[#This Row],[Fehrest_Code]],TblFeharesCode[Fehrest_Code],TblFeharesCode[Schedule_Prices_Fa])</f>
        <v>ابنیه</v>
      </c>
      <c r="C241" s="240" t="e">
        <f>_xlfn.XLOOKUP(TblMainInvoices[[#This Row],[Schedule_Prices_Fa]],TblFeharesCode[Schedule_Prices_Fa],#REF!)</f>
        <v>#REF!</v>
      </c>
      <c r="D241" s="241">
        <v>11</v>
      </c>
      <c r="E241" s="241" t="str">
        <f t="shared" si="7"/>
        <v>05</v>
      </c>
      <c r="F241" s="240" t="s">
        <v>578</v>
      </c>
      <c r="G241" s="251" t="s">
        <v>603</v>
      </c>
      <c r="H241" s="243" t="s">
        <v>604</v>
      </c>
      <c r="I241" s="243" t="s">
        <v>3446</v>
      </c>
      <c r="J241" s="252" t="s">
        <v>125</v>
      </c>
      <c r="K241" s="245">
        <v>1053000</v>
      </c>
      <c r="L241" s="246"/>
      <c r="M241" s="247">
        <f>_xlfn.XLOOKUP(TblMainInvoices[[#This Row],[Chapter_Nomber]],TblFeharesChapter[Abniyeh_Chapter_Nomber],TblFeharesChapter[Abniyeh_Plus_Minus])</f>
        <v>0</v>
      </c>
      <c r="N241" s="248">
        <v>1.3418000000000001</v>
      </c>
      <c r="O241" s="245" t="str">
        <f>IF(ISBLANK(TblMainInvoices[[#This Row],[Estimate_Contract_Volumn]]),"",ROUND(TblMainInvoices[[#This Row],[Price_Unit]]*TblMainInvoices[[#This Row],[Estimate_Contract_Volumn]],0))</f>
        <v/>
      </c>
      <c r="P241" s="249"/>
      <c r="Q241" s="250" t="str">
        <f>IFERROR(IF(ISBLANK(TblMainInvoices[[#This Row],[ContInv_No01_Volumn]]),"",ROUND(TblMainInvoices[[#This Row],[Price_Unit]]*TblMainInvoices[[#This Row],[ContInv_No01_Volumn]],0)),"")</f>
        <v/>
      </c>
    </row>
    <row r="242" spans="1:17" ht="50.25" customHeight="1">
      <c r="A242" s="239" t="str">
        <f t="shared" si="6"/>
        <v>11050810</v>
      </c>
      <c r="B242" s="240" t="str">
        <f>_xlfn.XLOOKUP(TblMainInvoices[[#This Row],[Fehrest_Code]],TblFeharesCode[Fehrest_Code],TblFeharesCode[Schedule_Prices_Fa])</f>
        <v>ابنیه</v>
      </c>
      <c r="C242" s="240" t="e">
        <f>_xlfn.XLOOKUP(TblMainInvoices[[#This Row],[Schedule_Prices_Fa]],TblFeharesCode[Schedule_Prices_Fa],#REF!)</f>
        <v>#REF!</v>
      </c>
      <c r="D242" s="241">
        <v>11</v>
      </c>
      <c r="E242" s="241" t="str">
        <f t="shared" si="7"/>
        <v>05</v>
      </c>
      <c r="F242" s="240" t="s">
        <v>578</v>
      </c>
      <c r="G242" s="251" t="s">
        <v>605</v>
      </c>
      <c r="H242" s="243" t="s">
        <v>606</v>
      </c>
      <c r="I242" s="243" t="s">
        <v>3447</v>
      </c>
      <c r="J242" s="252" t="s">
        <v>125</v>
      </c>
      <c r="K242" s="245">
        <v>2725000</v>
      </c>
      <c r="L242" s="246"/>
      <c r="M242" s="247">
        <f>_xlfn.XLOOKUP(TblMainInvoices[[#This Row],[Chapter_Nomber]],TblFeharesChapter[Abniyeh_Chapter_Nomber],TblFeharesChapter[Abniyeh_Plus_Minus])</f>
        <v>0</v>
      </c>
      <c r="N242" s="248">
        <v>1.3418000000000001</v>
      </c>
      <c r="O242" s="245" t="str">
        <f>IF(ISBLANK(TblMainInvoices[[#This Row],[Estimate_Contract_Volumn]]),"",ROUND(TblMainInvoices[[#This Row],[Price_Unit]]*TblMainInvoices[[#This Row],[Estimate_Contract_Volumn]],0))</f>
        <v/>
      </c>
      <c r="P242" s="249"/>
      <c r="Q242" s="250" t="str">
        <f>IFERROR(IF(ISBLANK(TblMainInvoices[[#This Row],[ContInv_No01_Volumn]]),"",ROUND(TblMainInvoices[[#This Row],[Price_Unit]]*TblMainInvoices[[#This Row],[ContInv_No01_Volumn]],0)),"")</f>
        <v/>
      </c>
    </row>
    <row r="243" spans="1:17" ht="50.25" customHeight="1">
      <c r="A243" s="239" t="str">
        <f t="shared" si="6"/>
        <v>11050903</v>
      </c>
      <c r="B243" s="240" t="str">
        <f>_xlfn.XLOOKUP(TblMainInvoices[[#This Row],[Fehrest_Code]],TblFeharesCode[Fehrest_Code],TblFeharesCode[Schedule_Prices_Fa])</f>
        <v>ابنیه</v>
      </c>
      <c r="C243" s="240" t="e">
        <f>_xlfn.XLOOKUP(TblMainInvoices[[#This Row],[Schedule_Prices_Fa]],TblFeharesCode[Schedule_Prices_Fa],#REF!)</f>
        <v>#REF!</v>
      </c>
      <c r="D243" s="241">
        <v>11</v>
      </c>
      <c r="E243" s="241" t="str">
        <f t="shared" si="7"/>
        <v>05</v>
      </c>
      <c r="F243" s="240" t="s">
        <v>578</v>
      </c>
      <c r="G243" s="251" t="s">
        <v>607</v>
      </c>
      <c r="H243" s="243" t="s">
        <v>608</v>
      </c>
      <c r="I243" s="243" t="s">
        <v>3448</v>
      </c>
      <c r="J243" s="252" t="s">
        <v>125</v>
      </c>
      <c r="K243" s="245">
        <v>6291000</v>
      </c>
      <c r="L243" s="246"/>
      <c r="M243" s="247">
        <f>_xlfn.XLOOKUP(TblMainInvoices[[#This Row],[Chapter_Nomber]],TblFeharesChapter[Abniyeh_Chapter_Nomber],TblFeharesChapter[Abniyeh_Plus_Minus])</f>
        <v>0</v>
      </c>
      <c r="N243" s="248">
        <v>1.3418000000000001</v>
      </c>
      <c r="O243" s="245" t="str">
        <f>IF(ISBLANK(TblMainInvoices[[#This Row],[Estimate_Contract_Volumn]]),"",ROUND(TblMainInvoices[[#This Row],[Price_Unit]]*TblMainInvoices[[#This Row],[Estimate_Contract_Volumn]],0))</f>
        <v/>
      </c>
      <c r="P243" s="249"/>
      <c r="Q243" s="250" t="str">
        <f>IFERROR(IF(ISBLANK(TblMainInvoices[[#This Row],[ContInv_No01_Volumn]]),"",ROUND(TblMainInvoices[[#This Row],[Price_Unit]]*TblMainInvoices[[#This Row],[ContInv_No01_Volumn]],0)),"")</f>
        <v/>
      </c>
    </row>
    <row r="244" spans="1:17" ht="50.25" customHeight="1">
      <c r="A244" s="239" t="str">
        <f t="shared" si="6"/>
        <v>11050905</v>
      </c>
      <c r="B244" s="240" t="str">
        <f>_xlfn.XLOOKUP(TblMainInvoices[[#This Row],[Fehrest_Code]],TblFeharesCode[Fehrest_Code],TblFeharesCode[Schedule_Prices_Fa])</f>
        <v>ابنیه</v>
      </c>
      <c r="C244" s="240" t="e">
        <f>_xlfn.XLOOKUP(TblMainInvoices[[#This Row],[Schedule_Prices_Fa]],TblFeharesCode[Schedule_Prices_Fa],#REF!)</f>
        <v>#REF!</v>
      </c>
      <c r="D244" s="241">
        <v>11</v>
      </c>
      <c r="E244" s="241" t="str">
        <f t="shared" si="7"/>
        <v>05</v>
      </c>
      <c r="F244" s="240" t="s">
        <v>578</v>
      </c>
      <c r="G244" s="251" t="s">
        <v>609</v>
      </c>
      <c r="H244" s="243" t="s">
        <v>610</v>
      </c>
      <c r="I244" s="243" t="s">
        <v>3449</v>
      </c>
      <c r="J244" s="252" t="s">
        <v>125</v>
      </c>
      <c r="K244" s="245">
        <v>1571000</v>
      </c>
      <c r="L244" s="246"/>
      <c r="M244" s="247">
        <f>_xlfn.XLOOKUP(TblMainInvoices[[#This Row],[Chapter_Nomber]],TblFeharesChapter[Abniyeh_Chapter_Nomber],TblFeharesChapter[Abniyeh_Plus_Minus])</f>
        <v>0</v>
      </c>
      <c r="N244" s="248">
        <v>1.3418000000000001</v>
      </c>
      <c r="O244" s="245" t="str">
        <f>IF(ISBLANK(TblMainInvoices[[#This Row],[Estimate_Contract_Volumn]]),"",ROUND(TblMainInvoices[[#This Row],[Price_Unit]]*TblMainInvoices[[#This Row],[Estimate_Contract_Volumn]],0))</f>
        <v/>
      </c>
      <c r="P244" s="249"/>
      <c r="Q244" s="250" t="str">
        <f>IFERROR(IF(ISBLANK(TblMainInvoices[[#This Row],[ContInv_No01_Volumn]]),"",ROUND(TblMainInvoices[[#This Row],[Price_Unit]]*TblMainInvoices[[#This Row],[ContInv_No01_Volumn]],0)),"")</f>
        <v/>
      </c>
    </row>
    <row r="245" spans="1:17" ht="50.25" customHeight="1">
      <c r="A245" s="239" t="str">
        <f t="shared" si="6"/>
        <v>11051001</v>
      </c>
      <c r="B245" s="240" t="str">
        <f>_xlfn.XLOOKUP(TblMainInvoices[[#This Row],[Fehrest_Code]],TblFeharesCode[Fehrest_Code],TblFeharesCode[Schedule_Prices_Fa])</f>
        <v>ابنیه</v>
      </c>
      <c r="C245" s="240" t="e">
        <f>_xlfn.XLOOKUP(TblMainInvoices[[#This Row],[Schedule_Prices_Fa]],TblFeharesCode[Schedule_Prices_Fa],#REF!)</f>
        <v>#REF!</v>
      </c>
      <c r="D245" s="241">
        <v>11</v>
      </c>
      <c r="E245" s="241" t="str">
        <f t="shared" si="7"/>
        <v>05</v>
      </c>
      <c r="F245" s="240" t="s">
        <v>578</v>
      </c>
      <c r="G245" s="251" t="s">
        <v>611</v>
      </c>
      <c r="H245" s="243" t="s">
        <v>612</v>
      </c>
      <c r="I245" s="243" t="s">
        <v>3450</v>
      </c>
      <c r="J245" s="252" t="s">
        <v>125</v>
      </c>
      <c r="K245" s="245">
        <v>4005000</v>
      </c>
      <c r="L245" s="246"/>
      <c r="M245" s="247">
        <f>_xlfn.XLOOKUP(TblMainInvoices[[#This Row],[Chapter_Nomber]],TblFeharesChapter[Abniyeh_Chapter_Nomber],TblFeharesChapter[Abniyeh_Plus_Minus])</f>
        <v>0</v>
      </c>
      <c r="N245" s="248">
        <v>1.3418000000000001</v>
      </c>
      <c r="O245" s="245" t="str">
        <f>IF(ISBLANK(TblMainInvoices[[#This Row],[Estimate_Contract_Volumn]]),"",ROUND(TblMainInvoices[[#This Row],[Price_Unit]]*TblMainInvoices[[#This Row],[Estimate_Contract_Volumn]],0))</f>
        <v/>
      </c>
      <c r="P245" s="249"/>
      <c r="Q245" s="250" t="str">
        <f>IFERROR(IF(ISBLANK(TblMainInvoices[[#This Row],[ContInv_No01_Volumn]]),"",ROUND(TblMainInvoices[[#This Row],[Price_Unit]]*TblMainInvoices[[#This Row],[ContInv_No01_Volumn]],0)),"")</f>
        <v/>
      </c>
    </row>
    <row r="246" spans="1:17" ht="50.25" customHeight="1">
      <c r="A246" s="239" t="str">
        <f t="shared" si="6"/>
        <v>11051101</v>
      </c>
      <c r="B246" s="240" t="str">
        <f>_xlfn.XLOOKUP(TblMainInvoices[[#This Row],[Fehrest_Code]],TblFeharesCode[Fehrest_Code],TblFeharesCode[Schedule_Prices_Fa])</f>
        <v>ابنیه</v>
      </c>
      <c r="C246" s="240" t="e">
        <f>_xlfn.XLOOKUP(TblMainInvoices[[#This Row],[Schedule_Prices_Fa]],TblFeharesCode[Schedule_Prices_Fa],#REF!)</f>
        <v>#REF!</v>
      </c>
      <c r="D246" s="241">
        <v>11</v>
      </c>
      <c r="E246" s="241" t="str">
        <f t="shared" si="7"/>
        <v>05</v>
      </c>
      <c r="F246" s="240" t="s">
        <v>578</v>
      </c>
      <c r="G246" s="251" t="s">
        <v>613</v>
      </c>
      <c r="H246" s="243" t="s">
        <v>614</v>
      </c>
      <c r="I246" s="243"/>
      <c r="J246" s="252" t="s">
        <v>125</v>
      </c>
      <c r="K246" s="245">
        <v>1784000</v>
      </c>
      <c r="L246" s="246"/>
      <c r="M246" s="247">
        <f>_xlfn.XLOOKUP(TblMainInvoices[[#This Row],[Chapter_Nomber]],TblFeharesChapter[Abniyeh_Chapter_Nomber],TblFeharesChapter[Abniyeh_Plus_Minus])</f>
        <v>0</v>
      </c>
      <c r="N246" s="248">
        <v>1.3418000000000001</v>
      </c>
      <c r="O246" s="245" t="str">
        <f>IF(ISBLANK(TblMainInvoices[[#This Row],[Estimate_Contract_Volumn]]),"",ROUND(TblMainInvoices[[#This Row],[Price_Unit]]*TblMainInvoices[[#This Row],[Estimate_Contract_Volumn]],0))</f>
        <v/>
      </c>
      <c r="P246" s="249"/>
      <c r="Q246" s="250" t="str">
        <f>IFERROR(IF(ISBLANK(TblMainInvoices[[#This Row],[ContInv_No01_Volumn]]),"",ROUND(TblMainInvoices[[#This Row],[Price_Unit]]*TblMainInvoices[[#This Row],[ContInv_No01_Volumn]],0)),"")</f>
        <v/>
      </c>
    </row>
    <row r="247" spans="1:17" ht="50.25" customHeight="1">
      <c r="A247" s="239" t="str">
        <f t="shared" si="6"/>
        <v>11051102</v>
      </c>
      <c r="B247" s="240" t="str">
        <f>_xlfn.XLOOKUP(TblMainInvoices[[#This Row],[Fehrest_Code]],TblFeharesCode[Fehrest_Code],TblFeharesCode[Schedule_Prices_Fa])</f>
        <v>ابنیه</v>
      </c>
      <c r="C247" s="240" t="e">
        <f>_xlfn.XLOOKUP(TblMainInvoices[[#This Row],[Schedule_Prices_Fa]],TblFeharesCode[Schedule_Prices_Fa],#REF!)</f>
        <v>#REF!</v>
      </c>
      <c r="D247" s="241">
        <v>11</v>
      </c>
      <c r="E247" s="241" t="str">
        <f t="shared" si="7"/>
        <v>05</v>
      </c>
      <c r="F247" s="240" t="s">
        <v>578</v>
      </c>
      <c r="G247" s="251" t="s">
        <v>615</v>
      </c>
      <c r="H247" s="243" t="s">
        <v>616</v>
      </c>
      <c r="I247" s="243"/>
      <c r="J247" s="252" t="s">
        <v>125</v>
      </c>
      <c r="K247" s="245">
        <v>1952000</v>
      </c>
      <c r="L247" s="246"/>
      <c r="M247" s="247">
        <f>_xlfn.XLOOKUP(TblMainInvoices[[#This Row],[Chapter_Nomber]],TblFeharesChapter[Abniyeh_Chapter_Nomber],TblFeharesChapter[Abniyeh_Plus_Minus])</f>
        <v>0</v>
      </c>
      <c r="N247" s="248">
        <v>1.3418000000000001</v>
      </c>
      <c r="O247" s="245" t="str">
        <f>IF(ISBLANK(TblMainInvoices[[#This Row],[Estimate_Contract_Volumn]]),"",ROUND(TblMainInvoices[[#This Row],[Price_Unit]]*TblMainInvoices[[#This Row],[Estimate_Contract_Volumn]],0))</f>
        <v/>
      </c>
      <c r="P247" s="249"/>
      <c r="Q247" s="250" t="str">
        <f>IFERROR(IF(ISBLANK(TblMainInvoices[[#This Row],[ContInv_No01_Volumn]]),"",ROUND(TblMainInvoices[[#This Row],[Price_Unit]]*TblMainInvoices[[#This Row],[ContInv_No01_Volumn]],0)),"")</f>
        <v/>
      </c>
    </row>
    <row r="248" spans="1:17" ht="50.25" customHeight="1">
      <c r="A248" s="239" t="str">
        <f t="shared" si="6"/>
        <v>11051103</v>
      </c>
      <c r="B248" s="240" t="str">
        <f>_xlfn.XLOOKUP(TblMainInvoices[[#This Row],[Fehrest_Code]],TblFeharesCode[Fehrest_Code],TblFeharesCode[Schedule_Prices_Fa])</f>
        <v>ابنیه</v>
      </c>
      <c r="C248" s="240" t="e">
        <f>_xlfn.XLOOKUP(TblMainInvoices[[#This Row],[Schedule_Prices_Fa]],TblFeharesCode[Schedule_Prices_Fa],#REF!)</f>
        <v>#REF!</v>
      </c>
      <c r="D248" s="241">
        <v>11</v>
      </c>
      <c r="E248" s="241" t="str">
        <f t="shared" si="7"/>
        <v>05</v>
      </c>
      <c r="F248" s="240" t="s">
        <v>578</v>
      </c>
      <c r="G248" s="251" t="s">
        <v>617</v>
      </c>
      <c r="H248" s="243" t="s">
        <v>618</v>
      </c>
      <c r="I248" s="243"/>
      <c r="J248" s="252" t="s">
        <v>125</v>
      </c>
      <c r="K248" s="245">
        <v>2138000</v>
      </c>
      <c r="L248" s="246"/>
      <c r="M248" s="247">
        <f>_xlfn.XLOOKUP(TblMainInvoices[[#This Row],[Chapter_Nomber]],TblFeharesChapter[Abniyeh_Chapter_Nomber],TblFeharesChapter[Abniyeh_Plus_Minus])</f>
        <v>0</v>
      </c>
      <c r="N248" s="248">
        <v>1.3418000000000001</v>
      </c>
      <c r="O248" s="245" t="str">
        <f>IF(ISBLANK(TblMainInvoices[[#This Row],[Estimate_Contract_Volumn]]),"",ROUND(TblMainInvoices[[#This Row],[Price_Unit]]*TblMainInvoices[[#This Row],[Estimate_Contract_Volumn]],0))</f>
        <v/>
      </c>
      <c r="P248" s="249"/>
      <c r="Q248" s="250" t="str">
        <f>IFERROR(IF(ISBLANK(TblMainInvoices[[#This Row],[ContInv_No01_Volumn]]),"",ROUND(TblMainInvoices[[#This Row],[Price_Unit]]*TblMainInvoices[[#This Row],[ContInv_No01_Volumn]],0)),"")</f>
        <v/>
      </c>
    </row>
    <row r="249" spans="1:17" ht="50.25" customHeight="1">
      <c r="A249" s="239" t="str">
        <f t="shared" si="6"/>
        <v>11051201</v>
      </c>
      <c r="B249" s="240" t="str">
        <f>_xlfn.XLOOKUP(TblMainInvoices[[#This Row],[Fehrest_Code]],TblFeharesCode[Fehrest_Code],TblFeharesCode[Schedule_Prices_Fa])</f>
        <v>ابنیه</v>
      </c>
      <c r="C249" s="240" t="e">
        <f>_xlfn.XLOOKUP(TblMainInvoices[[#This Row],[Schedule_Prices_Fa]],TblFeharesCode[Schedule_Prices_Fa],#REF!)</f>
        <v>#REF!</v>
      </c>
      <c r="D249" s="241">
        <v>11</v>
      </c>
      <c r="E249" s="241" t="str">
        <f t="shared" si="7"/>
        <v>05</v>
      </c>
      <c r="F249" s="240" t="s">
        <v>578</v>
      </c>
      <c r="G249" s="251" t="s">
        <v>619</v>
      </c>
      <c r="H249" s="243" t="s">
        <v>620</v>
      </c>
      <c r="I249" s="243" t="s">
        <v>3451</v>
      </c>
      <c r="J249" s="252" t="s">
        <v>125</v>
      </c>
      <c r="K249" s="245">
        <v>2428000</v>
      </c>
      <c r="L249" s="246"/>
      <c r="M249" s="247">
        <f>_xlfn.XLOOKUP(TblMainInvoices[[#This Row],[Chapter_Nomber]],TblFeharesChapter[Abniyeh_Chapter_Nomber],TblFeharesChapter[Abniyeh_Plus_Minus])</f>
        <v>0</v>
      </c>
      <c r="N249" s="248">
        <v>1.3418000000000001</v>
      </c>
      <c r="O249" s="245" t="str">
        <f>IF(ISBLANK(TblMainInvoices[[#This Row],[Estimate_Contract_Volumn]]),"",ROUND(TblMainInvoices[[#This Row],[Price_Unit]]*TblMainInvoices[[#This Row],[Estimate_Contract_Volumn]],0))</f>
        <v/>
      </c>
      <c r="P249" s="249"/>
      <c r="Q249" s="250" t="str">
        <f>IFERROR(IF(ISBLANK(TblMainInvoices[[#This Row],[ContInv_No01_Volumn]]),"",ROUND(TblMainInvoices[[#This Row],[Price_Unit]]*TblMainInvoices[[#This Row],[ContInv_No01_Volumn]],0)),"")</f>
        <v/>
      </c>
    </row>
    <row r="250" spans="1:17" ht="50.25" customHeight="1">
      <c r="A250" s="239" t="str">
        <f t="shared" si="6"/>
        <v>11051202</v>
      </c>
      <c r="B250" s="240" t="str">
        <f>_xlfn.XLOOKUP(TblMainInvoices[[#This Row],[Fehrest_Code]],TblFeharesCode[Fehrest_Code],TblFeharesCode[Schedule_Prices_Fa])</f>
        <v>ابنیه</v>
      </c>
      <c r="C250" s="240" t="e">
        <f>_xlfn.XLOOKUP(TblMainInvoices[[#This Row],[Schedule_Prices_Fa]],TblFeharesCode[Schedule_Prices_Fa],#REF!)</f>
        <v>#REF!</v>
      </c>
      <c r="D250" s="241">
        <v>11</v>
      </c>
      <c r="E250" s="241" t="str">
        <f t="shared" si="7"/>
        <v>05</v>
      </c>
      <c r="F250" s="240" t="s">
        <v>578</v>
      </c>
      <c r="G250" s="251" t="s">
        <v>621</v>
      </c>
      <c r="H250" s="243" t="s">
        <v>622</v>
      </c>
      <c r="I250" s="243" t="s">
        <v>3452</v>
      </c>
      <c r="J250" s="252" t="s">
        <v>125</v>
      </c>
      <c r="K250" s="245">
        <v>2449000</v>
      </c>
      <c r="L250" s="246"/>
      <c r="M250" s="247">
        <f>_xlfn.XLOOKUP(TblMainInvoices[[#This Row],[Chapter_Nomber]],TblFeharesChapter[Abniyeh_Chapter_Nomber],TblFeharesChapter[Abniyeh_Plus_Minus])</f>
        <v>0</v>
      </c>
      <c r="N250" s="248">
        <v>1.3418000000000001</v>
      </c>
      <c r="O250" s="245" t="str">
        <f>IF(ISBLANK(TblMainInvoices[[#This Row],[Estimate_Contract_Volumn]]),"",ROUND(TblMainInvoices[[#This Row],[Price_Unit]]*TblMainInvoices[[#This Row],[Estimate_Contract_Volumn]],0))</f>
        <v/>
      </c>
      <c r="P250" s="249"/>
      <c r="Q250" s="250" t="str">
        <f>IFERROR(IF(ISBLANK(TblMainInvoices[[#This Row],[ContInv_No01_Volumn]]),"",ROUND(TblMainInvoices[[#This Row],[Price_Unit]]*TblMainInvoices[[#This Row],[ContInv_No01_Volumn]],0)),"")</f>
        <v/>
      </c>
    </row>
    <row r="251" spans="1:17" ht="50.25" customHeight="1">
      <c r="A251" s="239" t="str">
        <f t="shared" si="6"/>
        <v>11060101</v>
      </c>
      <c r="B251" s="240" t="str">
        <f>_xlfn.XLOOKUP(TblMainInvoices[[#This Row],[Fehrest_Code]],TblFeharesCode[Fehrest_Code],TblFeharesCode[Schedule_Prices_Fa])</f>
        <v>ابنیه</v>
      </c>
      <c r="C251" s="240" t="e">
        <f>_xlfn.XLOOKUP(TblMainInvoices[[#This Row],[Schedule_Prices_Fa]],TblFeharesCode[Schedule_Prices_Fa],#REF!)</f>
        <v>#REF!</v>
      </c>
      <c r="D251" s="241">
        <v>11</v>
      </c>
      <c r="E251" s="241" t="str">
        <f t="shared" si="7"/>
        <v>06</v>
      </c>
      <c r="F251" s="240" t="s">
        <v>623</v>
      </c>
      <c r="G251" s="251" t="s">
        <v>624</v>
      </c>
      <c r="H251" s="243" t="s">
        <v>625</v>
      </c>
      <c r="I251" s="243" t="s">
        <v>3453</v>
      </c>
      <c r="J251" s="252" t="s">
        <v>125</v>
      </c>
      <c r="K251" s="245">
        <v>2538000</v>
      </c>
      <c r="L251" s="246"/>
      <c r="M251" s="247">
        <f>_xlfn.XLOOKUP(TblMainInvoices[[#This Row],[Chapter_Nomber]],TblFeharesChapter[Abniyeh_Chapter_Nomber],TblFeharesChapter[Abniyeh_Plus_Minus])</f>
        <v>1.2729999999999999</v>
      </c>
      <c r="N251" s="248">
        <v>1.3418000000000001</v>
      </c>
      <c r="O251" s="245" t="str">
        <f>IF(ISBLANK(TblMainInvoices[[#This Row],[Estimate_Contract_Volumn]]),"",ROUND(TblMainInvoices[[#This Row],[Price_Unit]]*TblMainInvoices[[#This Row],[Estimate_Contract_Volumn]],0))</f>
        <v/>
      </c>
      <c r="P251" s="249"/>
      <c r="Q251" s="250" t="str">
        <f>IFERROR(IF(ISBLANK(TblMainInvoices[[#This Row],[ContInv_No01_Volumn]]),"",ROUND(TblMainInvoices[[#This Row],[Price_Unit]]*TblMainInvoices[[#This Row],[ContInv_No01_Volumn]],0)),"")</f>
        <v/>
      </c>
    </row>
    <row r="252" spans="1:17" ht="50.25" customHeight="1">
      <c r="A252" s="239" t="str">
        <f t="shared" si="6"/>
        <v>11060102</v>
      </c>
      <c r="B252" s="240" t="str">
        <f>_xlfn.XLOOKUP(TblMainInvoices[[#This Row],[Fehrest_Code]],TblFeharesCode[Fehrest_Code],TblFeharesCode[Schedule_Prices_Fa])</f>
        <v>ابنیه</v>
      </c>
      <c r="C252" s="240" t="e">
        <f>_xlfn.XLOOKUP(TblMainInvoices[[#This Row],[Schedule_Prices_Fa]],TblFeharesCode[Schedule_Prices_Fa],#REF!)</f>
        <v>#REF!</v>
      </c>
      <c r="D252" s="241">
        <v>11</v>
      </c>
      <c r="E252" s="241" t="str">
        <f t="shared" si="7"/>
        <v>06</v>
      </c>
      <c r="F252" s="240" t="s">
        <v>623</v>
      </c>
      <c r="G252" s="251" t="s">
        <v>626</v>
      </c>
      <c r="H252" s="243" t="s">
        <v>627</v>
      </c>
      <c r="I252" s="243" t="s">
        <v>3454</v>
      </c>
      <c r="J252" s="252" t="s">
        <v>125</v>
      </c>
      <c r="K252" s="245">
        <v>1519000</v>
      </c>
      <c r="L252" s="246"/>
      <c r="M252" s="247">
        <f>_xlfn.XLOOKUP(TblMainInvoices[[#This Row],[Chapter_Nomber]],TblFeharesChapter[Abniyeh_Chapter_Nomber],TblFeharesChapter[Abniyeh_Plus_Minus])</f>
        <v>1.2729999999999999</v>
      </c>
      <c r="N252" s="248">
        <v>1.3418000000000001</v>
      </c>
      <c r="O252" s="245" t="str">
        <f>IF(ISBLANK(TblMainInvoices[[#This Row],[Estimate_Contract_Volumn]]),"",ROUND(TblMainInvoices[[#This Row],[Price_Unit]]*TblMainInvoices[[#This Row],[Estimate_Contract_Volumn]],0))</f>
        <v/>
      </c>
      <c r="P252" s="249"/>
      <c r="Q252" s="250" t="str">
        <f>IFERROR(IF(ISBLANK(TblMainInvoices[[#This Row],[ContInv_No01_Volumn]]),"",ROUND(TblMainInvoices[[#This Row],[Price_Unit]]*TblMainInvoices[[#This Row],[ContInv_No01_Volumn]],0)),"")</f>
        <v/>
      </c>
    </row>
    <row r="253" spans="1:17" ht="50.25" customHeight="1">
      <c r="A253" s="239" t="str">
        <f t="shared" si="6"/>
        <v>11060201</v>
      </c>
      <c r="B253" s="240" t="str">
        <f>_xlfn.XLOOKUP(TblMainInvoices[[#This Row],[Fehrest_Code]],TblFeharesCode[Fehrest_Code],TblFeharesCode[Schedule_Prices_Fa])</f>
        <v>ابنیه</v>
      </c>
      <c r="C253" s="240" t="e">
        <f>_xlfn.XLOOKUP(TblMainInvoices[[#This Row],[Schedule_Prices_Fa]],TblFeharesCode[Schedule_Prices_Fa],#REF!)</f>
        <v>#REF!</v>
      </c>
      <c r="D253" s="241">
        <v>11</v>
      </c>
      <c r="E253" s="241" t="str">
        <f t="shared" si="7"/>
        <v>06</v>
      </c>
      <c r="F253" s="240" t="s">
        <v>623</v>
      </c>
      <c r="G253" s="251" t="s">
        <v>628</v>
      </c>
      <c r="H253" s="243" t="s">
        <v>629</v>
      </c>
      <c r="I253" s="243" t="s">
        <v>3455</v>
      </c>
      <c r="J253" s="252" t="s">
        <v>125</v>
      </c>
      <c r="K253" s="245">
        <v>3684000</v>
      </c>
      <c r="L253" s="246"/>
      <c r="M253" s="247">
        <f>_xlfn.XLOOKUP(TblMainInvoices[[#This Row],[Chapter_Nomber]],TblFeharesChapter[Abniyeh_Chapter_Nomber],TblFeharesChapter[Abniyeh_Plus_Minus])</f>
        <v>1.2729999999999999</v>
      </c>
      <c r="N253" s="248">
        <v>1.3418000000000001</v>
      </c>
      <c r="O253" s="245" t="str">
        <f>IF(ISBLANK(TblMainInvoices[[#This Row],[Estimate_Contract_Volumn]]),"",ROUND(TblMainInvoices[[#This Row],[Price_Unit]]*TblMainInvoices[[#This Row],[Estimate_Contract_Volumn]],0))</f>
        <v/>
      </c>
      <c r="P253" s="249"/>
      <c r="Q253" s="250" t="str">
        <f>IFERROR(IF(ISBLANK(TblMainInvoices[[#This Row],[ContInv_No01_Volumn]]),"",ROUND(TblMainInvoices[[#This Row],[Price_Unit]]*TblMainInvoices[[#This Row],[ContInv_No01_Volumn]],0)),"")</f>
        <v/>
      </c>
    </row>
    <row r="254" spans="1:17" ht="50.25" customHeight="1">
      <c r="A254" s="239" t="str">
        <f t="shared" si="6"/>
        <v>11060202</v>
      </c>
      <c r="B254" s="240" t="str">
        <f>_xlfn.XLOOKUP(TblMainInvoices[[#This Row],[Fehrest_Code]],TblFeharesCode[Fehrest_Code],TblFeharesCode[Schedule_Prices_Fa])</f>
        <v>ابنیه</v>
      </c>
      <c r="C254" s="240" t="e">
        <f>_xlfn.XLOOKUP(TblMainInvoices[[#This Row],[Schedule_Prices_Fa]],TblFeharesCode[Schedule_Prices_Fa],#REF!)</f>
        <v>#REF!</v>
      </c>
      <c r="D254" s="241">
        <v>11</v>
      </c>
      <c r="E254" s="241" t="str">
        <f t="shared" si="7"/>
        <v>06</v>
      </c>
      <c r="F254" s="240" t="s">
        <v>623</v>
      </c>
      <c r="G254" s="251" t="s">
        <v>630</v>
      </c>
      <c r="H254" s="243" t="s">
        <v>631</v>
      </c>
      <c r="I254" s="243" t="s">
        <v>3456</v>
      </c>
      <c r="J254" s="252" t="s">
        <v>125</v>
      </c>
      <c r="K254" s="245">
        <v>4041000</v>
      </c>
      <c r="L254" s="246"/>
      <c r="M254" s="247">
        <f>_xlfn.XLOOKUP(TblMainInvoices[[#This Row],[Chapter_Nomber]],TblFeharesChapter[Abniyeh_Chapter_Nomber],TblFeharesChapter[Abniyeh_Plus_Minus])</f>
        <v>1.2729999999999999</v>
      </c>
      <c r="N254" s="248">
        <v>1.3418000000000001</v>
      </c>
      <c r="O254" s="245" t="str">
        <f>IF(ISBLANK(TblMainInvoices[[#This Row],[Estimate_Contract_Volumn]]),"",ROUND(TblMainInvoices[[#This Row],[Price_Unit]]*TblMainInvoices[[#This Row],[Estimate_Contract_Volumn]],0))</f>
        <v/>
      </c>
      <c r="P254" s="249"/>
      <c r="Q254" s="250" t="str">
        <f>IFERROR(IF(ISBLANK(TblMainInvoices[[#This Row],[ContInv_No01_Volumn]]),"",ROUND(TblMainInvoices[[#This Row],[Price_Unit]]*TblMainInvoices[[#This Row],[ContInv_No01_Volumn]],0)),"")</f>
        <v/>
      </c>
    </row>
    <row r="255" spans="1:17" ht="50.25" customHeight="1">
      <c r="A255" s="239" t="str">
        <f t="shared" si="6"/>
        <v>11060203</v>
      </c>
      <c r="B255" s="240" t="str">
        <f>_xlfn.XLOOKUP(TblMainInvoices[[#This Row],[Fehrest_Code]],TblFeharesCode[Fehrest_Code],TblFeharesCode[Schedule_Prices_Fa])</f>
        <v>ابنیه</v>
      </c>
      <c r="C255" s="240" t="e">
        <f>_xlfn.XLOOKUP(TblMainInvoices[[#This Row],[Schedule_Prices_Fa]],TblFeharesCode[Schedule_Prices_Fa],#REF!)</f>
        <v>#REF!</v>
      </c>
      <c r="D255" s="241">
        <v>11</v>
      </c>
      <c r="E255" s="241" t="str">
        <f t="shared" si="7"/>
        <v>06</v>
      </c>
      <c r="F255" s="240" t="s">
        <v>623</v>
      </c>
      <c r="G255" s="251" t="s">
        <v>632</v>
      </c>
      <c r="H255" s="243" t="s">
        <v>633</v>
      </c>
      <c r="I255" s="243" t="s">
        <v>3456</v>
      </c>
      <c r="J255" s="252" t="s">
        <v>125</v>
      </c>
      <c r="K255" s="245">
        <v>4211000</v>
      </c>
      <c r="L255" s="246"/>
      <c r="M255" s="247">
        <f>_xlfn.XLOOKUP(TblMainInvoices[[#This Row],[Chapter_Nomber]],TblFeharesChapter[Abniyeh_Chapter_Nomber],TblFeharesChapter[Abniyeh_Plus_Minus])</f>
        <v>1.2729999999999999</v>
      </c>
      <c r="N255" s="248">
        <v>1.3418000000000001</v>
      </c>
      <c r="O255" s="245" t="str">
        <f>IF(ISBLANK(TblMainInvoices[[#This Row],[Estimate_Contract_Volumn]]),"",ROUND(TblMainInvoices[[#This Row],[Price_Unit]]*TblMainInvoices[[#This Row],[Estimate_Contract_Volumn]],0))</f>
        <v/>
      </c>
      <c r="P255" s="249"/>
      <c r="Q255" s="250" t="str">
        <f>IFERROR(IF(ISBLANK(TblMainInvoices[[#This Row],[ContInv_No01_Volumn]]),"",ROUND(TblMainInvoices[[#This Row],[Price_Unit]]*TblMainInvoices[[#This Row],[ContInv_No01_Volumn]],0)),"")</f>
        <v/>
      </c>
    </row>
    <row r="256" spans="1:17" ht="50.25" customHeight="1">
      <c r="A256" s="239" t="str">
        <f t="shared" si="6"/>
        <v>11060204</v>
      </c>
      <c r="B256" s="240" t="str">
        <f>_xlfn.XLOOKUP(TblMainInvoices[[#This Row],[Fehrest_Code]],TblFeharesCode[Fehrest_Code],TblFeharesCode[Schedule_Prices_Fa])</f>
        <v>ابنیه</v>
      </c>
      <c r="C256" s="240" t="e">
        <f>_xlfn.XLOOKUP(TblMainInvoices[[#This Row],[Schedule_Prices_Fa]],TblFeharesCode[Schedule_Prices_Fa],#REF!)</f>
        <v>#REF!</v>
      </c>
      <c r="D256" s="241">
        <v>11</v>
      </c>
      <c r="E256" s="241" t="str">
        <f t="shared" si="7"/>
        <v>06</v>
      </c>
      <c r="F256" s="240" t="s">
        <v>623</v>
      </c>
      <c r="G256" s="251" t="s">
        <v>634</v>
      </c>
      <c r="H256" s="243" t="s">
        <v>635</v>
      </c>
      <c r="I256" s="243" t="s">
        <v>3456</v>
      </c>
      <c r="J256" s="252" t="s">
        <v>125</v>
      </c>
      <c r="K256" s="245">
        <v>4524000</v>
      </c>
      <c r="L256" s="246"/>
      <c r="M256" s="247">
        <f>_xlfn.XLOOKUP(TblMainInvoices[[#This Row],[Chapter_Nomber]],TblFeharesChapter[Abniyeh_Chapter_Nomber],TblFeharesChapter[Abniyeh_Plus_Minus])</f>
        <v>1.2729999999999999</v>
      </c>
      <c r="N256" s="248">
        <v>1.3418000000000001</v>
      </c>
      <c r="O256" s="245" t="str">
        <f>IF(ISBLANK(TblMainInvoices[[#This Row],[Estimate_Contract_Volumn]]),"",ROUND(TblMainInvoices[[#This Row],[Price_Unit]]*TblMainInvoices[[#This Row],[Estimate_Contract_Volumn]],0))</f>
        <v/>
      </c>
      <c r="P256" s="249"/>
      <c r="Q256" s="250" t="str">
        <f>IFERROR(IF(ISBLANK(TblMainInvoices[[#This Row],[ContInv_No01_Volumn]]),"",ROUND(TblMainInvoices[[#This Row],[Price_Unit]]*TblMainInvoices[[#This Row],[ContInv_No01_Volumn]],0)),"")</f>
        <v/>
      </c>
    </row>
    <row r="257" spans="1:17" ht="50.25" customHeight="1">
      <c r="A257" s="239" t="str">
        <f t="shared" si="6"/>
        <v>11060301</v>
      </c>
      <c r="B257" s="240" t="str">
        <f>_xlfn.XLOOKUP(TblMainInvoices[[#This Row],[Fehrest_Code]],TblFeharesCode[Fehrest_Code],TblFeharesCode[Schedule_Prices_Fa])</f>
        <v>ابنیه</v>
      </c>
      <c r="C257" s="240" t="e">
        <f>_xlfn.XLOOKUP(TblMainInvoices[[#This Row],[Schedule_Prices_Fa]],TblFeharesCode[Schedule_Prices_Fa],#REF!)</f>
        <v>#REF!</v>
      </c>
      <c r="D257" s="241">
        <v>11</v>
      </c>
      <c r="E257" s="241" t="str">
        <f t="shared" si="7"/>
        <v>06</v>
      </c>
      <c r="F257" s="240" t="s">
        <v>623</v>
      </c>
      <c r="G257" s="251" t="s">
        <v>636</v>
      </c>
      <c r="H257" s="243" t="s">
        <v>637</v>
      </c>
      <c r="I257" s="243" t="s">
        <v>3457</v>
      </c>
      <c r="J257" s="252" t="s">
        <v>125</v>
      </c>
      <c r="K257" s="245">
        <v>3378000</v>
      </c>
      <c r="L257" s="246"/>
      <c r="M257" s="247">
        <f>_xlfn.XLOOKUP(TblMainInvoices[[#This Row],[Chapter_Nomber]],TblFeharesChapter[Abniyeh_Chapter_Nomber],TblFeharesChapter[Abniyeh_Plus_Minus])</f>
        <v>1.2729999999999999</v>
      </c>
      <c r="N257" s="248">
        <v>1.3418000000000001</v>
      </c>
      <c r="O257" s="245" t="str">
        <f>IF(ISBLANK(TblMainInvoices[[#This Row],[Estimate_Contract_Volumn]]),"",ROUND(TblMainInvoices[[#This Row],[Price_Unit]]*TblMainInvoices[[#This Row],[Estimate_Contract_Volumn]],0))</f>
        <v/>
      </c>
      <c r="P257" s="249"/>
      <c r="Q257" s="250" t="str">
        <f>IFERROR(IF(ISBLANK(TblMainInvoices[[#This Row],[ContInv_No01_Volumn]]),"",ROUND(TblMainInvoices[[#This Row],[Price_Unit]]*TblMainInvoices[[#This Row],[ContInv_No01_Volumn]],0)),"")</f>
        <v/>
      </c>
    </row>
    <row r="258" spans="1:17" ht="50.25" customHeight="1">
      <c r="A258" s="239" t="str">
        <f t="shared" si="6"/>
        <v>11060302</v>
      </c>
      <c r="B258" s="240" t="str">
        <f>_xlfn.XLOOKUP(TblMainInvoices[[#This Row],[Fehrest_Code]],TblFeharesCode[Fehrest_Code],TblFeharesCode[Schedule_Prices_Fa])</f>
        <v>ابنیه</v>
      </c>
      <c r="C258" s="240" t="e">
        <f>_xlfn.XLOOKUP(TblMainInvoices[[#This Row],[Schedule_Prices_Fa]],TblFeharesCode[Schedule_Prices_Fa],#REF!)</f>
        <v>#REF!</v>
      </c>
      <c r="D258" s="241">
        <v>11</v>
      </c>
      <c r="E258" s="241" t="str">
        <f t="shared" si="7"/>
        <v>06</v>
      </c>
      <c r="F258" s="240" t="s">
        <v>623</v>
      </c>
      <c r="G258" s="251" t="s">
        <v>638</v>
      </c>
      <c r="H258" s="243" t="s">
        <v>639</v>
      </c>
      <c r="I258" s="243" t="s">
        <v>3458</v>
      </c>
      <c r="J258" s="252" t="s">
        <v>125</v>
      </c>
      <c r="K258" s="245">
        <v>3583000</v>
      </c>
      <c r="L258" s="246"/>
      <c r="M258" s="247">
        <f>_xlfn.XLOOKUP(TblMainInvoices[[#This Row],[Chapter_Nomber]],TblFeharesChapter[Abniyeh_Chapter_Nomber],TblFeharesChapter[Abniyeh_Plus_Minus])</f>
        <v>1.2729999999999999</v>
      </c>
      <c r="N258" s="248">
        <v>1.3418000000000001</v>
      </c>
      <c r="O258" s="245" t="str">
        <f>IF(ISBLANK(TblMainInvoices[[#This Row],[Estimate_Contract_Volumn]]),"",ROUND(TblMainInvoices[[#This Row],[Price_Unit]]*TblMainInvoices[[#This Row],[Estimate_Contract_Volumn]],0))</f>
        <v/>
      </c>
      <c r="P258" s="249"/>
      <c r="Q258" s="250" t="str">
        <f>IFERROR(IF(ISBLANK(TblMainInvoices[[#This Row],[ContInv_No01_Volumn]]),"",ROUND(TblMainInvoices[[#This Row],[Price_Unit]]*TblMainInvoices[[#This Row],[ContInv_No01_Volumn]],0)),"")</f>
        <v/>
      </c>
    </row>
    <row r="259" spans="1:17" ht="50.25" customHeight="1">
      <c r="A259" s="239" t="str">
        <f t="shared" si="6"/>
        <v>11060303</v>
      </c>
      <c r="B259" s="240" t="str">
        <f>_xlfn.XLOOKUP(TblMainInvoices[[#This Row],[Fehrest_Code]],TblFeharesCode[Fehrest_Code],TblFeharesCode[Schedule_Prices_Fa])</f>
        <v>ابنیه</v>
      </c>
      <c r="C259" s="240" t="e">
        <f>_xlfn.XLOOKUP(TblMainInvoices[[#This Row],[Schedule_Prices_Fa]],TblFeharesCode[Schedule_Prices_Fa],#REF!)</f>
        <v>#REF!</v>
      </c>
      <c r="D259" s="241">
        <v>11</v>
      </c>
      <c r="E259" s="241" t="str">
        <f t="shared" si="7"/>
        <v>06</v>
      </c>
      <c r="F259" s="240" t="s">
        <v>623</v>
      </c>
      <c r="G259" s="251" t="s">
        <v>640</v>
      </c>
      <c r="H259" s="243" t="s">
        <v>641</v>
      </c>
      <c r="I259" s="243" t="s">
        <v>3458</v>
      </c>
      <c r="J259" s="252" t="s">
        <v>125</v>
      </c>
      <c r="K259" s="245">
        <v>3754000</v>
      </c>
      <c r="L259" s="246"/>
      <c r="M259" s="247">
        <f>_xlfn.XLOOKUP(TblMainInvoices[[#This Row],[Chapter_Nomber]],TblFeharesChapter[Abniyeh_Chapter_Nomber],TblFeharesChapter[Abniyeh_Plus_Minus])</f>
        <v>1.2729999999999999</v>
      </c>
      <c r="N259" s="248">
        <v>1.3418000000000001</v>
      </c>
      <c r="O259" s="245" t="str">
        <f>IF(ISBLANK(TblMainInvoices[[#This Row],[Estimate_Contract_Volumn]]),"",ROUND(TblMainInvoices[[#This Row],[Price_Unit]]*TblMainInvoices[[#This Row],[Estimate_Contract_Volumn]],0))</f>
        <v/>
      </c>
      <c r="P259" s="249"/>
      <c r="Q259" s="250" t="str">
        <f>IFERROR(IF(ISBLANK(TblMainInvoices[[#This Row],[ContInv_No01_Volumn]]),"",ROUND(TblMainInvoices[[#This Row],[Price_Unit]]*TblMainInvoices[[#This Row],[ContInv_No01_Volumn]],0)),"")</f>
        <v/>
      </c>
    </row>
    <row r="260" spans="1:17" ht="50.25" customHeight="1">
      <c r="A260" s="239" t="str">
        <f t="shared" si="6"/>
        <v>11060304</v>
      </c>
      <c r="B260" s="240" t="str">
        <f>_xlfn.XLOOKUP(TblMainInvoices[[#This Row],[Fehrest_Code]],TblFeharesCode[Fehrest_Code],TblFeharesCode[Schedule_Prices_Fa])</f>
        <v>ابنیه</v>
      </c>
      <c r="C260" s="240" t="e">
        <f>_xlfn.XLOOKUP(TblMainInvoices[[#This Row],[Schedule_Prices_Fa]],TblFeharesCode[Schedule_Prices_Fa],#REF!)</f>
        <v>#REF!</v>
      </c>
      <c r="D260" s="241">
        <v>11</v>
      </c>
      <c r="E260" s="241" t="str">
        <f t="shared" si="7"/>
        <v>06</v>
      </c>
      <c r="F260" s="240" t="s">
        <v>623</v>
      </c>
      <c r="G260" s="251" t="s">
        <v>642</v>
      </c>
      <c r="H260" s="243" t="s">
        <v>643</v>
      </c>
      <c r="I260" s="243" t="s">
        <v>3458</v>
      </c>
      <c r="J260" s="252" t="s">
        <v>125</v>
      </c>
      <c r="K260" s="245">
        <v>3988000</v>
      </c>
      <c r="L260" s="246"/>
      <c r="M260" s="247">
        <f>_xlfn.XLOOKUP(TblMainInvoices[[#This Row],[Chapter_Nomber]],TblFeharesChapter[Abniyeh_Chapter_Nomber],TblFeharesChapter[Abniyeh_Plus_Minus])</f>
        <v>1.2729999999999999</v>
      </c>
      <c r="N260" s="248">
        <v>1.3418000000000001</v>
      </c>
      <c r="O260" s="245" t="str">
        <f>IF(ISBLANK(TblMainInvoices[[#This Row],[Estimate_Contract_Volumn]]),"",ROUND(TblMainInvoices[[#This Row],[Price_Unit]]*TblMainInvoices[[#This Row],[Estimate_Contract_Volumn]],0))</f>
        <v/>
      </c>
      <c r="P260" s="249"/>
      <c r="Q260" s="250" t="str">
        <f>IFERROR(IF(ISBLANK(TblMainInvoices[[#This Row],[ContInv_No01_Volumn]]),"",ROUND(TblMainInvoices[[#This Row],[Price_Unit]]*TblMainInvoices[[#This Row],[ContInv_No01_Volumn]],0)),"")</f>
        <v/>
      </c>
    </row>
    <row r="261" spans="1:17" ht="50.25" customHeight="1">
      <c r="A261" s="239" t="str">
        <f t="shared" si="6"/>
        <v>11060401</v>
      </c>
      <c r="B261" s="240" t="str">
        <f>_xlfn.XLOOKUP(TblMainInvoices[[#This Row],[Fehrest_Code]],TblFeharesCode[Fehrest_Code],TblFeharesCode[Schedule_Prices_Fa])</f>
        <v>ابنیه</v>
      </c>
      <c r="C261" s="240" t="e">
        <f>_xlfn.XLOOKUP(TblMainInvoices[[#This Row],[Schedule_Prices_Fa]],TblFeharesCode[Schedule_Prices_Fa],#REF!)</f>
        <v>#REF!</v>
      </c>
      <c r="D261" s="241">
        <v>11</v>
      </c>
      <c r="E261" s="241" t="str">
        <f t="shared" si="7"/>
        <v>06</v>
      </c>
      <c r="F261" s="240" t="s">
        <v>623</v>
      </c>
      <c r="G261" s="251" t="s">
        <v>644</v>
      </c>
      <c r="H261" s="243" t="s">
        <v>645</v>
      </c>
      <c r="I261" s="243"/>
      <c r="J261" s="252" t="s">
        <v>125</v>
      </c>
      <c r="K261" s="245">
        <v>4107000</v>
      </c>
      <c r="L261" s="246"/>
      <c r="M261" s="247">
        <f>_xlfn.XLOOKUP(TblMainInvoices[[#This Row],[Chapter_Nomber]],TblFeharesChapter[Abniyeh_Chapter_Nomber],TblFeharesChapter[Abniyeh_Plus_Minus])</f>
        <v>1.2729999999999999</v>
      </c>
      <c r="N261" s="248">
        <v>1.3418000000000001</v>
      </c>
      <c r="O261" s="245" t="str">
        <f>IF(ISBLANK(TblMainInvoices[[#This Row],[Estimate_Contract_Volumn]]),"",ROUND(TblMainInvoices[[#This Row],[Price_Unit]]*TblMainInvoices[[#This Row],[Estimate_Contract_Volumn]],0))</f>
        <v/>
      </c>
      <c r="P261" s="249"/>
      <c r="Q261" s="250" t="str">
        <f>IFERROR(IF(ISBLANK(TblMainInvoices[[#This Row],[ContInv_No01_Volumn]]),"",ROUND(TblMainInvoices[[#This Row],[Price_Unit]]*TblMainInvoices[[#This Row],[ContInv_No01_Volumn]],0)),"")</f>
        <v/>
      </c>
    </row>
    <row r="262" spans="1:17" ht="50.25" customHeight="1">
      <c r="A262" s="239" t="str">
        <f t="shared" si="6"/>
        <v>11060402</v>
      </c>
      <c r="B262" s="240" t="str">
        <f>_xlfn.XLOOKUP(TblMainInvoices[[#This Row],[Fehrest_Code]],TblFeharesCode[Fehrest_Code],TblFeharesCode[Schedule_Prices_Fa])</f>
        <v>ابنیه</v>
      </c>
      <c r="C262" s="240" t="e">
        <f>_xlfn.XLOOKUP(TblMainInvoices[[#This Row],[Schedule_Prices_Fa]],TblFeharesCode[Schedule_Prices_Fa],#REF!)</f>
        <v>#REF!</v>
      </c>
      <c r="D262" s="241">
        <v>11</v>
      </c>
      <c r="E262" s="241" t="str">
        <f t="shared" si="7"/>
        <v>06</v>
      </c>
      <c r="F262" s="240" t="s">
        <v>623</v>
      </c>
      <c r="G262" s="251" t="s">
        <v>646</v>
      </c>
      <c r="H262" s="243" t="s">
        <v>647</v>
      </c>
      <c r="I262" s="243"/>
      <c r="J262" s="252" t="s">
        <v>125</v>
      </c>
      <c r="K262" s="245">
        <v>4607000</v>
      </c>
      <c r="L262" s="246"/>
      <c r="M262" s="247">
        <f>_xlfn.XLOOKUP(TblMainInvoices[[#This Row],[Chapter_Nomber]],TblFeharesChapter[Abniyeh_Chapter_Nomber],TblFeharesChapter[Abniyeh_Plus_Minus])</f>
        <v>1.2729999999999999</v>
      </c>
      <c r="N262" s="248">
        <v>1.3418000000000001</v>
      </c>
      <c r="O262" s="245" t="str">
        <f>IF(ISBLANK(TblMainInvoices[[#This Row],[Estimate_Contract_Volumn]]),"",ROUND(TblMainInvoices[[#This Row],[Price_Unit]]*TblMainInvoices[[#This Row],[Estimate_Contract_Volumn]],0))</f>
        <v/>
      </c>
      <c r="P262" s="249"/>
      <c r="Q262" s="250" t="str">
        <f>IFERROR(IF(ISBLANK(TblMainInvoices[[#This Row],[ContInv_No01_Volumn]]),"",ROUND(TblMainInvoices[[#This Row],[Price_Unit]]*TblMainInvoices[[#This Row],[ContInv_No01_Volumn]],0)),"")</f>
        <v/>
      </c>
    </row>
    <row r="263" spans="1:17" ht="50.25" customHeight="1">
      <c r="A263" s="239" t="str">
        <f t="shared" si="6"/>
        <v>11060403</v>
      </c>
      <c r="B263" s="240" t="str">
        <f>_xlfn.XLOOKUP(TblMainInvoices[[#This Row],[Fehrest_Code]],TblFeharesCode[Fehrest_Code],TblFeharesCode[Schedule_Prices_Fa])</f>
        <v>ابنیه</v>
      </c>
      <c r="C263" s="240" t="e">
        <f>_xlfn.XLOOKUP(TblMainInvoices[[#This Row],[Schedule_Prices_Fa]],TblFeharesCode[Schedule_Prices_Fa],#REF!)</f>
        <v>#REF!</v>
      </c>
      <c r="D263" s="241">
        <v>11</v>
      </c>
      <c r="E263" s="241" t="str">
        <f t="shared" si="7"/>
        <v>06</v>
      </c>
      <c r="F263" s="240" t="s">
        <v>623</v>
      </c>
      <c r="G263" s="251" t="s">
        <v>648</v>
      </c>
      <c r="H263" s="243" t="s">
        <v>649</v>
      </c>
      <c r="I263" s="243"/>
      <c r="J263" s="252" t="s">
        <v>125</v>
      </c>
      <c r="K263" s="245">
        <v>5287000</v>
      </c>
      <c r="L263" s="246"/>
      <c r="M263" s="247">
        <f>_xlfn.XLOOKUP(TblMainInvoices[[#This Row],[Chapter_Nomber]],TblFeharesChapter[Abniyeh_Chapter_Nomber],TblFeharesChapter[Abniyeh_Plus_Minus])</f>
        <v>1.2729999999999999</v>
      </c>
      <c r="N263" s="248">
        <v>1.3418000000000001</v>
      </c>
      <c r="O263" s="245" t="str">
        <f>IF(ISBLANK(TblMainInvoices[[#This Row],[Estimate_Contract_Volumn]]),"",ROUND(TblMainInvoices[[#This Row],[Price_Unit]]*TblMainInvoices[[#This Row],[Estimate_Contract_Volumn]],0))</f>
        <v/>
      </c>
      <c r="P263" s="249"/>
      <c r="Q263" s="250" t="str">
        <f>IFERROR(IF(ISBLANK(TblMainInvoices[[#This Row],[ContInv_No01_Volumn]]),"",ROUND(TblMainInvoices[[#This Row],[Price_Unit]]*TblMainInvoices[[#This Row],[ContInv_No01_Volumn]],0)),"")</f>
        <v/>
      </c>
    </row>
    <row r="264" spans="1:17" ht="50.25" customHeight="1">
      <c r="A264" s="239" t="str">
        <f t="shared" si="6"/>
        <v>11060404</v>
      </c>
      <c r="B264" s="240" t="str">
        <f>_xlfn.XLOOKUP(TblMainInvoices[[#This Row],[Fehrest_Code]],TblFeharesCode[Fehrest_Code],TblFeharesCode[Schedule_Prices_Fa])</f>
        <v>ابنیه</v>
      </c>
      <c r="C264" s="240" t="e">
        <f>_xlfn.XLOOKUP(TblMainInvoices[[#This Row],[Schedule_Prices_Fa]],TblFeharesCode[Schedule_Prices_Fa],#REF!)</f>
        <v>#REF!</v>
      </c>
      <c r="D264" s="241">
        <v>11</v>
      </c>
      <c r="E264" s="241" t="str">
        <f t="shared" si="7"/>
        <v>06</v>
      </c>
      <c r="F264" s="240" t="s">
        <v>623</v>
      </c>
      <c r="G264" s="251" t="s">
        <v>650</v>
      </c>
      <c r="H264" s="243" t="s">
        <v>651</v>
      </c>
      <c r="I264" s="243"/>
      <c r="J264" s="252" t="s">
        <v>125</v>
      </c>
      <c r="K264" s="245">
        <v>6091000</v>
      </c>
      <c r="L264" s="246"/>
      <c r="M264" s="247">
        <f>_xlfn.XLOOKUP(TblMainInvoices[[#This Row],[Chapter_Nomber]],TblFeharesChapter[Abniyeh_Chapter_Nomber],TblFeharesChapter[Abniyeh_Plus_Minus])</f>
        <v>1.2729999999999999</v>
      </c>
      <c r="N264" s="248">
        <v>1.3418000000000001</v>
      </c>
      <c r="O264" s="245" t="str">
        <f>IF(ISBLANK(TblMainInvoices[[#This Row],[Estimate_Contract_Volumn]]),"",ROUND(TblMainInvoices[[#This Row],[Price_Unit]]*TblMainInvoices[[#This Row],[Estimate_Contract_Volumn]],0))</f>
        <v/>
      </c>
      <c r="P264" s="249"/>
      <c r="Q264" s="250" t="str">
        <f>IFERROR(IF(ISBLANK(TblMainInvoices[[#This Row],[ContInv_No01_Volumn]]),"",ROUND(TblMainInvoices[[#This Row],[Price_Unit]]*TblMainInvoices[[#This Row],[ContInv_No01_Volumn]],0)),"")</f>
        <v/>
      </c>
    </row>
    <row r="265" spans="1:17" ht="50.25" customHeight="1">
      <c r="A265" s="239" t="str">
        <f t="shared" si="6"/>
        <v>11060405</v>
      </c>
      <c r="B265" s="240" t="str">
        <f>_xlfn.XLOOKUP(TblMainInvoices[[#This Row],[Fehrest_Code]],TblFeharesCode[Fehrest_Code],TblFeharesCode[Schedule_Prices_Fa])</f>
        <v>ابنیه</v>
      </c>
      <c r="C265" s="240" t="e">
        <f>_xlfn.XLOOKUP(TblMainInvoices[[#This Row],[Schedule_Prices_Fa]],TblFeharesCode[Schedule_Prices_Fa],#REF!)</f>
        <v>#REF!</v>
      </c>
      <c r="D265" s="241">
        <v>11</v>
      </c>
      <c r="E265" s="241" t="str">
        <f t="shared" si="7"/>
        <v>06</v>
      </c>
      <c r="F265" s="240" t="s">
        <v>623</v>
      </c>
      <c r="G265" s="251" t="s">
        <v>652</v>
      </c>
      <c r="H265" s="243" t="s">
        <v>653</v>
      </c>
      <c r="I265" s="243" t="s">
        <v>3459</v>
      </c>
      <c r="J265" s="252" t="s">
        <v>125</v>
      </c>
      <c r="K265" s="245">
        <v>2242000</v>
      </c>
      <c r="L265" s="246"/>
      <c r="M265" s="247">
        <f>_xlfn.XLOOKUP(TblMainInvoices[[#This Row],[Chapter_Nomber]],TblFeharesChapter[Abniyeh_Chapter_Nomber],TblFeharesChapter[Abniyeh_Plus_Minus])</f>
        <v>1.2729999999999999</v>
      </c>
      <c r="N265" s="248">
        <v>1.3418000000000001</v>
      </c>
      <c r="O265" s="245" t="str">
        <f>IF(ISBLANK(TblMainInvoices[[#This Row],[Estimate_Contract_Volumn]]),"",ROUND(TblMainInvoices[[#This Row],[Price_Unit]]*TblMainInvoices[[#This Row],[Estimate_Contract_Volumn]],0))</f>
        <v/>
      </c>
      <c r="P265" s="249"/>
      <c r="Q265" s="250" t="str">
        <f>IFERROR(IF(ISBLANK(TblMainInvoices[[#This Row],[ContInv_No01_Volumn]]),"",ROUND(TblMainInvoices[[#This Row],[Price_Unit]]*TblMainInvoices[[#This Row],[ContInv_No01_Volumn]],0)),"")</f>
        <v/>
      </c>
    </row>
    <row r="266" spans="1:17" ht="50.25" customHeight="1">
      <c r="A266" s="239" t="str">
        <f t="shared" si="6"/>
        <v>11060501</v>
      </c>
      <c r="B266" s="240" t="str">
        <f>_xlfn.XLOOKUP(TblMainInvoices[[#This Row],[Fehrest_Code]],TblFeharesCode[Fehrest_Code],TblFeharesCode[Schedule_Prices_Fa])</f>
        <v>ابنیه</v>
      </c>
      <c r="C266" s="240" t="e">
        <f>_xlfn.XLOOKUP(TblMainInvoices[[#This Row],[Schedule_Prices_Fa]],TblFeharesCode[Schedule_Prices_Fa],#REF!)</f>
        <v>#REF!</v>
      </c>
      <c r="D266" s="241">
        <v>11</v>
      </c>
      <c r="E266" s="241" t="str">
        <f t="shared" si="7"/>
        <v>06</v>
      </c>
      <c r="F266" s="240" t="s">
        <v>623</v>
      </c>
      <c r="G266" s="251" t="s">
        <v>654</v>
      </c>
      <c r="H266" s="243" t="s">
        <v>655</v>
      </c>
      <c r="I266" s="243" t="s">
        <v>3460</v>
      </c>
      <c r="J266" s="252" t="s">
        <v>125</v>
      </c>
      <c r="K266" s="245">
        <v>4288000</v>
      </c>
      <c r="L266" s="246"/>
      <c r="M266" s="247">
        <f>_xlfn.XLOOKUP(TblMainInvoices[[#This Row],[Chapter_Nomber]],TblFeharesChapter[Abniyeh_Chapter_Nomber],TblFeharesChapter[Abniyeh_Plus_Minus])</f>
        <v>1.2729999999999999</v>
      </c>
      <c r="N266" s="248">
        <v>1.3418000000000001</v>
      </c>
      <c r="O266" s="245" t="str">
        <f>IF(ISBLANK(TblMainInvoices[[#This Row],[Estimate_Contract_Volumn]]),"",ROUND(TblMainInvoices[[#This Row],[Price_Unit]]*TblMainInvoices[[#This Row],[Estimate_Contract_Volumn]],0))</f>
        <v/>
      </c>
      <c r="P266" s="249"/>
      <c r="Q266" s="250" t="str">
        <f>IFERROR(IF(ISBLANK(TblMainInvoices[[#This Row],[ContInv_No01_Volumn]]),"",ROUND(TblMainInvoices[[#This Row],[Price_Unit]]*TblMainInvoices[[#This Row],[ContInv_No01_Volumn]],0)),"")</f>
        <v/>
      </c>
    </row>
    <row r="267" spans="1:17" ht="50.25" customHeight="1">
      <c r="A267" s="239" t="str">
        <f t="shared" ref="A267:A330" si="8">D267&amp;G267</f>
        <v>11060502</v>
      </c>
      <c r="B267" s="240" t="str">
        <f>_xlfn.XLOOKUP(TblMainInvoices[[#This Row],[Fehrest_Code]],TblFeharesCode[Fehrest_Code],TblFeharesCode[Schedule_Prices_Fa])</f>
        <v>ابنیه</v>
      </c>
      <c r="C267" s="240" t="e">
        <f>_xlfn.XLOOKUP(TblMainInvoices[[#This Row],[Schedule_Prices_Fa]],TblFeharesCode[Schedule_Prices_Fa],#REF!)</f>
        <v>#REF!</v>
      </c>
      <c r="D267" s="241">
        <v>11</v>
      </c>
      <c r="E267" s="241" t="str">
        <f t="shared" ref="E267:E330" si="9">LEFT($G267,2)</f>
        <v>06</v>
      </c>
      <c r="F267" s="240" t="s">
        <v>623</v>
      </c>
      <c r="G267" s="251" t="s">
        <v>656</v>
      </c>
      <c r="H267" s="243" t="s">
        <v>657</v>
      </c>
      <c r="I267" s="243" t="s">
        <v>3461</v>
      </c>
      <c r="J267" s="252" t="s">
        <v>125</v>
      </c>
      <c r="K267" s="245">
        <v>4757000</v>
      </c>
      <c r="L267" s="246"/>
      <c r="M267" s="247">
        <f>_xlfn.XLOOKUP(TblMainInvoices[[#This Row],[Chapter_Nomber]],TblFeharesChapter[Abniyeh_Chapter_Nomber],TblFeharesChapter[Abniyeh_Plus_Minus])</f>
        <v>1.2729999999999999</v>
      </c>
      <c r="N267" s="248">
        <v>1.3418000000000001</v>
      </c>
      <c r="O267" s="245" t="str">
        <f>IF(ISBLANK(TblMainInvoices[[#This Row],[Estimate_Contract_Volumn]]),"",ROUND(TblMainInvoices[[#This Row],[Price_Unit]]*TblMainInvoices[[#This Row],[Estimate_Contract_Volumn]],0))</f>
        <v/>
      </c>
      <c r="P267" s="249"/>
      <c r="Q267" s="250" t="str">
        <f>IFERROR(IF(ISBLANK(TblMainInvoices[[#This Row],[ContInv_No01_Volumn]]),"",ROUND(TblMainInvoices[[#This Row],[Price_Unit]]*TblMainInvoices[[#This Row],[ContInv_No01_Volumn]],0)),"")</f>
        <v/>
      </c>
    </row>
    <row r="268" spans="1:17" ht="50.25" customHeight="1">
      <c r="A268" s="239" t="str">
        <f t="shared" si="8"/>
        <v>11060503</v>
      </c>
      <c r="B268" s="240" t="str">
        <f>_xlfn.XLOOKUP(TblMainInvoices[[#This Row],[Fehrest_Code]],TblFeharesCode[Fehrest_Code],TblFeharesCode[Schedule_Prices_Fa])</f>
        <v>ابنیه</v>
      </c>
      <c r="C268" s="240" t="e">
        <f>_xlfn.XLOOKUP(TblMainInvoices[[#This Row],[Schedule_Prices_Fa]],TblFeharesCode[Schedule_Prices_Fa],#REF!)</f>
        <v>#REF!</v>
      </c>
      <c r="D268" s="241">
        <v>11</v>
      </c>
      <c r="E268" s="241" t="str">
        <f t="shared" si="9"/>
        <v>06</v>
      </c>
      <c r="F268" s="240" t="s">
        <v>623</v>
      </c>
      <c r="G268" s="251" t="s">
        <v>658</v>
      </c>
      <c r="H268" s="243" t="s">
        <v>659</v>
      </c>
      <c r="I268" s="243" t="s">
        <v>3461</v>
      </c>
      <c r="J268" s="252" t="s">
        <v>125</v>
      </c>
      <c r="K268" s="245">
        <v>5569000</v>
      </c>
      <c r="L268" s="246"/>
      <c r="M268" s="247">
        <f>_xlfn.XLOOKUP(TblMainInvoices[[#This Row],[Chapter_Nomber]],TblFeharesChapter[Abniyeh_Chapter_Nomber],TblFeharesChapter[Abniyeh_Plus_Minus])</f>
        <v>1.2729999999999999</v>
      </c>
      <c r="N268" s="248">
        <v>1.3418000000000001</v>
      </c>
      <c r="O268" s="245" t="str">
        <f>IF(ISBLANK(TblMainInvoices[[#This Row],[Estimate_Contract_Volumn]]),"",ROUND(TblMainInvoices[[#This Row],[Price_Unit]]*TblMainInvoices[[#This Row],[Estimate_Contract_Volumn]],0))</f>
        <v/>
      </c>
      <c r="P268" s="249"/>
      <c r="Q268" s="250" t="str">
        <f>IFERROR(IF(ISBLANK(TblMainInvoices[[#This Row],[ContInv_No01_Volumn]]),"",ROUND(TblMainInvoices[[#This Row],[Price_Unit]]*TblMainInvoices[[#This Row],[ContInv_No01_Volumn]],0)),"")</f>
        <v/>
      </c>
    </row>
    <row r="269" spans="1:17" ht="50.25" customHeight="1">
      <c r="A269" s="239" t="str">
        <f t="shared" si="8"/>
        <v>11060504</v>
      </c>
      <c r="B269" s="240" t="str">
        <f>_xlfn.XLOOKUP(TblMainInvoices[[#This Row],[Fehrest_Code]],TblFeharesCode[Fehrest_Code],TblFeharesCode[Schedule_Prices_Fa])</f>
        <v>ابنیه</v>
      </c>
      <c r="C269" s="240" t="e">
        <f>_xlfn.XLOOKUP(TblMainInvoices[[#This Row],[Schedule_Prices_Fa]],TblFeharesCode[Schedule_Prices_Fa],#REF!)</f>
        <v>#REF!</v>
      </c>
      <c r="D269" s="241">
        <v>11</v>
      </c>
      <c r="E269" s="241" t="str">
        <f t="shared" si="9"/>
        <v>06</v>
      </c>
      <c r="F269" s="240" t="s">
        <v>623</v>
      </c>
      <c r="G269" s="251" t="s">
        <v>660</v>
      </c>
      <c r="H269" s="243" t="s">
        <v>661</v>
      </c>
      <c r="I269" s="243" t="s">
        <v>3461</v>
      </c>
      <c r="J269" s="252" t="s">
        <v>125</v>
      </c>
      <c r="K269" s="245">
        <v>6472000</v>
      </c>
      <c r="L269" s="246"/>
      <c r="M269" s="247">
        <f>_xlfn.XLOOKUP(TblMainInvoices[[#This Row],[Chapter_Nomber]],TblFeharesChapter[Abniyeh_Chapter_Nomber],TblFeharesChapter[Abniyeh_Plus_Minus])</f>
        <v>1.2729999999999999</v>
      </c>
      <c r="N269" s="248">
        <v>1.3418000000000001</v>
      </c>
      <c r="O269" s="245" t="str">
        <f>IF(ISBLANK(TblMainInvoices[[#This Row],[Estimate_Contract_Volumn]]),"",ROUND(TblMainInvoices[[#This Row],[Price_Unit]]*TblMainInvoices[[#This Row],[Estimate_Contract_Volumn]],0))</f>
        <v/>
      </c>
      <c r="P269" s="249"/>
      <c r="Q269" s="250" t="str">
        <f>IFERROR(IF(ISBLANK(TblMainInvoices[[#This Row],[ContInv_No01_Volumn]]),"",ROUND(TblMainInvoices[[#This Row],[Price_Unit]]*TblMainInvoices[[#This Row],[ContInv_No01_Volumn]],0)),"")</f>
        <v/>
      </c>
    </row>
    <row r="270" spans="1:17" ht="50.25" customHeight="1">
      <c r="A270" s="239" t="str">
        <f t="shared" si="8"/>
        <v>11060601</v>
      </c>
      <c r="B270" s="240" t="str">
        <f>_xlfn.XLOOKUP(TblMainInvoices[[#This Row],[Fehrest_Code]],TblFeharesCode[Fehrest_Code],TblFeharesCode[Schedule_Prices_Fa])</f>
        <v>ابنیه</v>
      </c>
      <c r="C270" s="240" t="e">
        <f>_xlfn.XLOOKUP(TblMainInvoices[[#This Row],[Schedule_Prices_Fa]],TblFeharesCode[Schedule_Prices_Fa],#REF!)</f>
        <v>#REF!</v>
      </c>
      <c r="D270" s="241">
        <v>11</v>
      </c>
      <c r="E270" s="241" t="str">
        <f t="shared" si="9"/>
        <v>06</v>
      </c>
      <c r="F270" s="240" t="s">
        <v>623</v>
      </c>
      <c r="G270" s="251" t="s">
        <v>662</v>
      </c>
      <c r="H270" s="243" t="s">
        <v>663</v>
      </c>
      <c r="I270" s="243" t="s">
        <v>3462</v>
      </c>
      <c r="J270" s="252" t="s">
        <v>125</v>
      </c>
      <c r="K270" s="245">
        <v>4418000</v>
      </c>
      <c r="L270" s="246"/>
      <c r="M270" s="247">
        <f>_xlfn.XLOOKUP(TblMainInvoices[[#This Row],[Chapter_Nomber]],TblFeharesChapter[Abniyeh_Chapter_Nomber],TblFeharesChapter[Abniyeh_Plus_Minus])</f>
        <v>1.2729999999999999</v>
      </c>
      <c r="N270" s="248">
        <v>1.3418000000000001</v>
      </c>
      <c r="O270" s="245" t="str">
        <f>IF(ISBLANK(TblMainInvoices[[#This Row],[Estimate_Contract_Volumn]]),"",ROUND(TblMainInvoices[[#This Row],[Price_Unit]]*TblMainInvoices[[#This Row],[Estimate_Contract_Volumn]],0))</f>
        <v/>
      </c>
      <c r="P270" s="249"/>
      <c r="Q270" s="250" t="str">
        <f>IFERROR(IF(ISBLANK(TblMainInvoices[[#This Row],[ContInv_No01_Volumn]]),"",ROUND(TblMainInvoices[[#This Row],[Price_Unit]]*TblMainInvoices[[#This Row],[ContInv_No01_Volumn]],0)),"")</f>
        <v/>
      </c>
    </row>
    <row r="271" spans="1:17" ht="50.25" customHeight="1">
      <c r="A271" s="239" t="str">
        <f t="shared" si="8"/>
        <v>11060701</v>
      </c>
      <c r="B271" s="240" t="str">
        <f>_xlfn.XLOOKUP(TblMainInvoices[[#This Row],[Fehrest_Code]],TblFeharesCode[Fehrest_Code],TblFeharesCode[Schedule_Prices_Fa])</f>
        <v>ابنیه</v>
      </c>
      <c r="C271" s="240" t="e">
        <f>_xlfn.XLOOKUP(TblMainInvoices[[#This Row],[Schedule_Prices_Fa]],TblFeharesCode[Schedule_Prices_Fa],#REF!)</f>
        <v>#REF!</v>
      </c>
      <c r="D271" s="241">
        <v>11</v>
      </c>
      <c r="E271" s="241" t="str">
        <f t="shared" si="9"/>
        <v>06</v>
      </c>
      <c r="F271" s="240" t="s">
        <v>623</v>
      </c>
      <c r="G271" s="251" t="s">
        <v>664</v>
      </c>
      <c r="H271" s="243" t="s">
        <v>665</v>
      </c>
      <c r="I271" s="243" t="s">
        <v>3463</v>
      </c>
      <c r="J271" s="252" t="s">
        <v>125</v>
      </c>
      <c r="K271" s="245">
        <v>4100000</v>
      </c>
      <c r="L271" s="246"/>
      <c r="M271" s="247">
        <f>_xlfn.XLOOKUP(TblMainInvoices[[#This Row],[Chapter_Nomber]],TblFeharesChapter[Abniyeh_Chapter_Nomber],TblFeharesChapter[Abniyeh_Plus_Minus])</f>
        <v>1.2729999999999999</v>
      </c>
      <c r="N271" s="248">
        <v>1.3418000000000001</v>
      </c>
      <c r="O271" s="245" t="str">
        <f>IF(ISBLANK(TblMainInvoices[[#This Row],[Estimate_Contract_Volumn]]),"",ROUND(TblMainInvoices[[#This Row],[Price_Unit]]*TblMainInvoices[[#This Row],[Estimate_Contract_Volumn]],0))</f>
        <v/>
      </c>
      <c r="P271" s="249"/>
      <c r="Q271" s="250" t="str">
        <f>IFERROR(IF(ISBLANK(TblMainInvoices[[#This Row],[ContInv_No01_Volumn]]),"",ROUND(TblMainInvoices[[#This Row],[Price_Unit]]*TblMainInvoices[[#This Row],[ContInv_No01_Volumn]],0)),"")</f>
        <v/>
      </c>
    </row>
    <row r="272" spans="1:17" ht="50.25" customHeight="1">
      <c r="A272" s="239" t="str">
        <f t="shared" si="8"/>
        <v>11060702</v>
      </c>
      <c r="B272" s="240" t="str">
        <f>_xlfn.XLOOKUP(TblMainInvoices[[#This Row],[Fehrest_Code]],TblFeharesCode[Fehrest_Code],TblFeharesCode[Schedule_Prices_Fa])</f>
        <v>ابنیه</v>
      </c>
      <c r="C272" s="240" t="e">
        <f>_xlfn.XLOOKUP(TblMainInvoices[[#This Row],[Schedule_Prices_Fa]],TblFeharesCode[Schedule_Prices_Fa],#REF!)</f>
        <v>#REF!</v>
      </c>
      <c r="D272" s="241">
        <v>11</v>
      </c>
      <c r="E272" s="241" t="str">
        <f t="shared" si="9"/>
        <v>06</v>
      </c>
      <c r="F272" s="240" t="s">
        <v>623</v>
      </c>
      <c r="G272" s="251" t="s">
        <v>666</v>
      </c>
      <c r="H272" s="243" t="s">
        <v>667</v>
      </c>
      <c r="I272" s="243" t="s">
        <v>3464</v>
      </c>
      <c r="J272" s="252" t="s">
        <v>125</v>
      </c>
      <c r="K272" s="245">
        <v>3908000</v>
      </c>
      <c r="L272" s="246"/>
      <c r="M272" s="247">
        <f>_xlfn.XLOOKUP(TblMainInvoices[[#This Row],[Chapter_Nomber]],TblFeharesChapter[Abniyeh_Chapter_Nomber],TblFeharesChapter[Abniyeh_Plus_Minus])</f>
        <v>1.2729999999999999</v>
      </c>
      <c r="N272" s="248">
        <v>1.3418000000000001</v>
      </c>
      <c r="O272" s="245" t="str">
        <f>IF(ISBLANK(TblMainInvoices[[#This Row],[Estimate_Contract_Volumn]]),"",ROUND(TblMainInvoices[[#This Row],[Price_Unit]]*TblMainInvoices[[#This Row],[Estimate_Contract_Volumn]],0))</f>
        <v/>
      </c>
      <c r="P272" s="249"/>
      <c r="Q272" s="250" t="str">
        <f>IFERROR(IF(ISBLANK(TblMainInvoices[[#This Row],[ContInv_No01_Volumn]]),"",ROUND(TblMainInvoices[[#This Row],[Price_Unit]]*TblMainInvoices[[#This Row],[ContInv_No01_Volumn]],0)),"")</f>
        <v/>
      </c>
    </row>
    <row r="273" spans="1:17" ht="50.25" customHeight="1">
      <c r="A273" s="239" t="str">
        <f t="shared" si="8"/>
        <v>11060801</v>
      </c>
      <c r="B273" s="240" t="str">
        <f>_xlfn.XLOOKUP(TblMainInvoices[[#This Row],[Fehrest_Code]],TblFeharesCode[Fehrest_Code],TblFeharesCode[Schedule_Prices_Fa])</f>
        <v>ابنیه</v>
      </c>
      <c r="C273" s="240" t="e">
        <f>_xlfn.XLOOKUP(TblMainInvoices[[#This Row],[Schedule_Prices_Fa]],TblFeharesCode[Schedule_Prices_Fa],#REF!)</f>
        <v>#REF!</v>
      </c>
      <c r="D273" s="241">
        <v>11</v>
      </c>
      <c r="E273" s="241" t="str">
        <f t="shared" si="9"/>
        <v>06</v>
      </c>
      <c r="F273" s="240" t="s">
        <v>623</v>
      </c>
      <c r="G273" s="251" t="s">
        <v>668</v>
      </c>
      <c r="H273" s="243" t="s">
        <v>669</v>
      </c>
      <c r="I273" s="243" t="s">
        <v>3465</v>
      </c>
      <c r="J273" s="252" t="s">
        <v>125</v>
      </c>
      <c r="K273" s="245">
        <v>860500</v>
      </c>
      <c r="L273" s="246"/>
      <c r="M273" s="247">
        <f>_xlfn.XLOOKUP(TblMainInvoices[[#This Row],[Chapter_Nomber]],TblFeharesChapter[Abniyeh_Chapter_Nomber],TblFeharesChapter[Abniyeh_Plus_Minus])</f>
        <v>1.2729999999999999</v>
      </c>
      <c r="N273" s="248">
        <v>1.3418000000000001</v>
      </c>
      <c r="O273" s="245" t="str">
        <f>IF(ISBLANK(TblMainInvoices[[#This Row],[Estimate_Contract_Volumn]]),"",ROUND(TblMainInvoices[[#This Row],[Price_Unit]]*TblMainInvoices[[#This Row],[Estimate_Contract_Volumn]],0))</f>
        <v/>
      </c>
      <c r="P273" s="249"/>
      <c r="Q273" s="250" t="str">
        <f>IFERROR(IF(ISBLANK(TblMainInvoices[[#This Row],[ContInv_No01_Volumn]]),"",ROUND(TblMainInvoices[[#This Row],[Price_Unit]]*TblMainInvoices[[#This Row],[ContInv_No01_Volumn]],0)),"")</f>
        <v/>
      </c>
    </row>
    <row r="274" spans="1:17" ht="50.25" customHeight="1">
      <c r="A274" s="239" t="str">
        <f t="shared" si="8"/>
        <v>11060803</v>
      </c>
      <c r="B274" s="240" t="str">
        <f>_xlfn.XLOOKUP(TblMainInvoices[[#This Row],[Fehrest_Code]],TblFeharesCode[Fehrest_Code],TblFeharesCode[Schedule_Prices_Fa])</f>
        <v>ابنیه</v>
      </c>
      <c r="C274" s="240" t="e">
        <f>_xlfn.XLOOKUP(TblMainInvoices[[#This Row],[Schedule_Prices_Fa]],TblFeharesCode[Schedule_Prices_Fa],#REF!)</f>
        <v>#REF!</v>
      </c>
      <c r="D274" s="241">
        <v>11</v>
      </c>
      <c r="E274" s="241" t="str">
        <f t="shared" si="9"/>
        <v>06</v>
      </c>
      <c r="F274" s="240" t="s">
        <v>623</v>
      </c>
      <c r="G274" s="251" t="s">
        <v>670</v>
      </c>
      <c r="H274" s="243" t="s">
        <v>671</v>
      </c>
      <c r="I274" s="243" t="s">
        <v>3466</v>
      </c>
      <c r="J274" s="252" t="s">
        <v>125</v>
      </c>
      <c r="K274" s="245">
        <v>1441000</v>
      </c>
      <c r="L274" s="246"/>
      <c r="M274" s="247">
        <f>_xlfn.XLOOKUP(TblMainInvoices[[#This Row],[Chapter_Nomber]],TblFeharesChapter[Abniyeh_Chapter_Nomber],TblFeharesChapter[Abniyeh_Plus_Minus])</f>
        <v>1.2729999999999999</v>
      </c>
      <c r="N274" s="248">
        <v>1.3418000000000001</v>
      </c>
      <c r="O274" s="245" t="str">
        <f>IF(ISBLANK(TblMainInvoices[[#This Row],[Estimate_Contract_Volumn]]),"",ROUND(TblMainInvoices[[#This Row],[Price_Unit]]*TblMainInvoices[[#This Row],[Estimate_Contract_Volumn]],0))</f>
        <v/>
      </c>
      <c r="P274" s="249"/>
      <c r="Q274" s="250" t="str">
        <f>IFERROR(IF(ISBLANK(TblMainInvoices[[#This Row],[ContInv_No01_Volumn]]),"",ROUND(TblMainInvoices[[#This Row],[Price_Unit]]*TblMainInvoices[[#This Row],[ContInv_No01_Volumn]],0)),"")</f>
        <v/>
      </c>
    </row>
    <row r="275" spans="1:17" ht="50.25" customHeight="1">
      <c r="A275" s="239" t="str">
        <f t="shared" si="8"/>
        <v>11060804</v>
      </c>
      <c r="B275" s="240" t="str">
        <f>_xlfn.XLOOKUP(TblMainInvoices[[#This Row],[Fehrest_Code]],TblFeharesCode[Fehrest_Code],TblFeharesCode[Schedule_Prices_Fa])</f>
        <v>ابنیه</v>
      </c>
      <c r="C275" s="240" t="e">
        <f>_xlfn.XLOOKUP(TblMainInvoices[[#This Row],[Schedule_Prices_Fa]],TblFeharesCode[Schedule_Prices_Fa],#REF!)</f>
        <v>#REF!</v>
      </c>
      <c r="D275" s="241">
        <v>11</v>
      </c>
      <c r="E275" s="241" t="str">
        <f t="shared" si="9"/>
        <v>06</v>
      </c>
      <c r="F275" s="240" t="s">
        <v>623</v>
      </c>
      <c r="G275" s="251" t="s">
        <v>672</v>
      </c>
      <c r="H275" s="243" t="s">
        <v>673</v>
      </c>
      <c r="I275" s="243" t="s">
        <v>3467</v>
      </c>
      <c r="J275" s="252" t="s">
        <v>125</v>
      </c>
      <c r="K275" s="245">
        <v>1145000</v>
      </c>
      <c r="L275" s="246"/>
      <c r="M275" s="247">
        <f>_xlfn.XLOOKUP(TblMainInvoices[[#This Row],[Chapter_Nomber]],TblFeharesChapter[Abniyeh_Chapter_Nomber],TblFeharesChapter[Abniyeh_Plus_Minus])</f>
        <v>1.2729999999999999</v>
      </c>
      <c r="N275" s="248">
        <v>1.3418000000000001</v>
      </c>
      <c r="O275" s="245" t="str">
        <f>IF(ISBLANK(TblMainInvoices[[#This Row],[Estimate_Contract_Volumn]]),"",ROUND(TblMainInvoices[[#This Row],[Price_Unit]]*TblMainInvoices[[#This Row],[Estimate_Contract_Volumn]],0))</f>
        <v/>
      </c>
      <c r="P275" s="249"/>
      <c r="Q275" s="250" t="str">
        <f>IFERROR(IF(ISBLANK(TblMainInvoices[[#This Row],[ContInv_No01_Volumn]]),"",ROUND(TblMainInvoices[[#This Row],[Price_Unit]]*TblMainInvoices[[#This Row],[ContInv_No01_Volumn]],0)),"")</f>
        <v/>
      </c>
    </row>
    <row r="276" spans="1:17" ht="50.25" customHeight="1">
      <c r="A276" s="239" t="str">
        <f t="shared" si="8"/>
        <v>11060805</v>
      </c>
      <c r="B276" s="240" t="str">
        <f>_xlfn.XLOOKUP(TblMainInvoices[[#This Row],[Fehrest_Code]],TblFeharesCode[Fehrest_Code],TblFeharesCode[Schedule_Prices_Fa])</f>
        <v>ابنیه</v>
      </c>
      <c r="C276" s="240" t="e">
        <f>_xlfn.XLOOKUP(TblMainInvoices[[#This Row],[Schedule_Prices_Fa]],TblFeharesCode[Schedule_Prices_Fa],#REF!)</f>
        <v>#REF!</v>
      </c>
      <c r="D276" s="241">
        <v>11</v>
      </c>
      <c r="E276" s="241" t="str">
        <f t="shared" si="9"/>
        <v>06</v>
      </c>
      <c r="F276" s="240" t="s">
        <v>623</v>
      </c>
      <c r="G276" s="251" t="s">
        <v>674</v>
      </c>
      <c r="H276" s="243" t="s">
        <v>675</v>
      </c>
      <c r="I276" s="243" t="s">
        <v>3468</v>
      </c>
      <c r="J276" s="252" t="s">
        <v>125</v>
      </c>
      <c r="K276" s="245">
        <v>368000</v>
      </c>
      <c r="L276" s="246"/>
      <c r="M276" s="247">
        <f>_xlfn.XLOOKUP(TblMainInvoices[[#This Row],[Chapter_Nomber]],TblFeharesChapter[Abniyeh_Chapter_Nomber],TblFeharesChapter[Abniyeh_Plus_Minus])</f>
        <v>1.2729999999999999</v>
      </c>
      <c r="N276" s="248">
        <v>1.3418000000000001</v>
      </c>
      <c r="O276" s="245" t="str">
        <f>IF(ISBLANK(TblMainInvoices[[#This Row],[Estimate_Contract_Volumn]]),"",ROUND(TblMainInvoices[[#This Row],[Price_Unit]]*TblMainInvoices[[#This Row],[Estimate_Contract_Volumn]],0))</f>
        <v/>
      </c>
      <c r="P276" s="249"/>
      <c r="Q276" s="250" t="str">
        <f>IFERROR(IF(ISBLANK(TblMainInvoices[[#This Row],[ContInv_No01_Volumn]]),"",ROUND(TblMainInvoices[[#This Row],[Price_Unit]]*TblMainInvoices[[#This Row],[ContInv_No01_Volumn]],0)),"")</f>
        <v/>
      </c>
    </row>
    <row r="277" spans="1:17" ht="50.25" customHeight="1">
      <c r="A277" s="239" t="str">
        <f t="shared" si="8"/>
        <v>11060806</v>
      </c>
      <c r="B277" s="240" t="str">
        <f>_xlfn.XLOOKUP(TblMainInvoices[[#This Row],[Fehrest_Code]],TblFeharesCode[Fehrest_Code],TblFeharesCode[Schedule_Prices_Fa])</f>
        <v>ابنیه</v>
      </c>
      <c r="C277" s="240" t="e">
        <f>_xlfn.XLOOKUP(TblMainInvoices[[#This Row],[Schedule_Prices_Fa]],TblFeharesCode[Schedule_Prices_Fa],#REF!)</f>
        <v>#REF!</v>
      </c>
      <c r="D277" s="241">
        <v>11</v>
      </c>
      <c r="E277" s="241" t="str">
        <f t="shared" si="9"/>
        <v>06</v>
      </c>
      <c r="F277" s="240" t="s">
        <v>623</v>
      </c>
      <c r="G277" s="251" t="s">
        <v>676</v>
      </c>
      <c r="H277" s="243" t="s">
        <v>677</v>
      </c>
      <c r="I277" s="243" t="s">
        <v>3469</v>
      </c>
      <c r="J277" s="252" t="s">
        <v>125</v>
      </c>
      <c r="K277" s="245">
        <v>1010000</v>
      </c>
      <c r="L277" s="246"/>
      <c r="M277" s="247">
        <f>_xlfn.XLOOKUP(TblMainInvoices[[#This Row],[Chapter_Nomber]],TblFeharesChapter[Abniyeh_Chapter_Nomber],TblFeharesChapter[Abniyeh_Plus_Minus])</f>
        <v>1.2729999999999999</v>
      </c>
      <c r="N277" s="248">
        <v>1.3418000000000001</v>
      </c>
      <c r="O277" s="245" t="str">
        <f>IF(ISBLANK(TblMainInvoices[[#This Row],[Estimate_Contract_Volumn]]),"",ROUND(TblMainInvoices[[#This Row],[Price_Unit]]*TblMainInvoices[[#This Row],[Estimate_Contract_Volumn]],0))</f>
        <v/>
      </c>
      <c r="P277" s="249"/>
      <c r="Q277" s="250" t="str">
        <f>IFERROR(IF(ISBLANK(TblMainInvoices[[#This Row],[ContInv_No01_Volumn]]),"",ROUND(TblMainInvoices[[#This Row],[Price_Unit]]*TblMainInvoices[[#This Row],[ContInv_No01_Volumn]],0)),"")</f>
        <v/>
      </c>
    </row>
    <row r="278" spans="1:17" ht="50.25" customHeight="1">
      <c r="A278" s="239" t="str">
        <f t="shared" si="8"/>
        <v>11060807</v>
      </c>
      <c r="B278" s="240" t="str">
        <f>_xlfn.XLOOKUP(TblMainInvoices[[#This Row],[Fehrest_Code]],TblFeharesCode[Fehrest_Code],TblFeharesCode[Schedule_Prices_Fa])</f>
        <v>ابنیه</v>
      </c>
      <c r="C278" s="240" t="e">
        <f>_xlfn.XLOOKUP(TblMainInvoices[[#This Row],[Schedule_Prices_Fa]],TblFeharesCode[Schedule_Prices_Fa],#REF!)</f>
        <v>#REF!</v>
      </c>
      <c r="D278" s="241">
        <v>11</v>
      </c>
      <c r="E278" s="241" t="str">
        <f t="shared" si="9"/>
        <v>06</v>
      </c>
      <c r="F278" s="240" t="s">
        <v>623</v>
      </c>
      <c r="G278" s="251" t="s">
        <v>678</v>
      </c>
      <c r="H278" s="243" t="s">
        <v>679</v>
      </c>
      <c r="I278" s="243" t="s">
        <v>3470</v>
      </c>
      <c r="J278" s="252" t="s">
        <v>125</v>
      </c>
      <c r="K278" s="245">
        <v>584500</v>
      </c>
      <c r="L278" s="246"/>
      <c r="M278" s="247">
        <f>_xlfn.XLOOKUP(TblMainInvoices[[#This Row],[Chapter_Nomber]],TblFeharesChapter[Abniyeh_Chapter_Nomber],TblFeharesChapter[Abniyeh_Plus_Minus])</f>
        <v>1.2729999999999999</v>
      </c>
      <c r="N278" s="248">
        <v>1.3418000000000001</v>
      </c>
      <c r="O278" s="245" t="str">
        <f>IF(ISBLANK(TblMainInvoices[[#This Row],[Estimate_Contract_Volumn]]),"",ROUND(TblMainInvoices[[#This Row],[Price_Unit]]*TblMainInvoices[[#This Row],[Estimate_Contract_Volumn]],0))</f>
        <v/>
      </c>
      <c r="P278" s="249"/>
      <c r="Q278" s="250" t="str">
        <f>IFERROR(IF(ISBLANK(TblMainInvoices[[#This Row],[ContInv_No01_Volumn]]),"",ROUND(TblMainInvoices[[#This Row],[Price_Unit]]*TblMainInvoices[[#This Row],[ContInv_No01_Volumn]],0)),"")</f>
        <v/>
      </c>
    </row>
    <row r="279" spans="1:17" ht="50.25" customHeight="1">
      <c r="A279" s="239" t="str">
        <f t="shared" si="8"/>
        <v>11060808</v>
      </c>
      <c r="B279" s="240" t="str">
        <f>_xlfn.XLOOKUP(TblMainInvoices[[#This Row],[Fehrest_Code]],TblFeharesCode[Fehrest_Code],TblFeharesCode[Schedule_Prices_Fa])</f>
        <v>ابنیه</v>
      </c>
      <c r="C279" s="240" t="e">
        <f>_xlfn.XLOOKUP(TblMainInvoices[[#This Row],[Schedule_Prices_Fa]],TblFeharesCode[Schedule_Prices_Fa],#REF!)</f>
        <v>#REF!</v>
      </c>
      <c r="D279" s="241">
        <v>11</v>
      </c>
      <c r="E279" s="241" t="str">
        <f t="shared" si="9"/>
        <v>06</v>
      </c>
      <c r="F279" s="240" t="s">
        <v>623</v>
      </c>
      <c r="G279" s="251" t="s">
        <v>680</v>
      </c>
      <c r="H279" s="243" t="s">
        <v>606</v>
      </c>
      <c r="I279" s="243" t="s">
        <v>3447</v>
      </c>
      <c r="J279" s="252" t="s">
        <v>125</v>
      </c>
      <c r="K279" s="245">
        <v>1092000</v>
      </c>
      <c r="L279" s="246"/>
      <c r="M279" s="247">
        <f>_xlfn.XLOOKUP(TblMainInvoices[[#This Row],[Chapter_Nomber]],TblFeharesChapter[Abniyeh_Chapter_Nomber],TblFeharesChapter[Abniyeh_Plus_Minus])</f>
        <v>1.2729999999999999</v>
      </c>
      <c r="N279" s="248">
        <v>1.3418000000000001</v>
      </c>
      <c r="O279" s="245" t="str">
        <f>IF(ISBLANK(TblMainInvoices[[#This Row],[Estimate_Contract_Volumn]]),"",ROUND(TblMainInvoices[[#This Row],[Price_Unit]]*TblMainInvoices[[#This Row],[Estimate_Contract_Volumn]],0))</f>
        <v/>
      </c>
      <c r="P279" s="249"/>
      <c r="Q279" s="250" t="str">
        <f>IFERROR(IF(ISBLANK(TblMainInvoices[[#This Row],[ContInv_No01_Volumn]]),"",ROUND(TblMainInvoices[[#This Row],[Price_Unit]]*TblMainInvoices[[#This Row],[ContInv_No01_Volumn]],0)),"")</f>
        <v/>
      </c>
    </row>
    <row r="280" spans="1:17" ht="50.25" customHeight="1">
      <c r="A280" s="239" t="str">
        <f t="shared" si="8"/>
        <v>11060809</v>
      </c>
      <c r="B280" s="240" t="str">
        <f>_xlfn.XLOOKUP(TblMainInvoices[[#This Row],[Fehrest_Code]],TblFeharesCode[Fehrest_Code],TblFeharesCode[Schedule_Prices_Fa])</f>
        <v>ابنیه</v>
      </c>
      <c r="C280" s="240" t="e">
        <f>_xlfn.XLOOKUP(TblMainInvoices[[#This Row],[Schedule_Prices_Fa]],TblFeharesCode[Schedule_Prices_Fa],#REF!)</f>
        <v>#REF!</v>
      </c>
      <c r="D280" s="241">
        <v>11</v>
      </c>
      <c r="E280" s="241" t="str">
        <f t="shared" si="9"/>
        <v>06</v>
      </c>
      <c r="F280" s="240" t="s">
        <v>623</v>
      </c>
      <c r="G280" s="251" t="s">
        <v>681</v>
      </c>
      <c r="H280" s="243" t="s">
        <v>682</v>
      </c>
      <c r="I280" s="243" t="s">
        <v>3471</v>
      </c>
      <c r="J280" s="252" t="s">
        <v>125</v>
      </c>
      <c r="K280" s="245">
        <v>667500</v>
      </c>
      <c r="L280" s="246"/>
      <c r="M280" s="247">
        <f>_xlfn.XLOOKUP(TblMainInvoices[[#This Row],[Chapter_Nomber]],TblFeharesChapter[Abniyeh_Chapter_Nomber],TblFeharesChapter[Abniyeh_Plus_Minus])</f>
        <v>1.2729999999999999</v>
      </c>
      <c r="N280" s="248">
        <v>1.3418000000000001</v>
      </c>
      <c r="O280" s="245" t="str">
        <f>IF(ISBLANK(TblMainInvoices[[#This Row],[Estimate_Contract_Volumn]]),"",ROUND(TblMainInvoices[[#This Row],[Price_Unit]]*TblMainInvoices[[#This Row],[Estimate_Contract_Volumn]],0))</f>
        <v/>
      </c>
      <c r="P280" s="249"/>
      <c r="Q280" s="250" t="str">
        <f>IFERROR(IF(ISBLANK(TblMainInvoices[[#This Row],[ContInv_No01_Volumn]]),"",ROUND(TblMainInvoices[[#This Row],[Price_Unit]]*TblMainInvoices[[#This Row],[ContInv_No01_Volumn]],0)),"")</f>
        <v/>
      </c>
    </row>
    <row r="281" spans="1:17" ht="50.25" customHeight="1">
      <c r="A281" s="239" t="str">
        <f t="shared" si="8"/>
        <v>11060810</v>
      </c>
      <c r="B281" s="240" t="str">
        <f>_xlfn.XLOOKUP(TblMainInvoices[[#This Row],[Fehrest_Code]],TblFeharesCode[Fehrest_Code],TblFeharesCode[Schedule_Prices_Fa])</f>
        <v>ابنیه</v>
      </c>
      <c r="C281" s="240" t="e">
        <f>_xlfn.XLOOKUP(TblMainInvoices[[#This Row],[Schedule_Prices_Fa]],TblFeharesCode[Schedule_Prices_Fa],#REF!)</f>
        <v>#REF!</v>
      </c>
      <c r="D281" s="241">
        <v>11</v>
      </c>
      <c r="E281" s="241" t="str">
        <f t="shared" si="9"/>
        <v>06</v>
      </c>
      <c r="F281" s="240" t="s">
        <v>623</v>
      </c>
      <c r="G281" s="251" t="s">
        <v>683</v>
      </c>
      <c r="H281" s="243" t="s">
        <v>684</v>
      </c>
      <c r="I281" s="243" t="s">
        <v>3472</v>
      </c>
      <c r="J281" s="252" t="s">
        <v>125</v>
      </c>
      <c r="K281" s="245">
        <v>107000</v>
      </c>
      <c r="L281" s="246"/>
      <c r="M281" s="247">
        <f>_xlfn.XLOOKUP(TblMainInvoices[[#This Row],[Chapter_Nomber]],TblFeharesChapter[Abniyeh_Chapter_Nomber],TblFeharesChapter[Abniyeh_Plus_Minus])</f>
        <v>1.2729999999999999</v>
      </c>
      <c r="N281" s="248">
        <v>1.3418000000000001</v>
      </c>
      <c r="O281" s="245" t="str">
        <f>IF(ISBLANK(TblMainInvoices[[#This Row],[Estimate_Contract_Volumn]]),"",ROUND(TblMainInvoices[[#This Row],[Price_Unit]]*TblMainInvoices[[#This Row],[Estimate_Contract_Volumn]],0))</f>
        <v/>
      </c>
      <c r="P281" s="249"/>
      <c r="Q281" s="250" t="str">
        <f>IFERROR(IF(ISBLANK(TblMainInvoices[[#This Row],[ContInv_No01_Volumn]]),"",ROUND(TblMainInvoices[[#This Row],[Price_Unit]]*TblMainInvoices[[#This Row],[ContInv_No01_Volumn]],0)),"")</f>
        <v/>
      </c>
    </row>
    <row r="282" spans="1:17" ht="50.25" customHeight="1">
      <c r="A282" s="239" t="str">
        <f t="shared" si="8"/>
        <v>11060811</v>
      </c>
      <c r="B282" s="240" t="str">
        <f>_xlfn.XLOOKUP(TblMainInvoices[[#This Row],[Fehrest_Code]],TblFeharesCode[Fehrest_Code],TblFeharesCode[Schedule_Prices_Fa])</f>
        <v>ابنیه</v>
      </c>
      <c r="C282" s="240" t="e">
        <f>_xlfn.XLOOKUP(TblMainInvoices[[#This Row],[Schedule_Prices_Fa]],TblFeharesCode[Schedule_Prices_Fa],#REF!)</f>
        <v>#REF!</v>
      </c>
      <c r="D282" s="241">
        <v>11</v>
      </c>
      <c r="E282" s="241" t="str">
        <f t="shared" si="9"/>
        <v>06</v>
      </c>
      <c r="F282" s="240" t="s">
        <v>623</v>
      </c>
      <c r="G282" s="251" t="s">
        <v>685</v>
      </c>
      <c r="H282" s="243" t="s">
        <v>686</v>
      </c>
      <c r="I282" s="243" t="s">
        <v>3473</v>
      </c>
      <c r="J282" s="252" t="s">
        <v>125</v>
      </c>
      <c r="K282" s="245">
        <v>337500</v>
      </c>
      <c r="L282" s="246"/>
      <c r="M282" s="247">
        <f>_xlfn.XLOOKUP(TblMainInvoices[[#This Row],[Chapter_Nomber]],TblFeharesChapter[Abniyeh_Chapter_Nomber],TblFeharesChapter[Abniyeh_Plus_Minus])</f>
        <v>1.2729999999999999</v>
      </c>
      <c r="N282" s="248">
        <v>1.3418000000000001</v>
      </c>
      <c r="O282" s="245" t="str">
        <f>IF(ISBLANK(TblMainInvoices[[#This Row],[Estimate_Contract_Volumn]]),"",ROUND(TblMainInvoices[[#This Row],[Price_Unit]]*TblMainInvoices[[#This Row],[Estimate_Contract_Volumn]],0))</f>
        <v/>
      </c>
      <c r="P282" s="249"/>
      <c r="Q282" s="250" t="str">
        <f>IFERROR(IF(ISBLANK(TblMainInvoices[[#This Row],[ContInv_No01_Volumn]]),"",ROUND(TblMainInvoices[[#This Row],[Price_Unit]]*TblMainInvoices[[#This Row],[ContInv_No01_Volumn]],0)),"")</f>
        <v/>
      </c>
    </row>
    <row r="283" spans="1:17" ht="50.25" customHeight="1">
      <c r="A283" s="239" t="str">
        <f t="shared" si="8"/>
        <v>11060812</v>
      </c>
      <c r="B283" s="240" t="str">
        <f>_xlfn.XLOOKUP(TblMainInvoices[[#This Row],[Fehrest_Code]],TblFeharesCode[Fehrest_Code],TblFeharesCode[Schedule_Prices_Fa])</f>
        <v>ابنیه</v>
      </c>
      <c r="C283" s="240" t="e">
        <f>_xlfn.XLOOKUP(TblMainInvoices[[#This Row],[Schedule_Prices_Fa]],TblFeharesCode[Schedule_Prices_Fa],#REF!)</f>
        <v>#REF!</v>
      </c>
      <c r="D283" s="241">
        <v>11</v>
      </c>
      <c r="E283" s="241" t="str">
        <f t="shared" si="9"/>
        <v>06</v>
      </c>
      <c r="F283" s="240" t="s">
        <v>623</v>
      </c>
      <c r="G283" s="251" t="s">
        <v>687</v>
      </c>
      <c r="H283" s="243" t="s">
        <v>688</v>
      </c>
      <c r="I283" s="243" t="s">
        <v>3474</v>
      </c>
      <c r="J283" s="252" t="s">
        <v>125</v>
      </c>
      <c r="K283" s="245">
        <v>782000</v>
      </c>
      <c r="L283" s="246"/>
      <c r="M283" s="247">
        <f>_xlfn.XLOOKUP(TblMainInvoices[[#This Row],[Chapter_Nomber]],TblFeharesChapter[Abniyeh_Chapter_Nomber],TblFeharesChapter[Abniyeh_Plus_Minus])</f>
        <v>1.2729999999999999</v>
      </c>
      <c r="N283" s="248">
        <v>1.3418000000000001</v>
      </c>
      <c r="O283" s="245" t="str">
        <f>IF(ISBLANK(TblMainInvoices[[#This Row],[Estimate_Contract_Volumn]]),"",ROUND(TblMainInvoices[[#This Row],[Price_Unit]]*TblMainInvoices[[#This Row],[Estimate_Contract_Volumn]],0))</f>
        <v/>
      </c>
      <c r="P283" s="249"/>
      <c r="Q283" s="250" t="str">
        <f>IFERROR(IF(ISBLANK(TblMainInvoices[[#This Row],[ContInv_No01_Volumn]]),"",ROUND(TblMainInvoices[[#This Row],[Price_Unit]]*TblMainInvoices[[#This Row],[ContInv_No01_Volumn]],0)),"")</f>
        <v/>
      </c>
    </row>
    <row r="284" spans="1:17" ht="50.25" customHeight="1">
      <c r="A284" s="239" t="str">
        <f t="shared" si="8"/>
        <v>11060911</v>
      </c>
      <c r="B284" s="240" t="str">
        <f>_xlfn.XLOOKUP(TblMainInvoices[[#This Row],[Fehrest_Code]],TblFeharesCode[Fehrest_Code],TblFeharesCode[Schedule_Prices_Fa])</f>
        <v>ابنیه</v>
      </c>
      <c r="C284" s="240" t="e">
        <f>_xlfn.XLOOKUP(TblMainInvoices[[#This Row],[Schedule_Prices_Fa]],TblFeharesCode[Schedule_Prices_Fa],#REF!)</f>
        <v>#REF!</v>
      </c>
      <c r="D284" s="241">
        <v>11</v>
      </c>
      <c r="E284" s="241" t="str">
        <f t="shared" si="9"/>
        <v>06</v>
      </c>
      <c r="F284" s="240" t="s">
        <v>623</v>
      </c>
      <c r="G284" s="251" t="s">
        <v>689</v>
      </c>
      <c r="H284" s="243" t="s">
        <v>690</v>
      </c>
      <c r="I284" s="243" t="s">
        <v>3475</v>
      </c>
      <c r="J284" s="252" t="s">
        <v>145</v>
      </c>
      <c r="K284" s="245">
        <v>193000</v>
      </c>
      <c r="L284" s="246"/>
      <c r="M284" s="247">
        <f>_xlfn.XLOOKUP(TblMainInvoices[[#This Row],[Chapter_Nomber]],TblFeharesChapter[Abniyeh_Chapter_Nomber],TblFeharesChapter[Abniyeh_Plus_Minus])</f>
        <v>1.2729999999999999</v>
      </c>
      <c r="N284" s="248">
        <v>1.3418000000000001</v>
      </c>
      <c r="O284" s="245" t="str">
        <f>IF(ISBLANK(TblMainInvoices[[#This Row],[Estimate_Contract_Volumn]]),"",ROUND(TblMainInvoices[[#This Row],[Price_Unit]]*TblMainInvoices[[#This Row],[Estimate_Contract_Volumn]],0))</f>
        <v/>
      </c>
      <c r="P284" s="249"/>
      <c r="Q284" s="250" t="str">
        <f>IFERROR(IF(ISBLANK(TblMainInvoices[[#This Row],[ContInv_No01_Volumn]]),"",ROUND(TblMainInvoices[[#This Row],[Price_Unit]]*TblMainInvoices[[#This Row],[ContInv_No01_Volumn]],0)),"")</f>
        <v/>
      </c>
    </row>
    <row r="285" spans="1:17" ht="50.25" customHeight="1">
      <c r="A285" s="239" t="str">
        <f t="shared" si="8"/>
        <v>11060912</v>
      </c>
      <c r="B285" s="240" t="str">
        <f>_xlfn.XLOOKUP(TblMainInvoices[[#This Row],[Fehrest_Code]],TblFeharesCode[Fehrest_Code],TblFeharesCode[Schedule_Prices_Fa])</f>
        <v>ابنیه</v>
      </c>
      <c r="C285" s="240" t="e">
        <f>_xlfn.XLOOKUP(TblMainInvoices[[#This Row],[Schedule_Prices_Fa]],TblFeharesCode[Schedule_Prices_Fa],#REF!)</f>
        <v>#REF!</v>
      </c>
      <c r="D285" s="241">
        <v>11</v>
      </c>
      <c r="E285" s="241" t="str">
        <f t="shared" si="9"/>
        <v>06</v>
      </c>
      <c r="F285" s="240" t="s">
        <v>623</v>
      </c>
      <c r="G285" s="251" t="s">
        <v>691</v>
      </c>
      <c r="H285" s="243" t="s">
        <v>692</v>
      </c>
      <c r="I285" s="243" t="s">
        <v>3476</v>
      </c>
      <c r="J285" s="252" t="s">
        <v>693</v>
      </c>
      <c r="K285" s="245">
        <v>41600</v>
      </c>
      <c r="L285" s="246"/>
      <c r="M285" s="247">
        <f>_xlfn.XLOOKUP(TblMainInvoices[[#This Row],[Chapter_Nomber]],TblFeharesChapter[Abniyeh_Chapter_Nomber],TblFeharesChapter[Abniyeh_Plus_Minus])</f>
        <v>1.2729999999999999</v>
      </c>
      <c r="N285" s="248">
        <v>1.3418000000000001</v>
      </c>
      <c r="O285" s="245" t="str">
        <f>IF(ISBLANK(TblMainInvoices[[#This Row],[Estimate_Contract_Volumn]]),"",ROUND(TblMainInvoices[[#This Row],[Price_Unit]]*TblMainInvoices[[#This Row],[Estimate_Contract_Volumn]],0))</f>
        <v/>
      </c>
      <c r="P285" s="249"/>
      <c r="Q285" s="250" t="str">
        <f>IFERROR(IF(ISBLANK(TblMainInvoices[[#This Row],[ContInv_No01_Volumn]]),"",ROUND(TblMainInvoices[[#This Row],[Price_Unit]]*TblMainInvoices[[#This Row],[ContInv_No01_Volumn]],0)),"")</f>
        <v/>
      </c>
    </row>
    <row r="286" spans="1:17" ht="50.25" customHeight="1">
      <c r="A286" s="239" t="str">
        <f t="shared" si="8"/>
        <v>11060913</v>
      </c>
      <c r="B286" s="240" t="str">
        <f>_xlfn.XLOOKUP(TblMainInvoices[[#This Row],[Fehrest_Code]],TblFeharesCode[Fehrest_Code],TblFeharesCode[Schedule_Prices_Fa])</f>
        <v>ابنیه</v>
      </c>
      <c r="C286" s="240" t="e">
        <f>_xlfn.XLOOKUP(TblMainInvoices[[#This Row],[Schedule_Prices_Fa]],TblFeharesCode[Schedule_Prices_Fa],#REF!)</f>
        <v>#REF!</v>
      </c>
      <c r="D286" s="241">
        <v>11</v>
      </c>
      <c r="E286" s="241" t="str">
        <f t="shared" si="9"/>
        <v>06</v>
      </c>
      <c r="F286" s="240" t="s">
        <v>623</v>
      </c>
      <c r="G286" s="251" t="s">
        <v>694</v>
      </c>
      <c r="H286" s="243" t="s">
        <v>695</v>
      </c>
      <c r="I286" s="243" t="s">
        <v>3477</v>
      </c>
      <c r="J286" s="252" t="s">
        <v>125</v>
      </c>
      <c r="K286" s="245">
        <v>4618000</v>
      </c>
      <c r="L286" s="246"/>
      <c r="M286" s="247">
        <f>_xlfn.XLOOKUP(TblMainInvoices[[#This Row],[Chapter_Nomber]],TblFeharesChapter[Abniyeh_Chapter_Nomber],TblFeharesChapter[Abniyeh_Plus_Minus])</f>
        <v>1.2729999999999999</v>
      </c>
      <c r="N286" s="248">
        <v>1.3418000000000001</v>
      </c>
      <c r="O286" s="245" t="str">
        <f>IF(ISBLANK(TblMainInvoices[[#This Row],[Estimate_Contract_Volumn]]),"",ROUND(TblMainInvoices[[#This Row],[Price_Unit]]*TblMainInvoices[[#This Row],[Estimate_Contract_Volumn]],0))</f>
        <v/>
      </c>
      <c r="P286" s="249"/>
      <c r="Q286" s="250" t="str">
        <f>IFERROR(IF(ISBLANK(TblMainInvoices[[#This Row],[ContInv_No01_Volumn]]),"",ROUND(TblMainInvoices[[#This Row],[Price_Unit]]*TblMainInvoices[[#This Row],[ContInv_No01_Volumn]],0)),"")</f>
        <v/>
      </c>
    </row>
    <row r="287" spans="1:17" ht="50.25" customHeight="1">
      <c r="A287" s="239" t="str">
        <f t="shared" si="8"/>
        <v>11060914</v>
      </c>
      <c r="B287" s="240" t="str">
        <f>_xlfn.XLOOKUP(TblMainInvoices[[#This Row],[Fehrest_Code]],TblFeharesCode[Fehrest_Code],TblFeharesCode[Schedule_Prices_Fa])</f>
        <v>ابنیه</v>
      </c>
      <c r="C287" s="240" t="e">
        <f>_xlfn.XLOOKUP(TblMainInvoices[[#This Row],[Schedule_Prices_Fa]],TblFeharesCode[Schedule_Prices_Fa],#REF!)</f>
        <v>#REF!</v>
      </c>
      <c r="D287" s="241">
        <v>11</v>
      </c>
      <c r="E287" s="241" t="str">
        <f t="shared" si="9"/>
        <v>06</v>
      </c>
      <c r="F287" s="240" t="s">
        <v>623</v>
      </c>
      <c r="G287" s="251" t="s">
        <v>696</v>
      </c>
      <c r="H287" s="243" t="s">
        <v>697</v>
      </c>
      <c r="I287" s="243" t="s">
        <v>3478</v>
      </c>
      <c r="J287" s="252" t="s">
        <v>236</v>
      </c>
      <c r="K287" s="245">
        <v>98600</v>
      </c>
      <c r="L287" s="246"/>
      <c r="M287" s="247">
        <f>_xlfn.XLOOKUP(TblMainInvoices[[#This Row],[Chapter_Nomber]],TblFeharesChapter[Abniyeh_Chapter_Nomber],TblFeharesChapter[Abniyeh_Plus_Minus])</f>
        <v>1.2729999999999999</v>
      </c>
      <c r="N287" s="248">
        <v>1.3418000000000001</v>
      </c>
      <c r="O287" s="245" t="str">
        <f>IF(ISBLANK(TblMainInvoices[[#This Row],[Estimate_Contract_Volumn]]),"",ROUND(TblMainInvoices[[#This Row],[Price_Unit]]*TblMainInvoices[[#This Row],[Estimate_Contract_Volumn]],0))</f>
        <v/>
      </c>
      <c r="P287" s="249"/>
      <c r="Q287" s="250" t="str">
        <f>IFERROR(IF(ISBLANK(TblMainInvoices[[#This Row],[ContInv_No01_Volumn]]),"",ROUND(TblMainInvoices[[#This Row],[Price_Unit]]*TblMainInvoices[[#This Row],[ContInv_No01_Volumn]],0)),"")</f>
        <v/>
      </c>
    </row>
    <row r="288" spans="1:17" ht="50.25" customHeight="1">
      <c r="A288" s="239" t="str">
        <f t="shared" si="8"/>
        <v>11060915</v>
      </c>
      <c r="B288" s="240" t="str">
        <f>_xlfn.XLOOKUP(TblMainInvoices[[#This Row],[Fehrest_Code]],TblFeharesCode[Fehrest_Code],TblFeharesCode[Schedule_Prices_Fa])</f>
        <v>ابنیه</v>
      </c>
      <c r="C288" s="240" t="e">
        <f>_xlfn.XLOOKUP(TblMainInvoices[[#This Row],[Schedule_Prices_Fa]],TblFeharesCode[Schedule_Prices_Fa],#REF!)</f>
        <v>#REF!</v>
      </c>
      <c r="D288" s="241">
        <v>11</v>
      </c>
      <c r="E288" s="241" t="str">
        <f t="shared" si="9"/>
        <v>06</v>
      </c>
      <c r="F288" s="240" t="s">
        <v>623</v>
      </c>
      <c r="G288" s="251" t="s">
        <v>698</v>
      </c>
      <c r="H288" s="243" t="s">
        <v>699</v>
      </c>
      <c r="I288" s="243" t="s">
        <v>3479</v>
      </c>
      <c r="J288" s="252" t="s">
        <v>125</v>
      </c>
      <c r="K288" s="245">
        <v>921000</v>
      </c>
      <c r="L288" s="246"/>
      <c r="M288" s="247">
        <f>_xlfn.XLOOKUP(TblMainInvoices[[#This Row],[Chapter_Nomber]],TblFeharesChapter[Abniyeh_Chapter_Nomber],TblFeharesChapter[Abniyeh_Plus_Minus])</f>
        <v>1.2729999999999999</v>
      </c>
      <c r="N288" s="248">
        <v>1.3418000000000001</v>
      </c>
      <c r="O288" s="245" t="str">
        <f>IF(ISBLANK(TblMainInvoices[[#This Row],[Estimate_Contract_Volumn]]),"",ROUND(TblMainInvoices[[#This Row],[Price_Unit]]*TblMainInvoices[[#This Row],[Estimate_Contract_Volumn]],0))</f>
        <v/>
      </c>
      <c r="P288" s="249"/>
      <c r="Q288" s="250" t="str">
        <f>IFERROR(IF(ISBLANK(TblMainInvoices[[#This Row],[ContInv_No01_Volumn]]),"",ROUND(TblMainInvoices[[#This Row],[Price_Unit]]*TblMainInvoices[[#This Row],[ContInv_No01_Volumn]],0)),"")</f>
        <v/>
      </c>
    </row>
    <row r="289" spans="1:17" ht="50.25" customHeight="1">
      <c r="A289" s="239" t="str">
        <f t="shared" si="8"/>
        <v>11060916</v>
      </c>
      <c r="B289" s="240" t="str">
        <f>_xlfn.XLOOKUP(TblMainInvoices[[#This Row],[Fehrest_Code]],TblFeharesCode[Fehrest_Code],TblFeharesCode[Schedule_Prices_Fa])</f>
        <v>ابنیه</v>
      </c>
      <c r="C289" s="240" t="e">
        <f>_xlfn.XLOOKUP(TblMainInvoices[[#This Row],[Schedule_Prices_Fa]],TblFeharesCode[Schedule_Prices_Fa],#REF!)</f>
        <v>#REF!</v>
      </c>
      <c r="D289" s="241">
        <v>11</v>
      </c>
      <c r="E289" s="241" t="str">
        <f t="shared" si="9"/>
        <v>06</v>
      </c>
      <c r="F289" s="240" t="s">
        <v>623</v>
      </c>
      <c r="G289" s="251" t="s">
        <v>700</v>
      </c>
      <c r="H289" s="243" t="s">
        <v>701</v>
      </c>
      <c r="I289" s="243" t="s">
        <v>3480</v>
      </c>
      <c r="J289" s="252" t="s">
        <v>693</v>
      </c>
      <c r="K289" s="245">
        <v>98500</v>
      </c>
      <c r="L289" s="246"/>
      <c r="M289" s="247">
        <f>_xlfn.XLOOKUP(TblMainInvoices[[#This Row],[Chapter_Nomber]],TblFeharesChapter[Abniyeh_Chapter_Nomber],TblFeharesChapter[Abniyeh_Plus_Minus])</f>
        <v>1.2729999999999999</v>
      </c>
      <c r="N289" s="248">
        <v>1.3418000000000001</v>
      </c>
      <c r="O289" s="245" t="str">
        <f>IF(ISBLANK(TblMainInvoices[[#This Row],[Estimate_Contract_Volumn]]),"",ROUND(TblMainInvoices[[#This Row],[Price_Unit]]*TblMainInvoices[[#This Row],[Estimate_Contract_Volumn]],0))</f>
        <v/>
      </c>
      <c r="P289" s="249"/>
      <c r="Q289" s="250" t="str">
        <f>IFERROR(IF(ISBLANK(TblMainInvoices[[#This Row],[ContInv_No01_Volumn]]),"",ROUND(TblMainInvoices[[#This Row],[Price_Unit]]*TblMainInvoices[[#This Row],[ContInv_No01_Volumn]],0)),"")</f>
        <v/>
      </c>
    </row>
    <row r="290" spans="1:17" ht="50.25" customHeight="1">
      <c r="A290" s="239" t="str">
        <f t="shared" si="8"/>
        <v>11061001</v>
      </c>
      <c r="B290" s="240" t="str">
        <f>_xlfn.XLOOKUP(TblMainInvoices[[#This Row],[Fehrest_Code]],TblFeharesCode[Fehrest_Code],TblFeharesCode[Schedule_Prices_Fa])</f>
        <v>ابنیه</v>
      </c>
      <c r="C290" s="240" t="e">
        <f>_xlfn.XLOOKUP(TblMainInvoices[[#This Row],[Schedule_Prices_Fa]],TblFeharesCode[Schedule_Prices_Fa],#REF!)</f>
        <v>#REF!</v>
      </c>
      <c r="D290" s="241">
        <v>11</v>
      </c>
      <c r="E290" s="241" t="str">
        <f t="shared" si="9"/>
        <v>06</v>
      </c>
      <c r="F290" s="240" t="s">
        <v>623</v>
      </c>
      <c r="G290" s="251" t="s">
        <v>702</v>
      </c>
      <c r="H290" s="243" t="s">
        <v>703</v>
      </c>
      <c r="I290" s="243" t="s">
        <v>3481</v>
      </c>
      <c r="J290" s="252" t="s">
        <v>125</v>
      </c>
      <c r="K290" s="245">
        <v>0</v>
      </c>
      <c r="L290" s="246"/>
      <c r="M290" s="247">
        <f>_xlfn.XLOOKUP(TblMainInvoices[[#This Row],[Chapter_Nomber]],TblFeharesChapter[Abniyeh_Chapter_Nomber],TblFeharesChapter[Abniyeh_Plus_Minus])</f>
        <v>1.2729999999999999</v>
      </c>
      <c r="N290" s="248">
        <v>1.3418000000000001</v>
      </c>
      <c r="O290" s="245" t="str">
        <f>IF(ISBLANK(TblMainInvoices[[#This Row],[Estimate_Contract_Volumn]]),"",ROUND(TblMainInvoices[[#This Row],[Price_Unit]]*TblMainInvoices[[#This Row],[Estimate_Contract_Volumn]],0))</f>
        <v/>
      </c>
      <c r="P290" s="249"/>
      <c r="Q290" s="250" t="str">
        <f>IFERROR(IF(ISBLANK(TblMainInvoices[[#This Row],[ContInv_No01_Volumn]]),"",ROUND(TblMainInvoices[[#This Row],[Price_Unit]]*TblMainInvoices[[#This Row],[ContInv_No01_Volumn]],0)),"")</f>
        <v/>
      </c>
    </row>
    <row r="291" spans="1:17" ht="50.25" customHeight="1">
      <c r="A291" s="239" t="str">
        <f t="shared" si="8"/>
        <v>11061002</v>
      </c>
      <c r="B291" s="240" t="str">
        <f>_xlfn.XLOOKUP(TblMainInvoices[[#This Row],[Fehrest_Code]],TblFeharesCode[Fehrest_Code],TblFeharesCode[Schedule_Prices_Fa])</f>
        <v>ابنیه</v>
      </c>
      <c r="C291" s="240" t="e">
        <f>_xlfn.XLOOKUP(TblMainInvoices[[#This Row],[Schedule_Prices_Fa]],TblFeharesCode[Schedule_Prices_Fa],#REF!)</f>
        <v>#REF!</v>
      </c>
      <c r="D291" s="241">
        <v>11</v>
      </c>
      <c r="E291" s="241" t="str">
        <f t="shared" si="9"/>
        <v>06</v>
      </c>
      <c r="F291" s="240" t="s">
        <v>623</v>
      </c>
      <c r="G291" s="251" t="s">
        <v>704</v>
      </c>
      <c r="H291" s="243" t="s">
        <v>705</v>
      </c>
      <c r="I291" s="243" t="s">
        <v>3482</v>
      </c>
      <c r="J291" s="252" t="s">
        <v>125</v>
      </c>
      <c r="K291" s="245">
        <v>0</v>
      </c>
      <c r="L291" s="246"/>
      <c r="M291" s="247">
        <f>_xlfn.XLOOKUP(TblMainInvoices[[#This Row],[Chapter_Nomber]],TblFeharesChapter[Abniyeh_Chapter_Nomber],TblFeharesChapter[Abniyeh_Plus_Minus])</f>
        <v>1.2729999999999999</v>
      </c>
      <c r="N291" s="248">
        <v>1.3418000000000001</v>
      </c>
      <c r="O291" s="245" t="str">
        <f>IF(ISBLANK(TblMainInvoices[[#This Row],[Estimate_Contract_Volumn]]),"",ROUND(TblMainInvoices[[#This Row],[Price_Unit]]*TblMainInvoices[[#This Row],[Estimate_Contract_Volumn]],0))</f>
        <v/>
      </c>
      <c r="P291" s="249"/>
      <c r="Q291" s="250" t="str">
        <f>IFERROR(IF(ISBLANK(TblMainInvoices[[#This Row],[ContInv_No01_Volumn]]),"",ROUND(TblMainInvoices[[#This Row],[Price_Unit]]*TblMainInvoices[[#This Row],[ContInv_No01_Volumn]],0)),"")</f>
        <v/>
      </c>
    </row>
    <row r="292" spans="1:17" ht="50.25" customHeight="1">
      <c r="A292" s="239" t="str">
        <f t="shared" si="8"/>
        <v>11061003</v>
      </c>
      <c r="B292" s="240" t="str">
        <f>_xlfn.XLOOKUP(TblMainInvoices[[#This Row],[Fehrest_Code]],TblFeharesCode[Fehrest_Code],TblFeharesCode[Schedule_Prices_Fa])</f>
        <v>ابنیه</v>
      </c>
      <c r="C292" s="240" t="e">
        <f>_xlfn.XLOOKUP(TblMainInvoices[[#This Row],[Schedule_Prices_Fa]],TblFeharesCode[Schedule_Prices_Fa],#REF!)</f>
        <v>#REF!</v>
      </c>
      <c r="D292" s="241">
        <v>11</v>
      </c>
      <c r="E292" s="241" t="str">
        <f t="shared" si="9"/>
        <v>06</v>
      </c>
      <c r="F292" s="240" t="s">
        <v>623</v>
      </c>
      <c r="G292" s="251" t="s">
        <v>706</v>
      </c>
      <c r="H292" s="243" t="s">
        <v>707</v>
      </c>
      <c r="I292" s="243" t="s">
        <v>3483</v>
      </c>
      <c r="J292" s="252" t="s">
        <v>125</v>
      </c>
      <c r="K292" s="245">
        <v>1418000</v>
      </c>
      <c r="L292" s="246"/>
      <c r="M292" s="247">
        <f>_xlfn.XLOOKUP(TblMainInvoices[[#This Row],[Chapter_Nomber]],TblFeharesChapter[Abniyeh_Chapter_Nomber],TblFeharesChapter[Abniyeh_Plus_Minus])</f>
        <v>1.2729999999999999</v>
      </c>
      <c r="N292" s="248">
        <v>1.3418000000000001</v>
      </c>
      <c r="O292" s="245" t="str">
        <f>IF(ISBLANK(TblMainInvoices[[#This Row],[Estimate_Contract_Volumn]]),"",ROUND(TblMainInvoices[[#This Row],[Price_Unit]]*TblMainInvoices[[#This Row],[Estimate_Contract_Volumn]],0))</f>
        <v/>
      </c>
      <c r="P292" s="249"/>
      <c r="Q292" s="250" t="str">
        <f>IFERROR(IF(ISBLANK(TblMainInvoices[[#This Row],[ContInv_No01_Volumn]]),"",ROUND(TblMainInvoices[[#This Row],[Price_Unit]]*TblMainInvoices[[#This Row],[ContInv_No01_Volumn]],0)),"")</f>
        <v/>
      </c>
    </row>
    <row r="293" spans="1:17" ht="50.25" customHeight="1">
      <c r="A293" s="239" t="str">
        <f t="shared" si="8"/>
        <v>11061004</v>
      </c>
      <c r="B293" s="240" t="str">
        <f>_xlfn.XLOOKUP(TblMainInvoices[[#This Row],[Fehrest_Code]],TblFeharesCode[Fehrest_Code],TblFeharesCode[Schedule_Prices_Fa])</f>
        <v>ابنیه</v>
      </c>
      <c r="C293" s="240" t="e">
        <f>_xlfn.XLOOKUP(TblMainInvoices[[#This Row],[Schedule_Prices_Fa]],TblFeharesCode[Schedule_Prices_Fa],#REF!)</f>
        <v>#REF!</v>
      </c>
      <c r="D293" s="241">
        <v>11</v>
      </c>
      <c r="E293" s="241" t="str">
        <f t="shared" si="9"/>
        <v>06</v>
      </c>
      <c r="F293" s="240" t="s">
        <v>623</v>
      </c>
      <c r="G293" s="251" t="s">
        <v>708</v>
      </c>
      <c r="H293" s="243" t="s">
        <v>709</v>
      </c>
      <c r="I293" s="243" t="s">
        <v>3484</v>
      </c>
      <c r="J293" s="252" t="s">
        <v>125</v>
      </c>
      <c r="K293" s="245">
        <v>0</v>
      </c>
      <c r="L293" s="246"/>
      <c r="M293" s="247">
        <f>_xlfn.XLOOKUP(TblMainInvoices[[#This Row],[Chapter_Nomber]],TblFeharesChapter[Abniyeh_Chapter_Nomber],TblFeharesChapter[Abniyeh_Plus_Minus])</f>
        <v>1.2729999999999999</v>
      </c>
      <c r="N293" s="248">
        <v>1.3418000000000001</v>
      </c>
      <c r="O293" s="245" t="str">
        <f>IF(ISBLANK(TblMainInvoices[[#This Row],[Estimate_Contract_Volumn]]),"",ROUND(TblMainInvoices[[#This Row],[Price_Unit]]*TblMainInvoices[[#This Row],[Estimate_Contract_Volumn]],0))</f>
        <v/>
      </c>
      <c r="P293" s="249"/>
      <c r="Q293" s="250" t="str">
        <f>IFERROR(IF(ISBLANK(TblMainInvoices[[#This Row],[ContInv_No01_Volumn]]),"",ROUND(TblMainInvoices[[#This Row],[Price_Unit]]*TblMainInvoices[[#This Row],[ContInv_No01_Volumn]],0)),"")</f>
        <v/>
      </c>
    </row>
    <row r="294" spans="1:17" ht="50.25" customHeight="1">
      <c r="A294" s="239" t="str">
        <f t="shared" si="8"/>
        <v>11061005</v>
      </c>
      <c r="B294" s="240" t="str">
        <f>_xlfn.XLOOKUP(TblMainInvoices[[#This Row],[Fehrest_Code]],TblFeharesCode[Fehrest_Code],TblFeharesCode[Schedule_Prices_Fa])</f>
        <v>ابنیه</v>
      </c>
      <c r="C294" s="240" t="e">
        <f>_xlfn.XLOOKUP(TblMainInvoices[[#This Row],[Schedule_Prices_Fa]],TblFeharesCode[Schedule_Prices_Fa],#REF!)</f>
        <v>#REF!</v>
      </c>
      <c r="D294" s="241">
        <v>11</v>
      </c>
      <c r="E294" s="241" t="str">
        <f t="shared" si="9"/>
        <v>06</v>
      </c>
      <c r="F294" s="240" t="s">
        <v>623</v>
      </c>
      <c r="G294" s="251" t="s">
        <v>710</v>
      </c>
      <c r="H294" s="243" t="s">
        <v>711</v>
      </c>
      <c r="I294" s="243"/>
      <c r="J294" s="252" t="s">
        <v>125</v>
      </c>
      <c r="K294" s="245">
        <v>0</v>
      </c>
      <c r="L294" s="246"/>
      <c r="M294" s="247">
        <f>_xlfn.XLOOKUP(TblMainInvoices[[#This Row],[Chapter_Nomber]],TblFeharesChapter[Abniyeh_Chapter_Nomber],TblFeharesChapter[Abniyeh_Plus_Minus])</f>
        <v>1.2729999999999999</v>
      </c>
      <c r="N294" s="248">
        <v>1.3418000000000001</v>
      </c>
      <c r="O294" s="245" t="str">
        <f>IF(ISBLANK(TblMainInvoices[[#This Row],[Estimate_Contract_Volumn]]),"",ROUND(TblMainInvoices[[#This Row],[Price_Unit]]*TblMainInvoices[[#This Row],[Estimate_Contract_Volumn]],0))</f>
        <v/>
      </c>
      <c r="P294" s="249"/>
      <c r="Q294" s="250" t="str">
        <f>IFERROR(IF(ISBLANK(TblMainInvoices[[#This Row],[ContInv_No01_Volumn]]),"",ROUND(TblMainInvoices[[#This Row],[Price_Unit]]*TblMainInvoices[[#This Row],[ContInv_No01_Volumn]],0)),"")</f>
        <v/>
      </c>
    </row>
    <row r="295" spans="1:17" ht="50.25" customHeight="1">
      <c r="A295" s="239" t="str">
        <f t="shared" si="8"/>
        <v>11061006</v>
      </c>
      <c r="B295" s="240" t="str">
        <f>_xlfn.XLOOKUP(TblMainInvoices[[#This Row],[Fehrest_Code]],TblFeharesCode[Fehrest_Code],TblFeharesCode[Schedule_Prices_Fa])</f>
        <v>ابنیه</v>
      </c>
      <c r="C295" s="240" t="e">
        <f>_xlfn.XLOOKUP(TblMainInvoices[[#This Row],[Schedule_Prices_Fa]],TblFeharesCode[Schedule_Prices_Fa],#REF!)</f>
        <v>#REF!</v>
      </c>
      <c r="D295" s="241">
        <v>11</v>
      </c>
      <c r="E295" s="241" t="str">
        <f t="shared" si="9"/>
        <v>06</v>
      </c>
      <c r="F295" s="240" t="s">
        <v>623</v>
      </c>
      <c r="G295" s="251" t="s">
        <v>712</v>
      </c>
      <c r="H295" s="243" t="s">
        <v>713</v>
      </c>
      <c r="I295" s="243" t="s">
        <v>3485</v>
      </c>
      <c r="J295" s="252" t="s">
        <v>125</v>
      </c>
      <c r="K295" s="245">
        <v>0</v>
      </c>
      <c r="L295" s="246"/>
      <c r="M295" s="247">
        <f>_xlfn.XLOOKUP(TblMainInvoices[[#This Row],[Chapter_Nomber]],TblFeharesChapter[Abniyeh_Chapter_Nomber],TblFeharesChapter[Abniyeh_Plus_Minus])</f>
        <v>1.2729999999999999</v>
      </c>
      <c r="N295" s="248">
        <v>1.3418000000000001</v>
      </c>
      <c r="O295" s="245" t="str">
        <f>IF(ISBLANK(TblMainInvoices[[#This Row],[Estimate_Contract_Volumn]]),"",ROUND(TblMainInvoices[[#This Row],[Price_Unit]]*TblMainInvoices[[#This Row],[Estimate_Contract_Volumn]],0))</f>
        <v/>
      </c>
      <c r="P295" s="249"/>
      <c r="Q295" s="250" t="str">
        <f>IFERROR(IF(ISBLANK(TblMainInvoices[[#This Row],[ContInv_No01_Volumn]]),"",ROUND(TblMainInvoices[[#This Row],[Price_Unit]]*TblMainInvoices[[#This Row],[ContInv_No01_Volumn]],0)),"")</f>
        <v/>
      </c>
    </row>
    <row r="296" spans="1:17" ht="50.25" customHeight="1">
      <c r="A296" s="239" t="str">
        <f t="shared" si="8"/>
        <v>11070101</v>
      </c>
      <c r="B296" s="240" t="str">
        <f>_xlfn.XLOOKUP(TblMainInvoices[[#This Row],[Fehrest_Code]],TblFeharesCode[Fehrest_Code],TblFeharesCode[Schedule_Prices_Fa])</f>
        <v>ابنیه</v>
      </c>
      <c r="C296" s="240" t="e">
        <f>_xlfn.XLOOKUP(TblMainInvoices[[#This Row],[Schedule_Prices_Fa]],TblFeharesCode[Schedule_Prices_Fa],#REF!)</f>
        <v>#REF!</v>
      </c>
      <c r="D296" s="241">
        <v>11</v>
      </c>
      <c r="E296" s="241" t="str">
        <f t="shared" si="9"/>
        <v>07</v>
      </c>
      <c r="F296" s="240" t="s">
        <v>714</v>
      </c>
      <c r="G296" s="251" t="s">
        <v>715</v>
      </c>
      <c r="H296" s="243" t="s">
        <v>716</v>
      </c>
      <c r="I296" s="243" t="s">
        <v>3486</v>
      </c>
      <c r="J296" s="252" t="s">
        <v>32</v>
      </c>
      <c r="K296" s="245">
        <v>452000</v>
      </c>
      <c r="L296" s="246"/>
      <c r="M296" s="247">
        <f>_xlfn.XLOOKUP(TblMainInvoices[[#This Row],[Chapter_Nomber]],TblFeharesChapter[Abniyeh_Chapter_Nomber],TblFeharesChapter[Abniyeh_Plus_Minus])</f>
        <v>1.2612000000000001</v>
      </c>
      <c r="N296" s="248">
        <v>1.3418000000000001</v>
      </c>
      <c r="O296" s="245" t="str">
        <f>IF(ISBLANK(TblMainInvoices[[#This Row],[Estimate_Contract_Volumn]]),"",ROUND(TblMainInvoices[[#This Row],[Price_Unit]]*TblMainInvoices[[#This Row],[Estimate_Contract_Volumn]],0))</f>
        <v/>
      </c>
      <c r="P296" s="249"/>
      <c r="Q296" s="250" t="str">
        <f>IFERROR(IF(ISBLANK(TblMainInvoices[[#This Row],[ContInv_No01_Volumn]]),"",ROUND(TblMainInvoices[[#This Row],[Price_Unit]]*TblMainInvoices[[#This Row],[ContInv_No01_Volumn]],0)),"")</f>
        <v/>
      </c>
    </row>
    <row r="297" spans="1:17" ht="50.25" customHeight="1">
      <c r="A297" s="239" t="str">
        <f t="shared" si="8"/>
        <v>11070102</v>
      </c>
      <c r="B297" s="240" t="str">
        <f>_xlfn.XLOOKUP(TblMainInvoices[[#This Row],[Fehrest_Code]],TblFeharesCode[Fehrest_Code],TblFeharesCode[Schedule_Prices_Fa])</f>
        <v>ابنیه</v>
      </c>
      <c r="C297" s="240" t="e">
        <f>_xlfn.XLOOKUP(TblMainInvoices[[#This Row],[Schedule_Prices_Fa]],TblFeharesCode[Schedule_Prices_Fa],#REF!)</f>
        <v>#REF!</v>
      </c>
      <c r="D297" s="241">
        <v>11</v>
      </c>
      <c r="E297" s="241" t="str">
        <f t="shared" si="9"/>
        <v>07</v>
      </c>
      <c r="F297" s="240" t="s">
        <v>714</v>
      </c>
      <c r="G297" s="251" t="s">
        <v>717</v>
      </c>
      <c r="H297" s="243" t="s">
        <v>718</v>
      </c>
      <c r="I297" s="243" t="s">
        <v>3487</v>
      </c>
      <c r="J297" s="252" t="s">
        <v>32</v>
      </c>
      <c r="K297" s="245">
        <v>414000</v>
      </c>
      <c r="L297" s="246"/>
      <c r="M297" s="247">
        <f>_xlfn.XLOOKUP(TblMainInvoices[[#This Row],[Chapter_Nomber]],TblFeharesChapter[Abniyeh_Chapter_Nomber],TblFeharesChapter[Abniyeh_Plus_Minus])</f>
        <v>1.2612000000000001</v>
      </c>
      <c r="N297" s="248">
        <v>1.3418000000000001</v>
      </c>
      <c r="O297" s="245" t="str">
        <f>IF(ISBLANK(TblMainInvoices[[#This Row],[Estimate_Contract_Volumn]]),"",ROUND(TblMainInvoices[[#This Row],[Price_Unit]]*TblMainInvoices[[#This Row],[Estimate_Contract_Volumn]],0))</f>
        <v/>
      </c>
      <c r="P297" s="249"/>
      <c r="Q297" s="250" t="str">
        <f>IFERROR(IF(ISBLANK(TblMainInvoices[[#This Row],[ContInv_No01_Volumn]]),"",ROUND(TblMainInvoices[[#This Row],[Price_Unit]]*TblMainInvoices[[#This Row],[ContInv_No01_Volumn]],0)),"")</f>
        <v/>
      </c>
    </row>
    <row r="298" spans="1:17" ht="50.25" customHeight="1">
      <c r="A298" s="239" t="str">
        <f t="shared" si="8"/>
        <v>11070103</v>
      </c>
      <c r="B298" s="240" t="str">
        <f>_xlfn.XLOOKUP(TblMainInvoices[[#This Row],[Fehrest_Code]],TblFeharesCode[Fehrest_Code],TblFeharesCode[Schedule_Prices_Fa])</f>
        <v>ابنیه</v>
      </c>
      <c r="C298" s="240" t="e">
        <f>_xlfn.XLOOKUP(TblMainInvoices[[#This Row],[Schedule_Prices_Fa]],TblFeharesCode[Schedule_Prices_Fa],#REF!)</f>
        <v>#REF!</v>
      </c>
      <c r="D298" s="241">
        <v>11</v>
      </c>
      <c r="E298" s="241" t="str">
        <f t="shared" si="9"/>
        <v>07</v>
      </c>
      <c r="F298" s="240" t="s">
        <v>714</v>
      </c>
      <c r="G298" s="251" t="s">
        <v>719</v>
      </c>
      <c r="H298" s="243" t="s">
        <v>720</v>
      </c>
      <c r="I298" s="243" t="s">
        <v>3488</v>
      </c>
      <c r="J298" s="252" t="s">
        <v>32</v>
      </c>
      <c r="K298" s="245">
        <v>400000</v>
      </c>
      <c r="L298" s="246"/>
      <c r="M298" s="247">
        <f>_xlfn.XLOOKUP(TblMainInvoices[[#This Row],[Chapter_Nomber]],TblFeharesChapter[Abniyeh_Chapter_Nomber],TblFeharesChapter[Abniyeh_Plus_Minus])</f>
        <v>1.2612000000000001</v>
      </c>
      <c r="N298" s="248">
        <v>1.3418000000000001</v>
      </c>
      <c r="O298" s="245" t="str">
        <f>IF(ISBLANK(TblMainInvoices[[#This Row],[Estimate_Contract_Volumn]]),"",ROUND(TblMainInvoices[[#This Row],[Price_Unit]]*TblMainInvoices[[#This Row],[Estimate_Contract_Volumn]],0))</f>
        <v/>
      </c>
      <c r="P298" s="249"/>
      <c r="Q298" s="250" t="str">
        <f>IFERROR(IF(ISBLANK(TblMainInvoices[[#This Row],[ContInv_No01_Volumn]]),"",ROUND(TblMainInvoices[[#This Row],[Price_Unit]]*TblMainInvoices[[#This Row],[ContInv_No01_Volumn]],0)),"")</f>
        <v/>
      </c>
    </row>
    <row r="299" spans="1:17" ht="50.25" customHeight="1">
      <c r="A299" s="239" t="str">
        <f t="shared" si="8"/>
        <v>11070201</v>
      </c>
      <c r="B299" s="240" t="str">
        <f>_xlfn.XLOOKUP(TblMainInvoices[[#This Row],[Fehrest_Code]],TblFeharesCode[Fehrest_Code],TblFeharesCode[Schedule_Prices_Fa])</f>
        <v>ابنیه</v>
      </c>
      <c r="C299" s="240" t="e">
        <f>_xlfn.XLOOKUP(TblMainInvoices[[#This Row],[Schedule_Prices_Fa]],TblFeharesCode[Schedule_Prices_Fa],#REF!)</f>
        <v>#REF!</v>
      </c>
      <c r="D299" s="241">
        <v>11</v>
      </c>
      <c r="E299" s="241" t="str">
        <f t="shared" si="9"/>
        <v>07</v>
      </c>
      <c r="F299" s="240" t="s">
        <v>714</v>
      </c>
      <c r="G299" s="251" t="s">
        <v>721</v>
      </c>
      <c r="H299" s="243" t="s">
        <v>722</v>
      </c>
      <c r="I299" s="243" t="s">
        <v>3489</v>
      </c>
      <c r="J299" s="244" t="s">
        <v>32</v>
      </c>
      <c r="K299" s="245">
        <v>441500</v>
      </c>
      <c r="L299" s="246"/>
      <c r="M299" s="247">
        <f>_xlfn.XLOOKUP(TblMainInvoices[[#This Row],[Chapter_Nomber]],TblFeharesChapter[Abniyeh_Chapter_Nomber],TblFeharesChapter[Abniyeh_Plus_Minus])</f>
        <v>1.2612000000000001</v>
      </c>
      <c r="N299" s="248">
        <v>1.3418000000000001</v>
      </c>
      <c r="O299" s="245" t="str">
        <f>IF(ISBLANK(TblMainInvoices[[#This Row],[Estimate_Contract_Volumn]]),"",ROUND(TblMainInvoices[[#This Row],[Price_Unit]]*TblMainInvoices[[#This Row],[Estimate_Contract_Volumn]],0))</f>
        <v/>
      </c>
      <c r="P299" s="249"/>
      <c r="Q299" s="250" t="str">
        <f>IFERROR(IF(ISBLANK(TblMainInvoices[[#This Row],[ContInv_No01_Volumn]]),"",ROUND(TblMainInvoices[[#This Row],[Price_Unit]]*TblMainInvoices[[#This Row],[ContInv_No01_Volumn]],0)),"")</f>
        <v/>
      </c>
    </row>
    <row r="300" spans="1:17" ht="50.25" customHeight="1">
      <c r="A300" s="239" t="str">
        <f t="shared" si="8"/>
        <v>11070202</v>
      </c>
      <c r="B300" s="240" t="str">
        <f>_xlfn.XLOOKUP(TblMainInvoices[[#This Row],[Fehrest_Code]],TblFeharesCode[Fehrest_Code],TblFeharesCode[Schedule_Prices_Fa])</f>
        <v>ابنیه</v>
      </c>
      <c r="C300" s="240" t="e">
        <f>_xlfn.XLOOKUP(TblMainInvoices[[#This Row],[Schedule_Prices_Fa]],TblFeharesCode[Schedule_Prices_Fa],#REF!)</f>
        <v>#REF!</v>
      </c>
      <c r="D300" s="241">
        <v>11</v>
      </c>
      <c r="E300" s="241" t="str">
        <f t="shared" si="9"/>
        <v>07</v>
      </c>
      <c r="F300" s="240" t="s">
        <v>714</v>
      </c>
      <c r="G300" s="251" t="s">
        <v>723</v>
      </c>
      <c r="H300" s="243" t="s">
        <v>724</v>
      </c>
      <c r="I300" s="243" t="s">
        <v>3490</v>
      </c>
      <c r="J300" s="244" t="s">
        <v>32</v>
      </c>
      <c r="K300" s="245">
        <v>375500</v>
      </c>
      <c r="L300" s="246"/>
      <c r="M300" s="247">
        <f>_xlfn.XLOOKUP(TblMainInvoices[[#This Row],[Chapter_Nomber]],TblFeharesChapter[Abniyeh_Chapter_Nomber],TblFeharesChapter[Abniyeh_Plus_Minus])</f>
        <v>1.2612000000000001</v>
      </c>
      <c r="N300" s="248">
        <v>1.3418000000000001</v>
      </c>
      <c r="O300" s="245" t="str">
        <f>IF(ISBLANK(TblMainInvoices[[#This Row],[Estimate_Contract_Volumn]]),"",ROUND(TblMainInvoices[[#This Row],[Price_Unit]]*TblMainInvoices[[#This Row],[Estimate_Contract_Volumn]],0))</f>
        <v/>
      </c>
      <c r="P300" s="249"/>
      <c r="Q300" s="250" t="str">
        <f>IFERROR(IF(ISBLANK(TblMainInvoices[[#This Row],[ContInv_No01_Volumn]]),"",ROUND(TblMainInvoices[[#This Row],[Price_Unit]]*TblMainInvoices[[#This Row],[ContInv_No01_Volumn]],0)),"")</f>
        <v/>
      </c>
    </row>
    <row r="301" spans="1:17" ht="50.25" customHeight="1">
      <c r="A301" s="239" t="str">
        <f t="shared" si="8"/>
        <v>11070203</v>
      </c>
      <c r="B301" s="240" t="str">
        <f>_xlfn.XLOOKUP(TblMainInvoices[[#This Row],[Fehrest_Code]],TblFeharesCode[Fehrest_Code],TblFeharesCode[Schedule_Prices_Fa])</f>
        <v>ابنیه</v>
      </c>
      <c r="C301" s="240" t="e">
        <f>_xlfn.XLOOKUP(TblMainInvoices[[#This Row],[Schedule_Prices_Fa]],TblFeharesCode[Schedule_Prices_Fa],#REF!)</f>
        <v>#REF!</v>
      </c>
      <c r="D301" s="241">
        <v>11</v>
      </c>
      <c r="E301" s="241" t="str">
        <f t="shared" si="9"/>
        <v>07</v>
      </c>
      <c r="F301" s="240" t="s">
        <v>714</v>
      </c>
      <c r="G301" s="251" t="s">
        <v>725</v>
      </c>
      <c r="H301" s="243" t="s">
        <v>726</v>
      </c>
      <c r="I301" s="243" t="s">
        <v>3491</v>
      </c>
      <c r="J301" s="244" t="s">
        <v>32</v>
      </c>
      <c r="K301" s="245">
        <v>358500</v>
      </c>
      <c r="L301" s="246"/>
      <c r="M301" s="247">
        <f>_xlfn.XLOOKUP(TblMainInvoices[[#This Row],[Chapter_Nomber]],TblFeharesChapter[Abniyeh_Chapter_Nomber],TblFeharesChapter[Abniyeh_Plus_Minus])</f>
        <v>1.2612000000000001</v>
      </c>
      <c r="N301" s="248">
        <v>1.3418000000000001</v>
      </c>
      <c r="O301" s="245" t="str">
        <f>IF(ISBLANK(TblMainInvoices[[#This Row],[Estimate_Contract_Volumn]]),"",ROUND(TblMainInvoices[[#This Row],[Price_Unit]]*TblMainInvoices[[#This Row],[Estimate_Contract_Volumn]],0))</f>
        <v/>
      </c>
      <c r="P301" s="249"/>
      <c r="Q301" s="250" t="str">
        <f>IFERROR(IF(ISBLANK(TblMainInvoices[[#This Row],[ContInv_No01_Volumn]]),"",ROUND(TblMainInvoices[[#This Row],[Price_Unit]]*TblMainInvoices[[#This Row],[ContInv_No01_Volumn]],0)),"")</f>
        <v/>
      </c>
    </row>
    <row r="302" spans="1:17" ht="50.25" customHeight="1">
      <c r="A302" s="239" t="str">
        <f t="shared" si="8"/>
        <v>11070301</v>
      </c>
      <c r="B302" s="240" t="str">
        <f>_xlfn.XLOOKUP(TblMainInvoices[[#This Row],[Fehrest_Code]],TblFeharesCode[Fehrest_Code],TblFeharesCode[Schedule_Prices_Fa])</f>
        <v>ابنیه</v>
      </c>
      <c r="C302" s="240" t="e">
        <f>_xlfn.XLOOKUP(TblMainInvoices[[#This Row],[Schedule_Prices_Fa]],TblFeharesCode[Schedule_Prices_Fa],#REF!)</f>
        <v>#REF!</v>
      </c>
      <c r="D302" s="241">
        <v>11</v>
      </c>
      <c r="E302" s="241" t="str">
        <f t="shared" si="9"/>
        <v>07</v>
      </c>
      <c r="F302" s="240" t="s">
        <v>714</v>
      </c>
      <c r="G302" s="251" t="s">
        <v>727</v>
      </c>
      <c r="H302" s="243" t="s">
        <v>728</v>
      </c>
      <c r="I302" s="243" t="s">
        <v>3492</v>
      </c>
      <c r="J302" s="252" t="s">
        <v>32</v>
      </c>
      <c r="K302" s="245">
        <v>9650</v>
      </c>
      <c r="L302" s="246"/>
      <c r="M302" s="247">
        <f>_xlfn.XLOOKUP(TblMainInvoices[[#This Row],[Chapter_Nomber]],TblFeharesChapter[Abniyeh_Chapter_Nomber],TblFeharesChapter[Abniyeh_Plus_Minus])</f>
        <v>1.2612000000000001</v>
      </c>
      <c r="N302" s="248">
        <v>1.3418000000000001</v>
      </c>
      <c r="O302" s="245" t="str">
        <f>IF(ISBLANK(TblMainInvoices[[#This Row],[Estimate_Contract_Volumn]]),"",ROUND(TblMainInvoices[[#This Row],[Price_Unit]]*TblMainInvoices[[#This Row],[Estimate_Contract_Volumn]],0))</f>
        <v/>
      </c>
      <c r="P302" s="249"/>
      <c r="Q302" s="250" t="str">
        <f>IFERROR(IF(ISBLANK(TblMainInvoices[[#This Row],[ContInv_No01_Volumn]]),"",ROUND(TblMainInvoices[[#This Row],[Price_Unit]]*TblMainInvoices[[#This Row],[ContInv_No01_Volumn]],0)),"")</f>
        <v/>
      </c>
    </row>
    <row r="303" spans="1:17" ht="50.25" customHeight="1">
      <c r="A303" s="239" t="str">
        <f t="shared" si="8"/>
        <v>11070302</v>
      </c>
      <c r="B303" s="240" t="str">
        <f>_xlfn.XLOOKUP(TblMainInvoices[[#This Row],[Fehrest_Code]],TblFeharesCode[Fehrest_Code],TblFeharesCode[Schedule_Prices_Fa])</f>
        <v>ابنیه</v>
      </c>
      <c r="C303" s="240" t="e">
        <f>_xlfn.XLOOKUP(TblMainInvoices[[#This Row],[Schedule_Prices_Fa]],TblFeharesCode[Schedule_Prices_Fa],#REF!)</f>
        <v>#REF!</v>
      </c>
      <c r="D303" s="241">
        <v>11</v>
      </c>
      <c r="E303" s="241" t="str">
        <f t="shared" si="9"/>
        <v>07</v>
      </c>
      <c r="F303" s="240" t="s">
        <v>714</v>
      </c>
      <c r="G303" s="251" t="s">
        <v>729</v>
      </c>
      <c r="H303" s="243" t="s">
        <v>730</v>
      </c>
      <c r="I303" s="243" t="s">
        <v>3493</v>
      </c>
      <c r="J303" s="244" t="s">
        <v>32</v>
      </c>
      <c r="K303" s="245">
        <v>430000</v>
      </c>
      <c r="L303" s="246"/>
      <c r="M303" s="247">
        <f>_xlfn.XLOOKUP(TblMainInvoices[[#This Row],[Chapter_Nomber]],TblFeharesChapter[Abniyeh_Chapter_Nomber],TblFeharesChapter[Abniyeh_Plus_Minus])</f>
        <v>1.2612000000000001</v>
      </c>
      <c r="N303" s="248">
        <v>1.3418000000000001</v>
      </c>
      <c r="O303" s="245" t="str">
        <f>IF(ISBLANK(TblMainInvoices[[#This Row],[Estimate_Contract_Volumn]]),"",ROUND(TblMainInvoices[[#This Row],[Price_Unit]]*TblMainInvoices[[#This Row],[Estimate_Contract_Volumn]],0))</f>
        <v/>
      </c>
      <c r="P303" s="249"/>
      <c r="Q303" s="250" t="str">
        <f>IFERROR(IF(ISBLANK(TblMainInvoices[[#This Row],[ContInv_No01_Volumn]]),"",ROUND(TblMainInvoices[[#This Row],[Price_Unit]]*TblMainInvoices[[#This Row],[ContInv_No01_Volumn]],0)),"")</f>
        <v/>
      </c>
    </row>
    <row r="304" spans="1:17" ht="50.25" customHeight="1">
      <c r="A304" s="239" t="str">
        <f t="shared" si="8"/>
        <v>11070303</v>
      </c>
      <c r="B304" s="240" t="str">
        <f>_xlfn.XLOOKUP(TblMainInvoices[[#This Row],[Fehrest_Code]],TblFeharesCode[Fehrest_Code],TblFeharesCode[Schedule_Prices_Fa])</f>
        <v>ابنیه</v>
      </c>
      <c r="C304" s="240" t="e">
        <f>_xlfn.XLOOKUP(TblMainInvoices[[#This Row],[Schedule_Prices_Fa]],TblFeharesCode[Schedule_Prices_Fa],#REF!)</f>
        <v>#REF!</v>
      </c>
      <c r="D304" s="241">
        <v>11</v>
      </c>
      <c r="E304" s="241" t="str">
        <f t="shared" si="9"/>
        <v>07</v>
      </c>
      <c r="F304" s="240" t="s">
        <v>714</v>
      </c>
      <c r="G304" s="251" t="s">
        <v>731</v>
      </c>
      <c r="H304" s="243" t="s">
        <v>732</v>
      </c>
      <c r="I304" s="243" t="s">
        <v>3494</v>
      </c>
      <c r="J304" s="252" t="s">
        <v>32</v>
      </c>
      <c r="K304" s="245">
        <v>585000</v>
      </c>
      <c r="L304" s="246"/>
      <c r="M304" s="247">
        <f>_xlfn.XLOOKUP(TblMainInvoices[[#This Row],[Chapter_Nomber]],TblFeharesChapter[Abniyeh_Chapter_Nomber],TblFeharesChapter[Abniyeh_Plus_Minus])</f>
        <v>1.2612000000000001</v>
      </c>
      <c r="N304" s="248">
        <v>1.3418000000000001</v>
      </c>
      <c r="O304" s="245" t="str">
        <f>IF(ISBLANK(TblMainInvoices[[#This Row],[Estimate_Contract_Volumn]]),"",ROUND(TblMainInvoices[[#This Row],[Price_Unit]]*TblMainInvoices[[#This Row],[Estimate_Contract_Volumn]],0))</f>
        <v/>
      </c>
      <c r="P304" s="249"/>
      <c r="Q304" s="250" t="str">
        <f>IFERROR(IF(ISBLANK(TblMainInvoices[[#This Row],[ContInv_No01_Volumn]]),"",ROUND(TblMainInvoices[[#This Row],[Price_Unit]]*TblMainInvoices[[#This Row],[ContInv_No01_Volumn]],0)),"")</f>
        <v/>
      </c>
    </row>
    <row r="305" spans="1:17" ht="50.25" customHeight="1">
      <c r="A305" s="239" t="str">
        <f t="shared" si="8"/>
        <v>11070304</v>
      </c>
      <c r="B305" s="240" t="str">
        <f>_xlfn.XLOOKUP(TblMainInvoices[[#This Row],[Fehrest_Code]],TblFeharesCode[Fehrest_Code],TblFeharesCode[Schedule_Prices_Fa])</f>
        <v>ابنیه</v>
      </c>
      <c r="C305" s="240" t="e">
        <f>_xlfn.XLOOKUP(TblMainInvoices[[#This Row],[Schedule_Prices_Fa]],TblFeharesCode[Schedule_Prices_Fa],#REF!)</f>
        <v>#REF!</v>
      </c>
      <c r="D305" s="241">
        <v>11</v>
      </c>
      <c r="E305" s="241" t="str">
        <f t="shared" si="9"/>
        <v>07</v>
      </c>
      <c r="F305" s="240" t="s">
        <v>714</v>
      </c>
      <c r="G305" s="251" t="s">
        <v>733</v>
      </c>
      <c r="H305" s="243" t="s">
        <v>734</v>
      </c>
      <c r="I305" s="243" t="s">
        <v>3495</v>
      </c>
      <c r="J305" s="252" t="s">
        <v>32</v>
      </c>
      <c r="K305" s="245">
        <v>760000</v>
      </c>
      <c r="L305" s="246"/>
      <c r="M305" s="247">
        <f>_xlfn.XLOOKUP(TblMainInvoices[[#This Row],[Chapter_Nomber]],TblFeharesChapter[Abniyeh_Chapter_Nomber],TblFeharesChapter[Abniyeh_Plus_Minus])</f>
        <v>1.2612000000000001</v>
      </c>
      <c r="N305" s="248">
        <v>1.3418000000000001</v>
      </c>
      <c r="O305" s="245" t="str">
        <f>IF(ISBLANK(TblMainInvoices[[#This Row],[Estimate_Contract_Volumn]]),"",ROUND(TblMainInvoices[[#This Row],[Price_Unit]]*TblMainInvoices[[#This Row],[Estimate_Contract_Volumn]],0))</f>
        <v/>
      </c>
      <c r="P305" s="249"/>
      <c r="Q305" s="250" t="str">
        <f>IFERROR(IF(ISBLANK(TblMainInvoices[[#This Row],[ContInv_No01_Volumn]]),"",ROUND(TblMainInvoices[[#This Row],[Price_Unit]]*TblMainInvoices[[#This Row],[ContInv_No01_Volumn]],0)),"")</f>
        <v/>
      </c>
    </row>
    <row r="306" spans="1:17" ht="50.25" customHeight="1">
      <c r="A306" s="239" t="str">
        <f t="shared" si="8"/>
        <v>11070501</v>
      </c>
      <c r="B306" s="240" t="str">
        <f>_xlfn.XLOOKUP(TblMainInvoices[[#This Row],[Fehrest_Code]],TblFeharesCode[Fehrest_Code],TblFeharesCode[Schedule_Prices_Fa])</f>
        <v>ابنیه</v>
      </c>
      <c r="C306" s="240" t="e">
        <f>_xlfn.XLOOKUP(TblMainInvoices[[#This Row],[Schedule_Prices_Fa]],TblFeharesCode[Schedule_Prices_Fa],#REF!)</f>
        <v>#REF!</v>
      </c>
      <c r="D306" s="241">
        <v>11</v>
      </c>
      <c r="E306" s="241" t="str">
        <f t="shared" si="9"/>
        <v>07</v>
      </c>
      <c r="F306" s="240" t="s">
        <v>714</v>
      </c>
      <c r="G306" s="251" t="s">
        <v>735</v>
      </c>
      <c r="H306" s="243" t="s">
        <v>736</v>
      </c>
      <c r="I306" s="243" t="s">
        <v>3496</v>
      </c>
      <c r="J306" s="252" t="s">
        <v>32</v>
      </c>
      <c r="K306" s="245">
        <v>25900</v>
      </c>
      <c r="L306" s="246"/>
      <c r="M306" s="247">
        <f>_xlfn.XLOOKUP(TblMainInvoices[[#This Row],[Chapter_Nomber]],TblFeharesChapter[Abniyeh_Chapter_Nomber],TblFeharesChapter[Abniyeh_Plus_Minus])</f>
        <v>1.2612000000000001</v>
      </c>
      <c r="N306" s="248">
        <v>1.3418000000000001</v>
      </c>
      <c r="O306" s="245" t="str">
        <f>IF(ISBLANK(TblMainInvoices[[#This Row],[Estimate_Contract_Volumn]]),"",ROUND(TblMainInvoices[[#This Row],[Price_Unit]]*TblMainInvoices[[#This Row],[Estimate_Contract_Volumn]],0))</f>
        <v/>
      </c>
      <c r="P306" s="249"/>
      <c r="Q306" s="250" t="str">
        <f>IFERROR(IF(ISBLANK(TblMainInvoices[[#This Row],[ContInv_No01_Volumn]]),"",ROUND(TblMainInvoices[[#This Row],[Price_Unit]]*TblMainInvoices[[#This Row],[ContInv_No01_Volumn]],0)),"")</f>
        <v/>
      </c>
    </row>
    <row r="307" spans="1:17" ht="50.25" customHeight="1">
      <c r="A307" s="239" t="str">
        <f t="shared" si="8"/>
        <v>11070610</v>
      </c>
      <c r="B307" s="240" t="str">
        <f>_xlfn.XLOOKUP(TblMainInvoices[[#This Row],[Fehrest_Code]],TblFeharesCode[Fehrest_Code],TblFeharesCode[Schedule_Prices_Fa])</f>
        <v>ابنیه</v>
      </c>
      <c r="C307" s="240" t="e">
        <f>_xlfn.XLOOKUP(TblMainInvoices[[#This Row],[Schedule_Prices_Fa]],TblFeharesCode[Schedule_Prices_Fa],#REF!)</f>
        <v>#REF!</v>
      </c>
      <c r="D307" s="241">
        <v>11</v>
      </c>
      <c r="E307" s="241" t="str">
        <f t="shared" si="9"/>
        <v>07</v>
      </c>
      <c r="F307" s="240" t="s">
        <v>714</v>
      </c>
      <c r="G307" s="251" t="s">
        <v>737</v>
      </c>
      <c r="H307" s="243" t="s">
        <v>738</v>
      </c>
      <c r="I307" s="243" t="s">
        <v>3497</v>
      </c>
      <c r="J307" s="252" t="s">
        <v>32</v>
      </c>
      <c r="K307" s="245">
        <v>569000</v>
      </c>
      <c r="L307" s="246"/>
      <c r="M307" s="247">
        <f>_xlfn.XLOOKUP(TblMainInvoices[[#This Row],[Chapter_Nomber]],TblFeharesChapter[Abniyeh_Chapter_Nomber],TblFeharesChapter[Abniyeh_Plus_Minus])</f>
        <v>1.2612000000000001</v>
      </c>
      <c r="N307" s="248">
        <v>1.3418000000000001</v>
      </c>
      <c r="O307" s="245" t="str">
        <f>IF(ISBLANK(TblMainInvoices[[#This Row],[Estimate_Contract_Volumn]]),"",ROUND(TblMainInvoices[[#This Row],[Price_Unit]]*TblMainInvoices[[#This Row],[Estimate_Contract_Volumn]],0))</f>
        <v/>
      </c>
      <c r="P307" s="249"/>
      <c r="Q307" s="250" t="str">
        <f>IFERROR(IF(ISBLANK(TblMainInvoices[[#This Row],[ContInv_No01_Volumn]]),"",ROUND(TblMainInvoices[[#This Row],[Price_Unit]]*TblMainInvoices[[#This Row],[ContInv_No01_Volumn]],0)),"")</f>
        <v/>
      </c>
    </row>
    <row r="308" spans="1:17" ht="50.25" customHeight="1">
      <c r="A308" s="239" t="str">
        <f t="shared" si="8"/>
        <v>11070611</v>
      </c>
      <c r="B308" s="240" t="str">
        <f>_xlfn.XLOOKUP(TblMainInvoices[[#This Row],[Fehrest_Code]],TblFeharesCode[Fehrest_Code],TblFeharesCode[Schedule_Prices_Fa])</f>
        <v>ابنیه</v>
      </c>
      <c r="C308" s="240" t="e">
        <f>_xlfn.XLOOKUP(TblMainInvoices[[#This Row],[Schedule_Prices_Fa]],TblFeharesCode[Schedule_Prices_Fa],#REF!)</f>
        <v>#REF!</v>
      </c>
      <c r="D308" s="241">
        <v>11</v>
      </c>
      <c r="E308" s="241" t="str">
        <f t="shared" si="9"/>
        <v>07</v>
      </c>
      <c r="F308" s="240" t="s">
        <v>714</v>
      </c>
      <c r="G308" s="251" t="s">
        <v>739</v>
      </c>
      <c r="H308" s="243" t="s">
        <v>740</v>
      </c>
      <c r="I308" s="243" t="s">
        <v>3498</v>
      </c>
      <c r="J308" s="252" t="s">
        <v>32</v>
      </c>
      <c r="K308" s="245">
        <v>648500</v>
      </c>
      <c r="L308" s="246"/>
      <c r="M308" s="247">
        <f>_xlfn.XLOOKUP(TblMainInvoices[[#This Row],[Chapter_Nomber]],TblFeharesChapter[Abniyeh_Chapter_Nomber],TblFeharesChapter[Abniyeh_Plus_Minus])</f>
        <v>1.2612000000000001</v>
      </c>
      <c r="N308" s="248">
        <v>1.3418000000000001</v>
      </c>
      <c r="O308" s="245" t="str">
        <f>IF(ISBLANK(TblMainInvoices[[#This Row],[Estimate_Contract_Volumn]]),"",ROUND(TblMainInvoices[[#This Row],[Price_Unit]]*TblMainInvoices[[#This Row],[Estimate_Contract_Volumn]],0))</f>
        <v/>
      </c>
      <c r="P308" s="249"/>
      <c r="Q308" s="250" t="str">
        <f>IFERROR(IF(ISBLANK(TblMainInvoices[[#This Row],[ContInv_No01_Volumn]]),"",ROUND(TblMainInvoices[[#This Row],[Price_Unit]]*TblMainInvoices[[#This Row],[ContInv_No01_Volumn]],0)),"")</f>
        <v/>
      </c>
    </row>
    <row r="309" spans="1:17" ht="50.25" customHeight="1">
      <c r="A309" s="239" t="str">
        <f t="shared" si="8"/>
        <v>11070612</v>
      </c>
      <c r="B309" s="240" t="str">
        <f>_xlfn.XLOOKUP(TblMainInvoices[[#This Row],[Fehrest_Code]],TblFeharesCode[Fehrest_Code],TblFeharesCode[Schedule_Prices_Fa])</f>
        <v>ابنیه</v>
      </c>
      <c r="C309" s="240" t="e">
        <f>_xlfn.XLOOKUP(TblMainInvoices[[#This Row],[Schedule_Prices_Fa]],TblFeharesCode[Schedule_Prices_Fa],#REF!)</f>
        <v>#REF!</v>
      </c>
      <c r="D309" s="241">
        <v>11</v>
      </c>
      <c r="E309" s="241" t="str">
        <f t="shared" si="9"/>
        <v>07</v>
      </c>
      <c r="F309" s="240" t="s">
        <v>714</v>
      </c>
      <c r="G309" s="251" t="s">
        <v>741</v>
      </c>
      <c r="H309" s="243" t="s">
        <v>742</v>
      </c>
      <c r="I309" s="243" t="s">
        <v>3499</v>
      </c>
      <c r="J309" s="244" t="s">
        <v>32</v>
      </c>
      <c r="K309" s="245">
        <v>758000</v>
      </c>
      <c r="L309" s="246"/>
      <c r="M309" s="247">
        <f>_xlfn.XLOOKUP(TblMainInvoices[[#This Row],[Chapter_Nomber]],TblFeharesChapter[Abniyeh_Chapter_Nomber],TblFeharesChapter[Abniyeh_Plus_Minus])</f>
        <v>1.2612000000000001</v>
      </c>
      <c r="N309" s="248">
        <v>1.3418000000000001</v>
      </c>
      <c r="O309" s="245" t="str">
        <f>IF(ISBLANK(TblMainInvoices[[#This Row],[Estimate_Contract_Volumn]]),"",ROUND(TblMainInvoices[[#This Row],[Price_Unit]]*TblMainInvoices[[#This Row],[Estimate_Contract_Volumn]],0))</f>
        <v/>
      </c>
      <c r="P309" s="249"/>
      <c r="Q309" s="250" t="str">
        <f>IFERROR(IF(ISBLANK(TblMainInvoices[[#This Row],[ContInv_No01_Volumn]]),"",ROUND(TblMainInvoices[[#This Row],[Price_Unit]]*TblMainInvoices[[#This Row],[ContInv_No01_Volumn]],0)),"")</f>
        <v/>
      </c>
    </row>
    <row r="310" spans="1:17" ht="50.25" customHeight="1">
      <c r="A310" s="239" t="str">
        <f t="shared" si="8"/>
        <v>11070615</v>
      </c>
      <c r="B310" s="240" t="str">
        <f>_xlfn.XLOOKUP(TblMainInvoices[[#This Row],[Fehrest_Code]],TblFeharesCode[Fehrest_Code],TblFeharesCode[Schedule_Prices_Fa])</f>
        <v>ابنیه</v>
      </c>
      <c r="C310" s="240" t="e">
        <f>_xlfn.XLOOKUP(TblMainInvoices[[#This Row],[Schedule_Prices_Fa]],TblFeharesCode[Schedule_Prices_Fa],#REF!)</f>
        <v>#REF!</v>
      </c>
      <c r="D310" s="241">
        <v>11</v>
      </c>
      <c r="E310" s="241" t="str">
        <f t="shared" si="9"/>
        <v>07</v>
      </c>
      <c r="F310" s="240" t="s">
        <v>714</v>
      </c>
      <c r="G310" s="251" t="s">
        <v>743</v>
      </c>
      <c r="H310" s="243" t="s">
        <v>744</v>
      </c>
      <c r="I310" s="243" t="s">
        <v>3500</v>
      </c>
      <c r="J310" s="252" t="s">
        <v>32</v>
      </c>
      <c r="K310" s="245">
        <v>-46100</v>
      </c>
      <c r="L310" s="246"/>
      <c r="M310" s="247">
        <f>_xlfn.XLOOKUP(TblMainInvoices[[#This Row],[Chapter_Nomber]],TblFeharesChapter[Abniyeh_Chapter_Nomber],TblFeharesChapter[Abniyeh_Plus_Minus])</f>
        <v>1.2612000000000001</v>
      </c>
      <c r="N310" s="248">
        <v>1.3418000000000001</v>
      </c>
      <c r="O310" s="245" t="str">
        <f>IF(ISBLANK(TblMainInvoices[[#This Row],[Estimate_Contract_Volumn]]),"",ROUND(TblMainInvoices[[#This Row],[Price_Unit]]*TblMainInvoices[[#This Row],[Estimate_Contract_Volumn]],0))</f>
        <v/>
      </c>
      <c r="P310" s="249"/>
      <c r="Q310" s="250" t="str">
        <f>IFERROR(IF(ISBLANK(TblMainInvoices[[#This Row],[ContInv_No01_Volumn]]),"",ROUND(TblMainInvoices[[#This Row],[Price_Unit]]*TblMainInvoices[[#This Row],[ContInv_No01_Volumn]],0)),"")</f>
        <v/>
      </c>
    </row>
    <row r="311" spans="1:17" ht="50.25" customHeight="1">
      <c r="A311" s="239" t="str">
        <f t="shared" si="8"/>
        <v>11070616</v>
      </c>
      <c r="B311" s="240" t="str">
        <f>_xlfn.XLOOKUP(TblMainInvoices[[#This Row],[Fehrest_Code]],TblFeharesCode[Fehrest_Code],TblFeharesCode[Schedule_Prices_Fa])</f>
        <v>ابنیه</v>
      </c>
      <c r="C311" s="240" t="e">
        <f>_xlfn.XLOOKUP(TblMainInvoices[[#This Row],[Schedule_Prices_Fa]],TblFeharesCode[Schedule_Prices_Fa],#REF!)</f>
        <v>#REF!</v>
      </c>
      <c r="D311" s="241">
        <v>11</v>
      </c>
      <c r="E311" s="241" t="str">
        <f t="shared" si="9"/>
        <v>07</v>
      </c>
      <c r="F311" s="240" t="s">
        <v>714</v>
      </c>
      <c r="G311" s="251" t="s">
        <v>745</v>
      </c>
      <c r="H311" s="243" t="s">
        <v>746</v>
      </c>
      <c r="I311" s="243" t="s">
        <v>3501</v>
      </c>
      <c r="J311" s="252" t="s">
        <v>32</v>
      </c>
      <c r="K311" s="245">
        <v>5550</v>
      </c>
      <c r="L311" s="246"/>
      <c r="M311" s="247">
        <f>_xlfn.XLOOKUP(TblMainInvoices[[#This Row],[Chapter_Nomber]],TblFeharesChapter[Abniyeh_Chapter_Nomber],TblFeharesChapter[Abniyeh_Plus_Minus])</f>
        <v>1.2612000000000001</v>
      </c>
      <c r="N311" s="248">
        <v>1.3418000000000001</v>
      </c>
      <c r="O311" s="245" t="str">
        <f>IF(ISBLANK(TblMainInvoices[[#This Row],[Estimate_Contract_Volumn]]),"",ROUND(TblMainInvoices[[#This Row],[Price_Unit]]*TblMainInvoices[[#This Row],[Estimate_Contract_Volumn]],0))</f>
        <v/>
      </c>
      <c r="P311" s="249"/>
      <c r="Q311" s="250" t="str">
        <f>IFERROR(IF(ISBLANK(TblMainInvoices[[#This Row],[ContInv_No01_Volumn]]),"",ROUND(TblMainInvoices[[#This Row],[Price_Unit]]*TblMainInvoices[[#This Row],[ContInv_No01_Volumn]],0)),"")</f>
        <v/>
      </c>
    </row>
    <row r="312" spans="1:17" ht="50.25" customHeight="1">
      <c r="A312" s="239" t="str">
        <f t="shared" si="8"/>
        <v>11070620</v>
      </c>
      <c r="B312" s="240" t="str">
        <f>_xlfn.XLOOKUP(TblMainInvoices[[#This Row],[Fehrest_Code]],TblFeharesCode[Fehrest_Code],TblFeharesCode[Schedule_Prices_Fa])</f>
        <v>ابنیه</v>
      </c>
      <c r="C312" s="240" t="e">
        <f>_xlfn.XLOOKUP(TblMainInvoices[[#This Row],[Schedule_Prices_Fa]],TblFeharesCode[Schedule_Prices_Fa],#REF!)</f>
        <v>#REF!</v>
      </c>
      <c r="D312" s="241">
        <v>11</v>
      </c>
      <c r="E312" s="241" t="str">
        <f t="shared" si="9"/>
        <v>07</v>
      </c>
      <c r="F312" s="240" t="s">
        <v>714</v>
      </c>
      <c r="G312" s="251" t="s">
        <v>747</v>
      </c>
      <c r="H312" s="243" t="s">
        <v>748</v>
      </c>
      <c r="I312" s="243" t="s">
        <v>3502</v>
      </c>
      <c r="J312" s="252" t="s">
        <v>32</v>
      </c>
      <c r="K312" s="245">
        <v>410500</v>
      </c>
      <c r="L312" s="246"/>
      <c r="M312" s="247">
        <f>_xlfn.XLOOKUP(TblMainInvoices[[#This Row],[Chapter_Nomber]],TblFeharesChapter[Abniyeh_Chapter_Nomber],TblFeharesChapter[Abniyeh_Plus_Minus])</f>
        <v>1.2612000000000001</v>
      </c>
      <c r="N312" s="248">
        <v>1.3418000000000001</v>
      </c>
      <c r="O312" s="245" t="str">
        <f>IF(ISBLANK(TblMainInvoices[[#This Row],[Estimate_Contract_Volumn]]),"",ROUND(TblMainInvoices[[#This Row],[Price_Unit]]*TblMainInvoices[[#This Row],[Estimate_Contract_Volumn]],0))</f>
        <v/>
      </c>
      <c r="P312" s="249"/>
      <c r="Q312" s="250" t="str">
        <f>IFERROR(IF(ISBLANK(TblMainInvoices[[#This Row],[ContInv_No01_Volumn]]),"",ROUND(TblMainInvoices[[#This Row],[Price_Unit]]*TblMainInvoices[[#This Row],[ContInv_No01_Volumn]],0)),"")</f>
        <v/>
      </c>
    </row>
    <row r="313" spans="1:17" ht="50.25" customHeight="1">
      <c r="A313" s="239" t="str">
        <f t="shared" si="8"/>
        <v>11070625</v>
      </c>
      <c r="B313" s="240" t="str">
        <f>_xlfn.XLOOKUP(TblMainInvoices[[#This Row],[Fehrest_Code]],TblFeharesCode[Fehrest_Code],TblFeharesCode[Schedule_Prices_Fa])</f>
        <v>ابنیه</v>
      </c>
      <c r="C313" s="240" t="e">
        <f>_xlfn.XLOOKUP(TblMainInvoices[[#This Row],[Schedule_Prices_Fa]],TblFeharesCode[Schedule_Prices_Fa],#REF!)</f>
        <v>#REF!</v>
      </c>
      <c r="D313" s="241">
        <v>11</v>
      </c>
      <c r="E313" s="241" t="str">
        <f t="shared" si="9"/>
        <v>07</v>
      </c>
      <c r="F313" s="240" t="s">
        <v>714</v>
      </c>
      <c r="G313" s="251" t="s">
        <v>749</v>
      </c>
      <c r="H313" s="243" t="s">
        <v>750</v>
      </c>
      <c r="I313" s="243"/>
      <c r="J313" s="252" t="s">
        <v>236</v>
      </c>
      <c r="K313" s="245">
        <v>85200</v>
      </c>
      <c r="L313" s="246"/>
      <c r="M313" s="247">
        <f>_xlfn.XLOOKUP(TblMainInvoices[[#This Row],[Chapter_Nomber]],TblFeharesChapter[Abniyeh_Chapter_Nomber],TblFeharesChapter[Abniyeh_Plus_Minus])</f>
        <v>1.2612000000000001</v>
      </c>
      <c r="N313" s="248">
        <v>1.3418000000000001</v>
      </c>
      <c r="O313" s="245" t="str">
        <f>IF(ISBLANK(TblMainInvoices[[#This Row],[Estimate_Contract_Volumn]]),"",ROUND(TblMainInvoices[[#This Row],[Price_Unit]]*TblMainInvoices[[#This Row],[Estimate_Contract_Volumn]],0))</f>
        <v/>
      </c>
      <c r="P313" s="249"/>
      <c r="Q313" s="250" t="str">
        <f>IFERROR(IF(ISBLANK(TblMainInvoices[[#This Row],[ContInv_No01_Volumn]]),"",ROUND(TblMainInvoices[[#This Row],[Price_Unit]]*TblMainInvoices[[#This Row],[ContInv_No01_Volumn]],0)),"")</f>
        <v/>
      </c>
    </row>
    <row r="314" spans="1:17" ht="50.25" customHeight="1">
      <c r="A314" s="239" t="str">
        <f t="shared" si="8"/>
        <v>11070701</v>
      </c>
      <c r="B314" s="240" t="str">
        <f>_xlfn.XLOOKUP(TblMainInvoices[[#This Row],[Fehrest_Code]],TblFeharesCode[Fehrest_Code],TblFeharesCode[Schedule_Prices_Fa])</f>
        <v>ابنیه</v>
      </c>
      <c r="C314" s="240" t="e">
        <f>_xlfn.XLOOKUP(TblMainInvoices[[#This Row],[Schedule_Prices_Fa]],TblFeharesCode[Schedule_Prices_Fa],#REF!)</f>
        <v>#REF!</v>
      </c>
      <c r="D314" s="241">
        <v>11</v>
      </c>
      <c r="E314" s="241" t="str">
        <f t="shared" si="9"/>
        <v>07</v>
      </c>
      <c r="F314" s="240" t="s">
        <v>714</v>
      </c>
      <c r="G314" s="251" t="s">
        <v>751</v>
      </c>
      <c r="H314" s="243" t="s">
        <v>752</v>
      </c>
      <c r="I314" s="243" t="s">
        <v>3503</v>
      </c>
      <c r="J314" s="252" t="s">
        <v>32</v>
      </c>
      <c r="K314" s="245">
        <v>669500</v>
      </c>
      <c r="L314" s="246"/>
      <c r="M314" s="247">
        <f>_xlfn.XLOOKUP(TblMainInvoices[[#This Row],[Chapter_Nomber]],TblFeharesChapter[Abniyeh_Chapter_Nomber],TblFeharesChapter[Abniyeh_Plus_Minus])</f>
        <v>1.2612000000000001</v>
      </c>
      <c r="N314" s="248">
        <v>1.3418000000000001</v>
      </c>
      <c r="O314" s="245" t="str">
        <f>IF(ISBLANK(TblMainInvoices[[#This Row],[Estimate_Contract_Volumn]]),"",ROUND(TblMainInvoices[[#This Row],[Price_Unit]]*TblMainInvoices[[#This Row],[Estimate_Contract_Volumn]],0))</f>
        <v/>
      </c>
      <c r="P314" s="249"/>
      <c r="Q314" s="250" t="str">
        <f>IFERROR(IF(ISBLANK(TblMainInvoices[[#This Row],[ContInv_No01_Volumn]]),"",ROUND(TblMainInvoices[[#This Row],[Price_Unit]]*TblMainInvoices[[#This Row],[ContInv_No01_Volumn]],0)),"")</f>
        <v/>
      </c>
    </row>
    <row r="315" spans="1:17" ht="50.25" customHeight="1">
      <c r="A315" s="239" t="str">
        <f t="shared" si="8"/>
        <v>11070702</v>
      </c>
      <c r="B315" s="240" t="str">
        <f>_xlfn.XLOOKUP(TblMainInvoices[[#This Row],[Fehrest_Code]],TblFeharesCode[Fehrest_Code],TblFeharesCode[Schedule_Prices_Fa])</f>
        <v>ابنیه</v>
      </c>
      <c r="C315" s="240" t="e">
        <f>_xlfn.XLOOKUP(TblMainInvoices[[#This Row],[Schedule_Prices_Fa]],TblFeharesCode[Schedule_Prices_Fa],#REF!)</f>
        <v>#REF!</v>
      </c>
      <c r="D315" s="241">
        <v>11</v>
      </c>
      <c r="E315" s="241" t="str">
        <f t="shared" si="9"/>
        <v>07</v>
      </c>
      <c r="F315" s="240" t="s">
        <v>714</v>
      </c>
      <c r="G315" s="251" t="s">
        <v>753</v>
      </c>
      <c r="H315" s="243" t="s">
        <v>754</v>
      </c>
      <c r="I315" s="243" t="s">
        <v>3503</v>
      </c>
      <c r="J315" s="252" t="s">
        <v>32</v>
      </c>
      <c r="K315" s="245">
        <v>693500</v>
      </c>
      <c r="L315" s="246"/>
      <c r="M315" s="247">
        <f>_xlfn.XLOOKUP(TblMainInvoices[[#This Row],[Chapter_Nomber]],TblFeharesChapter[Abniyeh_Chapter_Nomber],TblFeharesChapter[Abniyeh_Plus_Minus])</f>
        <v>1.2612000000000001</v>
      </c>
      <c r="N315" s="248">
        <v>1.3418000000000001</v>
      </c>
      <c r="O315" s="245" t="str">
        <f>IF(ISBLANK(TblMainInvoices[[#This Row],[Estimate_Contract_Volumn]]),"",ROUND(TblMainInvoices[[#This Row],[Price_Unit]]*TblMainInvoices[[#This Row],[Estimate_Contract_Volumn]],0))</f>
        <v/>
      </c>
      <c r="P315" s="249"/>
      <c r="Q315" s="250" t="str">
        <f>IFERROR(IF(ISBLANK(TblMainInvoices[[#This Row],[ContInv_No01_Volumn]]),"",ROUND(TblMainInvoices[[#This Row],[Price_Unit]]*TblMainInvoices[[#This Row],[ContInv_No01_Volumn]],0)),"")</f>
        <v/>
      </c>
    </row>
    <row r="316" spans="1:17" ht="50.25" customHeight="1">
      <c r="A316" s="239" t="str">
        <f t="shared" si="8"/>
        <v>11070703</v>
      </c>
      <c r="B316" s="240" t="str">
        <f>_xlfn.XLOOKUP(TblMainInvoices[[#This Row],[Fehrest_Code]],TblFeharesCode[Fehrest_Code],TblFeharesCode[Schedule_Prices_Fa])</f>
        <v>ابنیه</v>
      </c>
      <c r="C316" s="240" t="e">
        <f>_xlfn.XLOOKUP(TblMainInvoices[[#This Row],[Schedule_Prices_Fa]],TblFeharesCode[Schedule_Prices_Fa],#REF!)</f>
        <v>#REF!</v>
      </c>
      <c r="D316" s="241">
        <v>11</v>
      </c>
      <c r="E316" s="241" t="str">
        <f t="shared" si="9"/>
        <v>07</v>
      </c>
      <c r="F316" s="240" t="s">
        <v>714</v>
      </c>
      <c r="G316" s="251" t="s">
        <v>755</v>
      </c>
      <c r="H316" s="243" t="s">
        <v>756</v>
      </c>
      <c r="I316" s="243"/>
      <c r="J316" s="252" t="s">
        <v>236</v>
      </c>
      <c r="K316" s="245">
        <v>13492000</v>
      </c>
      <c r="L316" s="246"/>
      <c r="M316" s="247">
        <f>_xlfn.XLOOKUP(TblMainInvoices[[#This Row],[Chapter_Nomber]],TblFeharesChapter[Abniyeh_Chapter_Nomber],TblFeharesChapter[Abniyeh_Plus_Minus])</f>
        <v>1.2612000000000001</v>
      </c>
      <c r="N316" s="248">
        <v>1.3418000000000001</v>
      </c>
      <c r="O316" s="245" t="str">
        <f>IF(ISBLANK(TblMainInvoices[[#This Row],[Estimate_Contract_Volumn]]),"",ROUND(TblMainInvoices[[#This Row],[Price_Unit]]*TblMainInvoices[[#This Row],[Estimate_Contract_Volumn]],0))</f>
        <v/>
      </c>
      <c r="P316" s="249"/>
      <c r="Q316" s="250" t="str">
        <f>IFERROR(IF(ISBLANK(TblMainInvoices[[#This Row],[ContInv_No01_Volumn]]),"",ROUND(TblMainInvoices[[#This Row],[Price_Unit]]*TblMainInvoices[[#This Row],[ContInv_No01_Volumn]],0)),"")</f>
        <v/>
      </c>
    </row>
    <row r="317" spans="1:17" ht="50.25" customHeight="1">
      <c r="A317" s="239" t="str">
        <f t="shared" si="8"/>
        <v>11070704</v>
      </c>
      <c r="B317" s="240" t="str">
        <f>_xlfn.XLOOKUP(TblMainInvoices[[#This Row],[Fehrest_Code]],TblFeharesCode[Fehrest_Code],TblFeharesCode[Schedule_Prices_Fa])</f>
        <v>ابنیه</v>
      </c>
      <c r="C317" s="240" t="e">
        <f>_xlfn.XLOOKUP(TblMainInvoices[[#This Row],[Schedule_Prices_Fa]],TblFeharesCode[Schedule_Prices_Fa],#REF!)</f>
        <v>#REF!</v>
      </c>
      <c r="D317" s="241">
        <v>11</v>
      </c>
      <c r="E317" s="241" t="str">
        <f t="shared" si="9"/>
        <v>07</v>
      </c>
      <c r="F317" s="240" t="s">
        <v>714</v>
      </c>
      <c r="G317" s="251" t="s">
        <v>757</v>
      </c>
      <c r="H317" s="243" t="s">
        <v>758</v>
      </c>
      <c r="I317" s="243" t="s">
        <v>3504</v>
      </c>
      <c r="J317" s="252" t="s">
        <v>236</v>
      </c>
      <c r="K317" s="245">
        <v>6746000</v>
      </c>
      <c r="L317" s="246"/>
      <c r="M317" s="247">
        <f>_xlfn.XLOOKUP(TblMainInvoices[[#This Row],[Chapter_Nomber]],TblFeharesChapter[Abniyeh_Chapter_Nomber],TblFeharesChapter[Abniyeh_Plus_Minus])</f>
        <v>1.2612000000000001</v>
      </c>
      <c r="N317" s="248">
        <v>1.3418000000000001</v>
      </c>
      <c r="O317" s="245" t="str">
        <f>IF(ISBLANK(TblMainInvoices[[#This Row],[Estimate_Contract_Volumn]]),"",ROUND(TblMainInvoices[[#This Row],[Price_Unit]]*TblMainInvoices[[#This Row],[Estimate_Contract_Volumn]],0))</f>
        <v/>
      </c>
      <c r="P317" s="249"/>
      <c r="Q317" s="250" t="str">
        <f>IFERROR(IF(ISBLANK(TblMainInvoices[[#This Row],[ContInv_No01_Volumn]]),"",ROUND(TblMainInvoices[[#This Row],[Price_Unit]]*TblMainInvoices[[#This Row],[ContInv_No01_Volumn]],0)),"")</f>
        <v/>
      </c>
    </row>
    <row r="318" spans="1:17" ht="50.25" customHeight="1">
      <c r="A318" s="239" t="str">
        <f t="shared" si="8"/>
        <v>11070705</v>
      </c>
      <c r="B318" s="240" t="str">
        <f>_xlfn.XLOOKUP(TblMainInvoices[[#This Row],[Fehrest_Code]],TblFeharesCode[Fehrest_Code],TblFeharesCode[Schedule_Prices_Fa])</f>
        <v>ابنیه</v>
      </c>
      <c r="C318" s="240" t="e">
        <f>_xlfn.XLOOKUP(TblMainInvoices[[#This Row],[Schedule_Prices_Fa]],TblFeharesCode[Schedule_Prices_Fa],#REF!)</f>
        <v>#REF!</v>
      </c>
      <c r="D318" s="241">
        <v>11</v>
      </c>
      <c r="E318" s="241" t="str">
        <f t="shared" si="9"/>
        <v>07</v>
      </c>
      <c r="F318" s="240" t="s">
        <v>714</v>
      </c>
      <c r="G318" s="251" t="s">
        <v>759</v>
      </c>
      <c r="H318" s="243" t="s">
        <v>760</v>
      </c>
      <c r="I318" s="243" t="s">
        <v>3505</v>
      </c>
      <c r="J318" s="252" t="s">
        <v>761</v>
      </c>
      <c r="K318" s="245">
        <v>1349000</v>
      </c>
      <c r="L318" s="246"/>
      <c r="M318" s="247">
        <f>_xlfn.XLOOKUP(TblMainInvoices[[#This Row],[Chapter_Nomber]],TblFeharesChapter[Abniyeh_Chapter_Nomber],TblFeharesChapter[Abniyeh_Plus_Minus])</f>
        <v>1.2612000000000001</v>
      </c>
      <c r="N318" s="248">
        <v>1.3418000000000001</v>
      </c>
      <c r="O318" s="245" t="str">
        <f>IF(ISBLANK(TblMainInvoices[[#This Row],[Estimate_Contract_Volumn]]),"",ROUND(TblMainInvoices[[#This Row],[Price_Unit]]*TblMainInvoices[[#This Row],[Estimate_Contract_Volumn]],0))</f>
        <v/>
      </c>
      <c r="P318" s="249"/>
      <c r="Q318" s="250" t="str">
        <f>IFERROR(IF(ISBLANK(TblMainInvoices[[#This Row],[ContInv_No01_Volumn]]),"",ROUND(TblMainInvoices[[#This Row],[Price_Unit]]*TblMainInvoices[[#This Row],[ContInv_No01_Volumn]],0)),"")</f>
        <v/>
      </c>
    </row>
    <row r="319" spans="1:17" ht="50.25" customHeight="1">
      <c r="A319" s="239" t="str">
        <f t="shared" si="8"/>
        <v>11070710</v>
      </c>
      <c r="B319" s="240" t="str">
        <f>_xlfn.XLOOKUP(TblMainInvoices[[#This Row],[Fehrest_Code]],TblFeharesCode[Fehrest_Code],TblFeharesCode[Schedule_Prices_Fa])</f>
        <v>ابنیه</v>
      </c>
      <c r="C319" s="240" t="e">
        <f>_xlfn.XLOOKUP(TblMainInvoices[[#This Row],[Schedule_Prices_Fa]],TblFeharesCode[Schedule_Prices_Fa],#REF!)</f>
        <v>#REF!</v>
      </c>
      <c r="D319" s="241">
        <v>11</v>
      </c>
      <c r="E319" s="241" t="str">
        <f t="shared" si="9"/>
        <v>07</v>
      </c>
      <c r="F319" s="240" t="s">
        <v>714</v>
      </c>
      <c r="G319" s="251" t="s">
        <v>762</v>
      </c>
      <c r="H319" s="243" t="s">
        <v>763</v>
      </c>
      <c r="I319" s="243" t="s">
        <v>3506</v>
      </c>
      <c r="J319" s="252" t="s">
        <v>32</v>
      </c>
      <c r="K319" s="245">
        <v>778500</v>
      </c>
      <c r="L319" s="246"/>
      <c r="M319" s="247">
        <f>_xlfn.XLOOKUP(TblMainInvoices[[#This Row],[Chapter_Nomber]],TblFeharesChapter[Abniyeh_Chapter_Nomber],TblFeharesChapter[Abniyeh_Plus_Minus])</f>
        <v>1.2612000000000001</v>
      </c>
      <c r="N319" s="248">
        <v>1.3418000000000001</v>
      </c>
      <c r="O319" s="245" t="str">
        <f>IF(ISBLANK(TblMainInvoices[[#This Row],[Estimate_Contract_Volumn]]),"",ROUND(TblMainInvoices[[#This Row],[Price_Unit]]*TblMainInvoices[[#This Row],[Estimate_Contract_Volumn]],0))</f>
        <v/>
      </c>
      <c r="P319" s="249"/>
      <c r="Q319" s="250" t="str">
        <f>IFERROR(IF(ISBLANK(TblMainInvoices[[#This Row],[ContInv_No01_Volumn]]),"",ROUND(TblMainInvoices[[#This Row],[Price_Unit]]*TblMainInvoices[[#This Row],[ContInv_No01_Volumn]],0)),"")</f>
        <v/>
      </c>
    </row>
    <row r="320" spans="1:17" ht="50.25" customHeight="1">
      <c r="A320" s="239" t="str">
        <f t="shared" si="8"/>
        <v>11070711</v>
      </c>
      <c r="B320" s="240" t="str">
        <f>_xlfn.XLOOKUP(TblMainInvoices[[#This Row],[Fehrest_Code]],TblFeharesCode[Fehrest_Code],TblFeharesCode[Schedule_Prices_Fa])</f>
        <v>ابنیه</v>
      </c>
      <c r="C320" s="240" t="e">
        <f>_xlfn.XLOOKUP(TblMainInvoices[[#This Row],[Schedule_Prices_Fa]],TblFeharesCode[Schedule_Prices_Fa],#REF!)</f>
        <v>#REF!</v>
      </c>
      <c r="D320" s="241">
        <v>11</v>
      </c>
      <c r="E320" s="241" t="str">
        <f t="shared" si="9"/>
        <v>07</v>
      </c>
      <c r="F320" s="240" t="s">
        <v>714</v>
      </c>
      <c r="G320" s="251" t="s">
        <v>764</v>
      </c>
      <c r="H320" s="243" t="s">
        <v>765</v>
      </c>
      <c r="I320" s="243" t="s">
        <v>3507</v>
      </c>
      <c r="J320" s="252" t="s">
        <v>32</v>
      </c>
      <c r="K320" s="245">
        <v>676000</v>
      </c>
      <c r="L320" s="246"/>
      <c r="M320" s="247">
        <f>_xlfn.XLOOKUP(TblMainInvoices[[#This Row],[Chapter_Nomber]],TblFeharesChapter[Abniyeh_Chapter_Nomber],TblFeharesChapter[Abniyeh_Plus_Minus])</f>
        <v>1.2612000000000001</v>
      </c>
      <c r="N320" s="248">
        <v>1.3418000000000001</v>
      </c>
      <c r="O320" s="245" t="str">
        <f>IF(ISBLANK(TblMainInvoices[[#This Row],[Estimate_Contract_Volumn]]),"",ROUND(TblMainInvoices[[#This Row],[Price_Unit]]*TblMainInvoices[[#This Row],[Estimate_Contract_Volumn]],0))</f>
        <v/>
      </c>
      <c r="P320" s="249"/>
      <c r="Q320" s="250" t="str">
        <f>IFERROR(IF(ISBLANK(TblMainInvoices[[#This Row],[ContInv_No01_Volumn]]),"",ROUND(TblMainInvoices[[#This Row],[Price_Unit]]*TblMainInvoices[[#This Row],[ContInv_No01_Volumn]],0)),"")</f>
        <v/>
      </c>
    </row>
    <row r="321" spans="1:17" ht="50.25" customHeight="1">
      <c r="A321" s="239" t="str">
        <f t="shared" si="8"/>
        <v>11070801</v>
      </c>
      <c r="B321" s="240" t="str">
        <f>_xlfn.XLOOKUP(TblMainInvoices[[#This Row],[Fehrest_Code]],TblFeharesCode[Fehrest_Code],TblFeharesCode[Schedule_Prices_Fa])</f>
        <v>ابنیه</v>
      </c>
      <c r="C321" s="240" t="e">
        <f>_xlfn.XLOOKUP(TblMainInvoices[[#This Row],[Schedule_Prices_Fa]],TblFeharesCode[Schedule_Prices_Fa],#REF!)</f>
        <v>#REF!</v>
      </c>
      <c r="D321" s="241">
        <v>11</v>
      </c>
      <c r="E321" s="241" t="str">
        <f t="shared" si="9"/>
        <v>07</v>
      </c>
      <c r="F321" s="240" t="s">
        <v>714</v>
      </c>
      <c r="G321" s="251" t="s">
        <v>766</v>
      </c>
      <c r="H321" s="243" t="s">
        <v>767</v>
      </c>
      <c r="I321" s="243" t="s">
        <v>3508</v>
      </c>
      <c r="J321" s="252" t="s">
        <v>236</v>
      </c>
      <c r="K321" s="245">
        <v>300000</v>
      </c>
      <c r="L321" s="246"/>
      <c r="M321" s="247">
        <f>_xlfn.XLOOKUP(TblMainInvoices[[#This Row],[Chapter_Nomber]],TblFeharesChapter[Abniyeh_Chapter_Nomber],TblFeharesChapter[Abniyeh_Plus_Minus])</f>
        <v>1.2612000000000001</v>
      </c>
      <c r="N321" s="248">
        <v>1.3418000000000001</v>
      </c>
      <c r="O321" s="245" t="str">
        <f>IF(ISBLANK(TblMainInvoices[[#This Row],[Estimate_Contract_Volumn]]),"",ROUND(TblMainInvoices[[#This Row],[Price_Unit]]*TblMainInvoices[[#This Row],[Estimate_Contract_Volumn]],0))</f>
        <v/>
      </c>
      <c r="P321" s="249"/>
      <c r="Q321" s="250" t="str">
        <f>IFERROR(IF(ISBLANK(TblMainInvoices[[#This Row],[ContInv_No01_Volumn]]),"",ROUND(TblMainInvoices[[#This Row],[Price_Unit]]*TblMainInvoices[[#This Row],[ContInv_No01_Volumn]],0)),"")</f>
        <v/>
      </c>
    </row>
    <row r="322" spans="1:17" ht="50.25" customHeight="1">
      <c r="A322" s="239" t="str">
        <f t="shared" si="8"/>
        <v>11070802</v>
      </c>
      <c r="B322" s="240" t="str">
        <f>_xlfn.XLOOKUP(TblMainInvoices[[#This Row],[Fehrest_Code]],TblFeharesCode[Fehrest_Code],TblFeharesCode[Schedule_Prices_Fa])</f>
        <v>ابنیه</v>
      </c>
      <c r="C322" s="240" t="e">
        <f>_xlfn.XLOOKUP(TblMainInvoices[[#This Row],[Schedule_Prices_Fa]],TblFeharesCode[Schedule_Prices_Fa],#REF!)</f>
        <v>#REF!</v>
      </c>
      <c r="D322" s="241">
        <v>11</v>
      </c>
      <c r="E322" s="241" t="str">
        <f t="shared" si="9"/>
        <v>07</v>
      </c>
      <c r="F322" s="240" t="s">
        <v>714</v>
      </c>
      <c r="G322" s="251" t="s">
        <v>768</v>
      </c>
      <c r="H322" s="243" t="s">
        <v>769</v>
      </c>
      <c r="I322" s="243" t="s">
        <v>3509</v>
      </c>
      <c r="J322" s="252" t="s">
        <v>236</v>
      </c>
      <c r="K322" s="245">
        <v>500000</v>
      </c>
      <c r="L322" s="246"/>
      <c r="M322" s="247">
        <f>_xlfn.XLOOKUP(TblMainInvoices[[#This Row],[Chapter_Nomber]],TblFeharesChapter[Abniyeh_Chapter_Nomber],TblFeharesChapter[Abniyeh_Plus_Minus])</f>
        <v>1.2612000000000001</v>
      </c>
      <c r="N322" s="248">
        <v>1.3418000000000001</v>
      </c>
      <c r="O322" s="245" t="str">
        <f>IF(ISBLANK(TblMainInvoices[[#This Row],[Estimate_Contract_Volumn]]),"",ROUND(TblMainInvoices[[#This Row],[Price_Unit]]*TblMainInvoices[[#This Row],[Estimate_Contract_Volumn]],0))</f>
        <v/>
      </c>
      <c r="P322" s="249"/>
      <c r="Q322" s="250" t="str">
        <f>IFERROR(IF(ISBLANK(TblMainInvoices[[#This Row],[ContInv_No01_Volumn]]),"",ROUND(TblMainInvoices[[#This Row],[Price_Unit]]*TblMainInvoices[[#This Row],[ContInv_No01_Volumn]],0)),"")</f>
        <v/>
      </c>
    </row>
    <row r="323" spans="1:17" ht="50.25" customHeight="1">
      <c r="A323" s="239" t="str">
        <f t="shared" si="8"/>
        <v>11070901</v>
      </c>
      <c r="B323" s="240" t="str">
        <f>_xlfn.XLOOKUP(TblMainInvoices[[#This Row],[Fehrest_Code]],TblFeharesCode[Fehrest_Code],TblFeharesCode[Schedule_Prices_Fa])</f>
        <v>ابنیه</v>
      </c>
      <c r="C323" s="240" t="e">
        <f>_xlfn.XLOOKUP(TblMainInvoices[[#This Row],[Schedule_Prices_Fa]],TblFeharesCode[Schedule_Prices_Fa],#REF!)</f>
        <v>#REF!</v>
      </c>
      <c r="D323" s="241">
        <v>11</v>
      </c>
      <c r="E323" s="241" t="str">
        <f t="shared" si="9"/>
        <v>07</v>
      </c>
      <c r="F323" s="240" t="s">
        <v>714</v>
      </c>
      <c r="G323" s="251" t="s">
        <v>770</v>
      </c>
      <c r="H323" s="243" t="s">
        <v>771</v>
      </c>
      <c r="I323" s="243" t="s">
        <v>3510</v>
      </c>
      <c r="J323" s="252" t="s">
        <v>236</v>
      </c>
      <c r="K323" s="245">
        <v>0</v>
      </c>
      <c r="L323" s="246"/>
      <c r="M323" s="247">
        <f>_xlfn.XLOOKUP(TblMainInvoices[[#This Row],[Chapter_Nomber]],TblFeharesChapter[Abniyeh_Chapter_Nomber],TblFeharesChapter[Abniyeh_Plus_Minus])</f>
        <v>1.2612000000000001</v>
      </c>
      <c r="N323" s="248">
        <v>1.3418000000000001</v>
      </c>
      <c r="O323" s="245" t="str">
        <f>IF(ISBLANK(TblMainInvoices[[#This Row],[Estimate_Contract_Volumn]]),"",ROUND(TblMainInvoices[[#This Row],[Price_Unit]]*TblMainInvoices[[#This Row],[Estimate_Contract_Volumn]],0))</f>
        <v/>
      </c>
      <c r="P323" s="249"/>
      <c r="Q323" s="250" t="str">
        <f>IFERROR(IF(ISBLANK(TblMainInvoices[[#This Row],[ContInv_No01_Volumn]]),"",ROUND(TblMainInvoices[[#This Row],[Price_Unit]]*TblMainInvoices[[#This Row],[ContInv_No01_Volumn]],0)),"")</f>
        <v/>
      </c>
    </row>
    <row r="324" spans="1:17" ht="50.25" customHeight="1">
      <c r="A324" s="239" t="str">
        <f t="shared" si="8"/>
        <v>11070902</v>
      </c>
      <c r="B324" s="240" t="str">
        <f>_xlfn.XLOOKUP(TblMainInvoices[[#This Row],[Fehrest_Code]],TblFeharesCode[Fehrest_Code],TblFeharesCode[Schedule_Prices_Fa])</f>
        <v>ابنیه</v>
      </c>
      <c r="C324" s="240" t="e">
        <f>_xlfn.XLOOKUP(TblMainInvoices[[#This Row],[Schedule_Prices_Fa]],TblFeharesCode[Schedule_Prices_Fa],#REF!)</f>
        <v>#REF!</v>
      </c>
      <c r="D324" s="241">
        <v>11</v>
      </c>
      <c r="E324" s="241" t="str">
        <f t="shared" si="9"/>
        <v>07</v>
      </c>
      <c r="F324" s="240" t="s">
        <v>714</v>
      </c>
      <c r="G324" s="251" t="s">
        <v>772</v>
      </c>
      <c r="H324" s="243" t="s">
        <v>773</v>
      </c>
      <c r="I324" s="243" t="s">
        <v>3511</v>
      </c>
      <c r="J324" s="252" t="s">
        <v>236</v>
      </c>
      <c r="K324" s="245">
        <v>0</v>
      </c>
      <c r="L324" s="246"/>
      <c r="M324" s="247">
        <f>_xlfn.XLOOKUP(TblMainInvoices[[#This Row],[Chapter_Nomber]],TblFeharesChapter[Abniyeh_Chapter_Nomber],TblFeharesChapter[Abniyeh_Plus_Minus])</f>
        <v>1.2612000000000001</v>
      </c>
      <c r="N324" s="248">
        <v>1.3418000000000001</v>
      </c>
      <c r="O324" s="245" t="str">
        <f>IF(ISBLANK(TblMainInvoices[[#This Row],[Estimate_Contract_Volumn]]),"",ROUND(TblMainInvoices[[#This Row],[Price_Unit]]*TblMainInvoices[[#This Row],[Estimate_Contract_Volumn]],0))</f>
        <v/>
      </c>
      <c r="P324" s="249"/>
      <c r="Q324" s="250" t="str">
        <f>IFERROR(IF(ISBLANK(TblMainInvoices[[#This Row],[ContInv_No01_Volumn]]),"",ROUND(TblMainInvoices[[#This Row],[Price_Unit]]*TblMainInvoices[[#This Row],[ContInv_No01_Volumn]],0)),"")</f>
        <v/>
      </c>
    </row>
    <row r="325" spans="1:17" ht="50.25" customHeight="1">
      <c r="A325" s="239" t="str">
        <f t="shared" si="8"/>
        <v>11080101</v>
      </c>
      <c r="B325" s="240" t="str">
        <f>_xlfn.XLOOKUP(TblMainInvoices[[#This Row],[Fehrest_Code]],TblFeharesCode[Fehrest_Code],TblFeharesCode[Schedule_Prices_Fa])</f>
        <v>ابنیه</v>
      </c>
      <c r="C325" s="240" t="e">
        <f>_xlfn.XLOOKUP(TblMainInvoices[[#This Row],[Schedule_Prices_Fa]],TblFeharesCode[Schedule_Prices_Fa],#REF!)</f>
        <v>#REF!</v>
      </c>
      <c r="D325" s="241">
        <v>11</v>
      </c>
      <c r="E325" s="241" t="str">
        <f t="shared" si="9"/>
        <v>08</v>
      </c>
      <c r="F325" s="240" t="s">
        <v>774</v>
      </c>
      <c r="G325" s="251" t="s">
        <v>775</v>
      </c>
      <c r="H325" s="243" t="s">
        <v>776</v>
      </c>
      <c r="I325" s="243" t="s">
        <v>3512</v>
      </c>
      <c r="J325" s="252" t="s">
        <v>34</v>
      </c>
      <c r="K325" s="245">
        <v>16039000</v>
      </c>
      <c r="L325" s="246"/>
      <c r="M325" s="247">
        <f>_xlfn.XLOOKUP(TblMainInvoices[[#This Row],[Chapter_Nomber]],TblFeharesChapter[Abniyeh_Chapter_Nomber],TblFeharesChapter[Abniyeh_Plus_Minus])</f>
        <v>1.9519</v>
      </c>
      <c r="N325" s="248">
        <v>1.3418000000000001</v>
      </c>
      <c r="O325" s="245" t="str">
        <f>IF(ISBLANK(TblMainInvoices[[#This Row],[Estimate_Contract_Volumn]]),"",ROUND(TblMainInvoices[[#This Row],[Price_Unit]]*TblMainInvoices[[#This Row],[Estimate_Contract_Volumn]],0))</f>
        <v/>
      </c>
      <c r="P325" s="249"/>
      <c r="Q325" s="250" t="str">
        <f>IFERROR(IF(ISBLANK(TblMainInvoices[[#This Row],[ContInv_No01_Volumn]]),"",ROUND(TblMainInvoices[[#This Row],[Price_Unit]]*TblMainInvoices[[#This Row],[ContInv_No01_Volumn]],0)),"")</f>
        <v/>
      </c>
    </row>
    <row r="326" spans="1:17" ht="50.25" customHeight="1">
      <c r="A326" s="239" t="str">
        <f t="shared" si="8"/>
        <v>11080102</v>
      </c>
      <c r="B326" s="240" t="str">
        <f>_xlfn.XLOOKUP(TblMainInvoices[[#This Row],[Fehrest_Code]],TblFeharesCode[Fehrest_Code],TblFeharesCode[Schedule_Prices_Fa])</f>
        <v>ابنیه</v>
      </c>
      <c r="C326" s="240" t="e">
        <f>_xlfn.XLOOKUP(TblMainInvoices[[#This Row],[Schedule_Prices_Fa]],TblFeharesCode[Schedule_Prices_Fa],#REF!)</f>
        <v>#REF!</v>
      </c>
      <c r="D326" s="241">
        <v>11</v>
      </c>
      <c r="E326" s="241" t="str">
        <f t="shared" si="9"/>
        <v>08</v>
      </c>
      <c r="F326" s="240" t="s">
        <v>774</v>
      </c>
      <c r="G326" s="251" t="s">
        <v>777</v>
      </c>
      <c r="H326" s="243" t="s">
        <v>778</v>
      </c>
      <c r="I326" s="243" t="s">
        <v>3512</v>
      </c>
      <c r="J326" s="244" t="s">
        <v>34</v>
      </c>
      <c r="K326" s="245">
        <v>17152000</v>
      </c>
      <c r="L326" s="246"/>
      <c r="M326" s="247">
        <f>_xlfn.XLOOKUP(TblMainInvoices[[#This Row],[Chapter_Nomber]],TblFeharesChapter[Abniyeh_Chapter_Nomber],TblFeharesChapter[Abniyeh_Plus_Minus])</f>
        <v>1.9519</v>
      </c>
      <c r="N326" s="248">
        <v>1.3418000000000001</v>
      </c>
      <c r="O326" s="245" t="str">
        <f>IF(ISBLANK(TblMainInvoices[[#This Row],[Estimate_Contract_Volumn]]),"",ROUND(TblMainInvoices[[#This Row],[Price_Unit]]*TblMainInvoices[[#This Row],[Estimate_Contract_Volumn]],0))</f>
        <v/>
      </c>
      <c r="P326" s="249"/>
      <c r="Q326" s="250" t="str">
        <f>IFERROR(IF(ISBLANK(TblMainInvoices[[#This Row],[ContInv_No01_Volumn]]),"",ROUND(TblMainInvoices[[#This Row],[Price_Unit]]*TblMainInvoices[[#This Row],[ContInv_No01_Volumn]],0)),"")</f>
        <v/>
      </c>
    </row>
    <row r="327" spans="1:17" ht="50.25" customHeight="1">
      <c r="A327" s="239" t="str">
        <f t="shared" si="8"/>
        <v>11080103</v>
      </c>
      <c r="B327" s="240" t="str">
        <f>_xlfn.XLOOKUP(TblMainInvoices[[#This Row],[Fehrest_Code]],TblFeharesCode[Fehrest_Code],TblFeharesCode[Schedule_Prices_Fa])</f>
        <v>ابنیه</v>
      </c>
      <c r="C327" s="240" t="e">
        <f>_xlfn.XLOOKUP(TblMainInvoices[[#This Row],[Schedule_Prices_Fa]],TblFeharesCode[Schedule_Prices_Fa],#REF!)</f>
        <v>#REF!</v>
      </c>
      <c r="D327" s="241">
        <v>11</v>
      </c>
      <c r="E327" s="241" t="str">
        <f t="shared" si="9"/>
        <v>08</v>
      </c>
      <c r="F327" s="240" t="s">
        <v>774</v>
      </c>
      <c r="G327" s="251" t="s">
        <v>779</v>
      </c>
      <c r="H327" s="243" t="s">
        <v>780</v>
      </c>
      <c r="I327" s="243" t="s">
        <v>3513</v>
      </c>
      <c r="J327" s="244" t="s">
        <v>34</v>
      </c>
      <c r="K327" s="245">
        <v>17996000</v>
      </c>
      <c r="L327" s="246"/>
      <c r="M327" s="247">
        <f>_xlfn.XLOOKUP(TblMainInvoices[[#This Row],[Chapter_Nomber]],TblFeharesChapter[Abniyeh_Chapter_Nomber],TblFeharesChapter[Abniyeh_Plus_Minus])</f>
        <v>1.9519</v>
      </c>
      <c r="N327" s="248">
        <v>1.3418000000000001</v>
      </c>
      <c r="O327" s="245" t="str">
        <f>IF(ISBLANK(TblMainInvoices[[#This Row],[Estimate_Contract_Volumn]]),"",ROUND(TblMainInvoices[[#This Row],[Price_Unit]]*TblMainInvoices[[#This Row],[Estimate_Contract_Volumn]],0))</f>
        <v/>
      </c>
      <c r="P327" s="249"/>
      <c r="Q327" s="250" t="str">
        <f>IFERROR(IF(ISBLANK(TblMainInvoices[[#This Row],[ContInv_No01_Volumn]]),"",ROUND(TblMainInvoices[[#This Row],[Price_Unit]]*TblMainInvoices[[#This Row],[ContInv_No01_Volumn]],0)),"")</f>
        <v/>
      </c>
    </row>
    <row r="328" spans="1:17" ht="50.25" customHeight="1">
      <c r="A328" s="239" t="str">
        <f t="shared" si="8"/>
        <v>11080104</v>
      </c>
      <c r="B328" s="240" t="str">
        <f>_xlfn.XLOOKUP(TblMainInvoices[[#This Row],[Fehrest_Code]],TblFeharesCode[Fehrest_Code],TblFeharesCode[Schedule_Prices_Fa])</f>
        <v>ابنیه</v>
      </c>
      <c r="C328" s="240" t="e">
        <f>_xlfn.XLOOKUP(TblMainInvoices[[#This Row],[Schedule_Prices_Fa]],TblFeharesCode[Schedule_Prices_Fa],#REF!)</f>
        <v>#REF!</v>
      </c>
      <c r="D328" s="241">
        <v>11</v>
      </c>
      <c r="E328" s="241" t="str">
        <f t="shared" si="9"/>
        <v>08</v>
      </c>
      <c r="F328" s="240" t="s">
        <v>774</v>
      </c>
      <c r="G328" s="251" t="s">
        <v>781</v>
      </c>
      <c r="H328" s="243" t="s">
        <v>782</v>
      </c>
      <c r="I328" s="243" t="s">
        <v>3513</v>
      </c>
      <c r="J328" s="244" t="s">
        <v>34</v>
      </c>
      <c r="K328" s="245">
        <v>18904000</v>
      </c>
      <c r="L328" s="246"/>
      <c r="M328" s="247">
        <f>_xlfn.XLOOKUP(TblMainInvoices[[#This Row],[Chapter_Nomber]],TblFeharesChapter[Abniyeh_Chapter_Nomber],TblFeharesChapter[Abniyeh_Plus_Minus])</f>
        <v>1.9519</v>
      </c>
      <c r="N328" s="248">
        <v>1.3418000000000001</v>
      </c>
      <c r="O328" s="245" t="str">
        <f>IF(ISBLANK(TblMainInvoices[[#This Row],[Estimate_Contract_Volumn]]),"",ROUND(TblMainInvoices[[#This Row],[Price_Unit]]*TblMainInvoices[[#This Row],[Estimate_Contract_Volumn]],0))</f>
        <v/>
      </c>
      <c r="P328" s="249"/>
      <c r="Q328" s="250" t="str">
        <f>IFERROR(IF(ISBLANK(TblMainInvoices[[#This Row],[ContInv_No01_Volumn]]),"",ROUND(TblMainInvoices[[#This Row],[Price_Unit]]*TblMainInvoices[[#This Row],[ContInv_No01_Volumn]],0)),"")</f>
        <v/>
      </c>
    </row>
    <row r="329" spans="1:17" ht="50.25" customHeight="1">
      <c r="A329" s="239" t="str">
        <f t="shared" si="8"/>
        <v>11080105</v>
      </c>
      <c r="B329" s="240" t="str">
        <f>_xlfn.XLOOKUP(TblMainInvoices[[#This Row],[Fehrest_Code]],TblFeharesCode[Fehrest_Code],TblFeharesCode[Schedule_Prices_Fa])</f>
        <v>ابنیه</v>
      </c>
      <c r="C329" s="240" t="e">
        <f>_xlfn.XLOOKUP(TblMainInvoices[[#This Row],[Schedule_Prices_Fa]],TblFeharesCode[Schedule_Prices_Fa],#REF!)</f>
        <v>#REF!</v>
      </c>
      <c r="D329" s="241">
        <v>11</v>
      </c>
      <c r="E329" s="241" t="str">
        <f t="shared" si="9"/>
        <v>08</v>
      </c>
      <c r="F329" s="240" t="s">
        <v>774</v>
      </c>
      <c r="G329" s="251" t="s">
        <v>783</v>
      </c>
      <c r="H329" s="243" t="s">
        <v>784</v>
      </c>
      <c r="I329" s="243" t="s">
        <v>3513</v>
      </c>
      <c r="J329" s="244" t="s">
        <v>34</v>
      </c>
      <c r="K329" s="245">
        <v>19535000</v>
      </c>
      <c r="L329" s="246"/>
      <c r="M329" s="247">
        <f>_xlfn.XLOOKUP(TblMainInvoices[[#This Row],[Chapter_Nomber]],TblFeharesChapter[Abniyeh_Chapter_Nomber],TblFeharesChapter[Abniyeh_Plus_Minus])</f>
        <v>1.9519</v>
      </c>
      <c r="N329" s="248">
        <v>1.3418000000000001</v>
      </c>
      <c r="O329" s="245" t="str">
        <f>IF(ISBLANK(TblMainInvoices[[#This Row],[Estimate_Contract_Volumn]]),"",ROUND(TblMainInvoices[[#This Row],[Price_Unit]]*TblMainInvoices[[#This Row],[Estimate_Contract_Volumn]],0))</f>
        <v/>
      </c>
      <c r="P329" s="249"/>
      <c r="Q329" s="250" t="str">
        <f>IFERROR(IF(ISBLANK(TblMainInvoices[[#This Row],[ContInv_No01_Volumn]]),"",ROUND(TblMainInvoices[[#This Row],[Price_Unit]]*TblMainInvoices[[#This Row],[ContInv_No01_Volumn]],0)),"")</f>
        <v/>
      </c>
    </row>
    <row r="330" spans="1:17" ht="50.25" customHeight="1">
      <c r="A330" s="239" t="str">
        <f t="shared" si="8"/>
        <v>11080106</v>
      </c>
      <c r="B330" s="240" t="str">
        <f>_xlfn.XLOOKUP(TblMainInvoices[[#This Row],[Fehrest_Code]],TblFeharesCode[Fehrest_Code],TblFeharesCode[Schedule_Prices_Fa])</f>
        <v>ابنیه</v>
      </c>
      <c r="C330" s="240" t="e">
        <f>_xlfn.XLOOKUP(TblMainInvoices[[#This Row],[Schedule_Prices_Fa]],TblFeharesCode[Schedule_Prices_Fa],#REF!)</f>
        <v>#REF!</v>
      </c>
      <c r="D330" s="241">
        <v>11</v>
      </c>
      <c r="E330" s="241" t="str">
        <f t="shared" si="9"/>
        <v>08</v>
      </c>
      <c r="F330" s="240" t="s">
        <v>774</v>
      </c>
      <c r="G330" s="251" t="s">
        <v>785</v>
      </c>
      <c r="H330" s="243" t="s">
        <v>786</v>
      </c>
      <c r="I330" s="243" t="s">
        <v>3513</v>
      </c>
      <c r="J330" s="244" t="s">
        <v>34</v>
      </c>
      <c r="K330" s="245">
        <v>20162000</v>
      </c>
      <c r="L330" s="246"/>
      <c r="M330" s="247">
        <f>_xlfn.XLOOKUP(TblMainInvoices[[#This Row],[Chapter_Nomber]],TblFeharesChapter[Abniyeh_Chapter_Nomber],TblFeharesChapter[Abniyeh_Plus_Minus])</f>
        <v>1.9519</v>
      </c>
      <c r="N330" s="248">
        <v>1.3418000000000001</v>
      </c>
      <c r="O330" s="245" t="str">
        <f>IF(ISBLANK(TblMainInvoices[[#This Row],[Estimate_Contract_Volumn]]),"",ROUND(TblMainInvoices[[#This Row],[Price_Unit]]*TblMainInvoices[[#This Row],[Estimate_Contract_Volumn]],0))</f>
        <v/>
      </c>
      <c r="P330" s="249"/>
      <c r="Q330" s="250" t="str">
        <f>IFERROR(IF(ISBLANK(TblMainInvoices[[#This Row],[ContInv_No01_Volumn]]),"",ROUND(TblMainInvoices[[#This Row],[Price_Unit]]*TblMainInvoices[[#This Row],[ContInv_No01_Volumn]],0)),"")</f>
        <v/>
      </c>
    </row>
    <row r="331" spans="1:17" ht="50.25" customHeight="1">
      <c r="A331" s="239" t="str">
        <f t="shared" ref="A331:A394" si="10">D331&amp;G331</f>
        <v>11080107</v>
      </c>
      <c r="B331" s="240" t="str">
        <f>_xlfn.XLOOKUP(TblMainInvoices[[#This Row],[Fehrest_Code]],TblFeharesCode[Fehrest_Code],TblFeharesCode[Schedule_Prices_Fa])</f>
        <v>ابنیه</v>
      </c>
      <c r="C331" s="240" t="e">
        <f>_xlfn.XLOOKUP(TblMainInvoices[[#This Row],[Schedule_Prices_Fa]],TblFeharesCode[Schedule_Prices_Fa],#REF!)</f>
        <v>#REF!</v>
      </c>
      <c r="D331" s="241">
        <v>11</v>
      </c>
      <c r="E331" s="241" t="str">
        <f t="shared" ref="E331:E394" si="11">LEFT($G331,2)</f>
        <v>08</v>
      </c>
      <c r="F331" s="240" t="s">
        <v>774</v>
      </c>
      <c r="G331" s="251" t="s">
        <v>787</v>
      </c>
      <c r="H331" s="243" t="s">
        <v>788</v>
      </c>
      <c r="I331" s="243" t="s">
        <v>3513</v>
      </c>
      <c r="J331" s="252" t="s">
        <v>34</v>
      </c>
      <c r="K331" s="245">
        <v>20924000</v>
      </c>
      <c r="L331" s="246"/>
      <c r="M331" s="247">
        <f>_xlfn.XLOOKUP(TblMainInvoices[[#This Row],[Chapter_Nomber]],TblFeharesChapter[Abniyeh_Chapter_Nomber],TblFeharesChapter[Abniyeh_Plus_Minus])</f>
        <v>1.9519</v>
      </c>
      <c r="N331" s="248">
        <v>1.3418000000000001</v>
      </c>
      <c r="O331" s="245" t="str">
        <f>IF(ISBLANK(TblMainInvoices[[#This Row],[Estimate_Contract_Volumn]]),"",ROUND(TblMainInvoices[[#This Row],[Price_Unit]]*TblMainInvoices[[#This Row],[Estimate_Contract_Volumn]],0))</f>
        <v/>
      </c>
      <c r="P331" s="249"/>
      <c r="Q331" s="250" t="str">
        <f>IFERROR(IF(ISBLANK(TblMainInvoices[[#This Row],[ContInv_No01_Volumn]]),"",ROUND(TblMainInvoices[[#This Row],[Price_Unit]]*TblMainInvoices[[#This Row],[ContInv_No01_Volumn]],0)),"")</f>
        <v/>
      </c>
    </row>
    <row r="332" spans="1:17" ht="50.25" customHeight="1">
      <c r="A332" s="239" t="str">
        <f t="shared" si="10"/>
        <v>11080108</v>
      </c>
      <c r="B332" s="240" t="str">
        <f>_xlfn.XLOOKUP(TblMainInvoices[[#This Row],[Fehrest_Code]],TblFeharesCode[Fehrest_Code],TblFeharesCode[Schedule_Prices_Fa])</f>
        <v>ابنیه</v>
      </c>
      <c r="C332" s="240" t="e">
        <f>_xlfn.XLOOKUP(TblMainInvoices[[#This Row],[Schedule_Prices_Fa]],TblFeharesCode[Schedule_Prices_Fa],#REF!)</f>
        <v>#REF!</v>
      </c>
      <c r="D332" s="241">
        <v>11</v>
      </c>
      <c r="E332" s="241" t="str">
        <f t="shared" si="11"/>
        <v>08</v>
      </c>
      <c r="F332" s="240" t="s">
        <v>774</v>
      </c>
      <c r="G332" s="251" t="s">
        <v>789</v>
      </c>
      <c r="H332" s="243" t="s">
        <v>790</v>
      </c>
      <c r="I332" s="243" t="s">
        <v>3513</v>
      </c>
      <c r="J332" s="252" t="s">
        <v>34</v>
      </c>
      <c r="K332" s="245">
        <v>21422000</v>
      </c>
      <c r="L332" s="246"/>
      <c r="M332" s="247">
        <f>_xlfn.XLOOKUP(TblMainInvoices[[#This Row],[Chapter_Nomber]],TblFeharesChapter[Abniyeh_Chapter_Nomber],TblFeharesChapter[Abniyeh_Plus_Minus])</f>
        <v>1.9519</v>
      </c>
      <c r="N332" s="248">
        <v>1.3418000000000001</v>
      </c>
      <c r="O332" s="245" t="str">
        <f>IF(ISBLANK(TblMainInvoices[[#This Row],[Estimate_Contract_Volumn]]),"",ROUND(TblMainInvoices[[#This Row],[Price_Unit]]*TblMainInvoices[[#This Row],[Estimate_Contract_Volumn]],0))</f>
        <v/>
      </c>
      <c r="P332" s="249"/>
      <c r="Q332" s="250" t="str">
        <f>IFERROR(IF(ISBLANK(TblMainInvoices[[#This Row],[ContInv_No01_Volumn]]),"",ROUND(TblMainInvoices[[#This Row],[Price_Unit]]*TblMainInvoices[[#This Row],[ContInv_No01_Volumn]],0)),"")</f>
        <v/>
      </c>
    </row>
    <row r="333" spans="1:17" ht="50.25" customHeight="1">
      <c r="A333" s="239" t="str">
        <f t="shared" si="10"/>
        <v>11080109</v>
      </c>
      <c r="B333" s="240" t="str">
        <f>_xlfn.XLOOKUP(TblMainInvoices[[#This Row],[Fehrest_Code]],TblFeharesCode[Fehrest_Code],TblFeharesCode[Schedule_Prices_Fa])</f>
        <v>ابنیه</v>
      </c>
      <c r="C333" s="240" t="e">
        <f>_xlfn.XLOOKUP(TblMainInvoices[[#This Row],[Schedule_Prices_Fa]],TblFeharesCode[Schedule_Prices_Fa],#REF!)</f>
        <v>#REF!</v>
      </c>
      <c r="D333" s="241">
        <v>11</v>
      </c>
      <c r="E333" s="241" t="str">
        <f t="shared" si="11"/>
        <v>08</v>
      </c>
      <c r="F333" s="240" t="s">
        <v>774</v>
      </c>
      <c r="G333" s="251" t="s">
        <v>791</v>
      </c>
      <c r="H333" s="243" t="s">
        <v>792</v>
      </c>
      <c r="I333" s="243" t="s">
        <v>3513</v>
      </c>
      <c r="J333" s="252" t="s">
        <v>34</v>
      </c>
      <c r="K333" s="245">
        <v>22200000</v>
      </c>
      <c r="L333" s="246"/>
      <c r="M333" s="247">
        <f>_xlfn.XLOOKUP(TblMainInvoices[[#This Row],[Chapter_Nomber]],TblFeharesChapter[Abniyeh_Chapter_Nomber],TblFeharesChapter[Abniyeh_Plus_Minus])</f>
        <v>1.9519</v>
      </c>
      <c r="N333" s="248">
        <v>1.3418000000000001</v>
      </c>
      <c r="O333" s="245" t="str">
        <f>IF(ISBLANK(TblMainInvoices[[#This Row],[Estimate_Contract_Volumn]]),"",ROUND(TblMainInvoices[[#This Row],[Price_Unit]]*TblMainInvoices[[#This Row],[Estimate_Contract_Volumn]],0))</f>
        <v/>
      </c>
      <c r="P333" s="249"/>
      <c r="Q333" s="250" t="str">
        <f>IFERROR(IF(ISBLANK(TblMainInvoices[[#This Row],[ContInv_No01_Volumn]]),"",ROUND(TblMainInvoices[[#This Row],[Price_Unit]]*TblMainInvoices[[#This Row],[ContInv_No01_Volumn]],0)),"")</f>
        <v/>
      </c>
    </row>
    <row r="334" spans="1:17" ht="50.25" customHeight="1">
      <c r="A334" s="239" t="str">
        <f t="shared" si="10"/>
        <v>11080111</v>
      </c>
      <c r="B334" s="240" t="str">
        <f>_xlfn.XLOOKUP(TblMainInvoices[[#This Row],[Fehrest_Code]],TblFeharesCode[Fehrest_Code],TblFeharesCode[Schedule_Prices_Fa])</f>
        <v>ابنیه</v>
      </c>
      <c r="C334" s="240" t="e">
        <f>_xlfn.XLOOKUP(TblMainInvoices[[#This Row],[Schedule_Prices_Fa]],TblFeharesCode[Schedule_Prices_Fa],#REF!)</f>
        <v>#REF!</v>
      </c>
      <c r="D334" s="241">
        <v>11</v>
      </c>
      <c r="E334" s="241" t="str">
        <f t="shared" si="11"/>
        <v>08</v>
      </c>
      <c r="F334" s="240" t="s">
        <v>774</v>
      </c>
      <c r="G334" s="251" t="s">
        <v>793</v>
      </c>
      <c r="H334" s="243" t="s">
        <v>794</v>
      </c>
      <c r="I334" s="243" t="s">
        <v>3514</v>
      </c>
      <c r="J334" s="252" t="s">
        <v>34</v>
      </c>
      <c r="K334" s="245">
        <v>940000</v>
      </c>
      <c r="L334" s="246"/>
      <c r="M334" s="247">
        <f>_xlfn.XLOOKUP(TblMainInvoices[[#This Row],[Chapter_Nomber]],TblFeharesChapter[Abniyeh_Chapter_Nomber],TblFeharesChapter[Abniyeh_Plus_Minus])</f>
        <v>1.9519</v>
      </c>
      <c r="N334" s="248">
        <v>1.3418000000000001</v>
      </c>
      <c r="O334" s="245" t="str">
        <f>IF(ISBLANK(TblMainInvoices[[#This Row],[Estimate_Contract_Volumn]]),"",ROUND(TblMainInvoices[[#This Row],[Price_Unit]]*TblMainInvoices[[#This Row],[Estimate_Contract_Volumn]],0))</f>
        <v/>
      </c>
      <c r="P334" s="249"/>
      <c r="Q334" s="250" t="str">
        <f>IFERROR(IF(ISBLANK(TblMainInvoices[[#This Row],[ContInv_No01_Volumn]]),"",ROUND(TblMainInvoices[[#This Row],[Price_Unit]]*TblMainInvoices[[#This Row],[ContInv_No01_Volumn]],0)),"")</f>
        <v/>
      </c>
    </row>
    <row r="335" spans="1:17" ht="50.25" customHeight="1">
      <c r="A335" s="239" t="str">
        <f t="shared" si="10"/>
        <v>11080201</v>
      </c>
      <c r="B335" s="240" t="str">
        <f>_xlfn.XLOOKUP(TblMainInvoices[[#This Row],[Fehrest_Code]],TblFeharesCode[Fehrest_Code],TblFeharesCode[Schedule_Prices_Fa])</f>
        <v>ابنیه</v>
      </c>
      <c r="C335" s="240" t="e">
        <f>_xlfn.XLOOKUP(TblMainInvoices[[#This Row],[Schedule_Prices_Fa]],TblFeharesCode[Schedule_Prices_Fa],#REF!)</f>
        <v>#REF!</v>
      </c>
      <c r="D335" s="241">
        <v>11</v>
      </c>
      <c r="E335" s="241" t="str">
        <f t="shared" si="11"/>
        <v>08</v>
      </c>
      <c r="F335" s="240" t="s">
        <v>774</v>
      </c>
      <c r="G335" s="251" t="s">
        <v>795</v>
      </c>
      <c r="H335" s="243" t="s">
        <v>796</v>
      </c>
      <c r="I335" s="243" t="s">
        <v>3515</v>
      </c>
      <c r="J335" s="244" t="s">
        <v>34</v>
      </c>
      <c r="K335" s="245">
        <v>14633000</v>
      </c>
      <c r="L335" s="246"/>
      <c r="M335" s="247">
        <f>_xlfn.XLOOKUP(TblMainInvoices[[#This Row],[Chapter_Nomber]],TblFeharesChapter[Abniyeh_Chapter_Nomber],TblFeharesChapter[Abniyeh_Plus_Minus])</f>
        <v>1.9519</v>
      </c>
      <c r="N335" s="248">
        <v>1.3418000000000001</v>
      </c>
      <c r="O335" s="245" t="str">
        <f>IF(ISBLANK(TblMainInvoices[[#This Row],[Estimate_Contract_Volumn]]),"",ROUND(TblMainInvoices[[#This Row],[Price_Unit]]*TblMainInvoices[[#This Row],[Estimate_Contract_Volumn]],0))</f>
        <v/>
      </c>
      <c r="P335" s="249"/>
      <c r="Q335" s="250" t="str">
        <f>IFERROR(IF(ISBLANK(TblMainInvoices[[#This Row],[ContInv_No01_Volumn]]),"",ROUND(TblMainInvoices[[#This Row],[Price_Unit]]*TblMainInvoices[[#This Row],[ContInv_No01_Volumn]],0)),"")</f>
        <v/>
      </c>
    </row>
    <row r="336" spans="1:17" ht="50.25" customHeight="1">
      <c r="A336" s="239" t="str">
        <f t="shared" si="10"/>
        <v>11080202</v>
      </c>
      <c r="B336" s="240" t="str">
        <f>_xlfn.XLOOKUP(TblMainInvoices[[#This Row],[Fehrest_Code]],TblFeharesCode[Fehrest_Code],TblFeharesCode[Schedule_Prices_Fa])</f>
        <v>ابنیه</v>
      </c>
      <c r="C336" s="240" t="e">
        <f>_xlfn.XLOOKUP(TblMainInvoices[[#This Row],[Schedule_Prices_Fa]],TblFeharesCode[Schedule_Prices_Fa],#REF!)</f>
        <v>#REF!</v>
      </c>
      <c r="D336" s="241">
        <v>11</v>
      </c>
      <c r="E336" s="241" t="str">
        <f t="shared" si="11"/>
        <v>08</v>
      </c>
      <c r="F336" s="240" t="s">
        <v>774</v>
      </c>
      <c r="G336" s="251" t="s">
        <v>48</v>
      </c>
      <c r="H336" s="243" t="s">
        <v>797</v>
      </c>
      <c r="I336" s="243" t="s">
        <v>3515</v>
      </c>
      <c r="J336" s="252" t="s">
        <v>34</v>
      </c>
      <c r="K336" s="245">
        <v>22366000</v>
      </c>
      <c r="L336" s="246"/>
      <c r="M336" s="247">
        <f>_xlfn.XLOOKUP(TblMainInvoices[[#This Row],[Chapter_Nomber]],TblFeharesChapter[Abniyeh_Chapter_Nomber],TblFeharesChapter[Abniyeh_Plus_Minus])</f>
        <v>1.9519</v>
      </c>
      <c r="N336" s="248">
        <v>1.3418000000000001</v>
      </c>
      <c r="O336" s="245" t="str">
        <f>IF(ISBLANK(TblMainInvoices[[#This Row],[Estimate_Contract_Volumn]]),"",ROUND(TblMainInvoices[[#This Row],[Price_Unit]]*TblMainInvoices[[#This Row],[Estimate_Contract_Volumn]],0))</f>
        <v/>
      </c>
      <c r="P336" s="249"/>
      <c r="Q336" s="250" t="str">
        <f>IFERROR(IF(ISBLANK(TblMainInvoices[[#This Row],[ContInv_No01_Volumn]]),"",ROUND(TblMainInvoices[[#This Row],[Price_Unit]]*TblMainInvoices[[#This Row],[ContInv_No01_Volumn]],0)),"")</f>
        <v/>
      </c>
    </row>
    <row r="337" spans="1:17" ht="50.25" customHeight="1">
      <c r="A337" s="239" t="str">
        <f t="shared" si="10"/>
        <v>11080204</v>
      </c>
      <c r="B337" s="240" t="str">
        <f>_xlfn.XLOOKUP(TblMainInvoices[[#This Row],[Fehrest_Code]],TblFeharesCode[Fehrest_Code],TblFeharesCode[Schedule_Prices_Fa])</f>
        <v>ابنیه</v>
      </c>
      <c r="C337" s="240" t="e">
        <f>_xlfn.XLOOKUP(TblMainInvoices[[#This Row],[Schedule_Prices_Fa]],TblFeharesCode[Schedule_Prices_Fa],#REF!)</f>
        <v>#REF!</v>
      </c>
      <c r="D337" s="241">
        <v>11</v>
      </c>
      <c r="E337" s="241" t="str">
        <f t="shared" si="11"/>
        <v>08</v>
      </c>
      <c r="F337" s="240" t="s">
        <v>774</v>
      </c>
      <c r="G337" s="251" t="s">
        <v>798</v>
      </c>
      <c r="H337" s="243" t="s">
        <v>799</v>
      </c>
      <c r="I337" s="243" t="s">
        <v>3516</v>
      </c>
      <c r="J337" s="252" t="s">
        <v>34</v>
      </c>
      <c r="K337" s="245">
        <v>11284000</v>
      </c>
      <c r="L337" s="246"/>
      <c r="M337" s="247">
        <f>_xlfn.XLOOKUP(TblMainInvoices[[#This Row],[Chapter_Nomber]],TblFeharesChapter[Abniyeh_Chapter_Nomber],TblFeharesChapter[Abniyeh_Plus_Minus])</f>
        <v>1.9519</v>
      </c>
      <c r="N337" s="248">
        <v>1.3418000000000001</v>
      </c>
      <c r="O337" s="245" t="str">
        <f>IF(ISBLANK(TblMainInvoices[[#This Row],[Estimate_Contract_Volumn]]),"",ROUND(TblMainInvoices[[#This Row],[Price_Unit]]*TblMainInvoices[[#This Row],[Estimate_Contract_Volumn]],0))</f>
        <v/>
      </c>
      <c r="P337" s="249"/>
      <c r="Q337" s="250" t="str">
        <f>IFERROR(IF(ISBLANK(TblMainInvoices[[#This Row],[ContInv_No01_Volumn]]),"",ROUND(TblMainInvoices[[#This Row],[Price_Unit]]*TblMainInvoices[[#This Row],[ContInv_No01_Volumn]],0)),"")</f>
        <v/>
      </c>
    </row>
    <row r="338" spans="1:17" ht="50.25" customHeight="1">
      <c r="A338" s="239" t="str">
        <f t="shared" si="10"/>
        <v>11080301</v>
      </c>
      <c r="B338" s="240" t="str">
        <f>_xlfn.XLOOKUP(TblMainInvoices[[#This Row],[Fehrest_Code]],TblFeharesCode[Fehrest_Code],TblFeharesCode[Schedule_Prices_Fa])</f>
        <v>ابنیه</v>
      </c>
      <c r="C338" s="240" t="e">
        <f>_xlfn.XLOOKUP(TblMainInvoices[[#This Row],[Schedule_Prices_Fa]],TblFeharesCode[Schedule_Prices_Fa],#REF!)</f>
        <v>#REF!</v>
      </c>
      <c r="D338" s="241">
        <v>11</v>
      </c>
      <c r="E338" s="241" t="str">
        <f t="shared" si="11"/>
        <v>08</v>
      </c>
      <c r="F338" s="240" t="s">
        <v>774</v>
      </c>
      <c r="G338" s="251" t="s">
        <v>800</v>
      </c>
      <c r="H338" s="243" t="s">
        <v>801</v>
      </c>
      <c r="I338" s="243" t="s">
        <v>3517</v>
      </c>
      <c r="J338" s="252" t="s">
        <v>34</v>
      </c>
      <c r="K338" s="245">
        <v>2426000</v>
      </c>
      <c r="L338" s="246"/>
      <c r="M338" s="247">
        <f>_xlfn.XLOOKUP(TblMainInvoices[[#This Row],[Chapter_Nomber]],TblFeharesChapter[Abniyeh_Chapter_Nomber],TblFeharesChapter[Abniyeh_Plus_Minus])</f>
        <v>1.9519</v>
      </c>
      <c r="N338" s="248">
        <v>1.3418000000000001</v>
      </c>
      <c r="O338" s="245" t="str">
        <f>IF(ISBLANK(TblMainInvoices[[#This Row],[Estimate_Contract_Volumn]]),"",ROUND(TblMainInvoices[[#This Row],[Price_Unit]]*TblMainInvoices[[#This Row],[Estimate_Contract_Volumn]],0))</f>
        <v/>
      </c>
      <c r="P338" s="249"/>
      <c r="Q338" s="250" t="str">
        <f>IFERROR(IF(ISBLANK(TblMainInvoices[[#This Row],[ContInv_No01_Volumn]]),"",ROUND(TblMainInvoices[[#This Row],[Price_Unit]]*TblMainInvoices[[#This Row],[ContInv_No01_Volumn]],0)),"")</f>
        <v/>
      </c>
    </row>
    <row r="339" spans="1:17" ht="50.25" customHeight="1">
      <c r="A339" s="239" t="str">
        <f t="shared" si="10"/>
        <v>11080302</v>
      </c>
      <c r="B339" s="240" t="str">
        <f>_xlfn.XLOOKUP(TblMainInvoices[[#This Row],[Fehrest_Code]],TblFeharesCode[Fehrest_Code],TblFeharesCode[Schedule_Prices_Fa])</f>
        <v>ابنیه</v>
      </c>
      <c r="C339" s="240" t="e">
        <f>_xlfn.XLOOKUP(TblMainInvoices[[#This Row],[Schedule_Prices_Fa]],TblFeharesCode[Schedule_Prices_Fa],#REF!)</f>
        <v>#REF!</v>
      </c>
      <c r="D339" s="241">
        <v>11</v>
      </c>
      <c r="E339" s="241" t="str">
        <f t="shared" si="11"/>
        <v>08</v>
      </c>
      <c r="F339" s="240" t="s">
        <v>774</v>
      </c>
      <c r="G339" s="251" t="s">
        <v>802</v>
      </c>
      <c r="H339" s="243" t="s">
        <v>803</v>
      </c>
      <c r="I339" s="243" t="s">
        <v>3518</v>
      </c>
      <c r="J339" s="244" t="s">
        <v>34</v>
      </c>
      <c r="K339" s="245">
        <v>1713000</v>
      </c>
      <c r="L339" s="246"/>
      <c r="M339" s="247">
        <f>_xlfn.XLOOKUP(TblMainInvoices[[#This Row],[Chapter_Nomber]],TblFeharesChapter[Abniyeh_Chapter_Nomber],TblFeharesChapter[Abniyeh_Plus_Minus])</f>
        <v>1.9519</v>
      </c>
      <c r="N339" s="248">
        <v>1.3418000000000001</v>
      </c>
      <c r="O339" s="245" t="str">
        <f>IF(ISBLANK(TblMainInvoices[[#This Row],[Estimate_Contract_Volumn]]),"",ROUND(TblMainInvoices[[#This Row],[Price_Unit]]*TblMainInvoices[[#This Row],[Estimate_Contract_Volumn]],0))</f>
        <v/>
      </c>
      <c r="P339" s="249"/>
      <c r="Q339" s="250" t="str">
        <f>IFERROR(IF(ISBLANK(TblMainInvoices[[#This Row],[ContInv_No01_Volumn]]),"",ROUND(TblMainInvoices[[#This Row],[Price_Unit]]*TblMainInvoices[[#This Row],[ContInv_No01_Volumn]],0)),"")</f>
        <v/>
      </c>
    </row>
    <row r="340" spans="1:17" ht="50.25" customHeight="1">
      <c r="A340" s="239" t="str">
        <f t="shared" si="10"/>
        <v>11080304</v>
      </c>
      <c r="B340" s="240" t="str">
        <f>_xlfn.XLOOKUP(TblMainInvoices[[#This Row],[Fehrest_Code]],TblFeharesCode[Fehrest_Code],TblFeharesCode[Schedule_Prices_Fa])</f>
        <v>ابنیه</v>
      </c>
      <c r="C340" s="240" t="e">
        <f>_xlfn.XLOOKUP(TblMainInvoices[[#This Row],[Schedule_Prices_Fa]],TblFeharesCode[Schedule_Prices_Fa],#REF!)</f>
        <v>#REF!</v>
      </c>
      <c r="D340" s="241">
        <v>11</v>
      </c>
      <c r="E340" s="241" t="str">
        <f t="shared" si="11"/>
        <v>08</v>
      </c>
      <c r="F340" s="240" t="s">
        <v>774</v>
      </c>
      <c r="G340" s="251" t="s">
        <v>804</v>
      </c>
      <c r="H340" s="243" t="s">
        <v>805</v>
      </c>
      <c r="I340" s="243" t="s">
        <v>3519</v>
      </c>
      <c r="J340" s="244" t="s">
        <v>34</v>
      </c>
      <c r="K340" s="245">
        <v>304000</v>
      </c>
      <c r="L340" s="246"/>
      <c r="M340" s="247">
        <f>_xlfn.XLOOKUP(TblMainInvoices[[#This Row],[Chapter_Nomber]],TblFeharesChapter[Abniyeh_Chapter_Nomber],TblFeharesChapter[Abniyeh_Plus_Minus])</f>
        <v>1.9519</v>
      </c>
      <c r="N340" s="248">
        <v>1.3418000000000001</v>
      </c>
      <c r="O340" s="245" t="str">
        <f>IF(ISBLANK(TblMainInvoices[[#This Row],[Estimate_Contract_Volumn]]),"",ROUND(TblMainInvoices[[#This Row],[Price_Unit]]*TblMainInvoices[[#This Row],[Estimate_Contract_Volumn]],0))</f>
        <v/>
      </c>
      <c r="P340" s="249"/>
      <c r="Q340" s="250" t="str">
        <f>IFERROR(IF(ISBLANK(TblMainInvoices[[#This Row],[ContInv_No01_Volumn]]),"",ROUND(TblMainInvoices[[#This Row],[Price_Unit]]*TblMainInvoices[[#This Row],[ContInv_No01_Volumn]],0)),"")</f>
        <v/>
      </c>
    </row>
    <row r="341" spans="1:17" ht="50.25" customHeight="1">
      <c r="A341" s="239" t="str">
        <f t="shared" si="10"/>
        <v>11080305</v>
      </c>
      <c r="B341" s="240" t="str">
        <f>_xlfn.XLOOKUP(TblMainInvoices[[#This Row],[Fehrest_Code]],TblFeharesCode[Fehrest_Code],TblFeharesCode[Schedule_Prices_Fa])</f>
        <v>ابنیه</v>
      </c>
      <c r="C341" s="240" t="e">
        <f>_xlfn.XLOOKUP(TblMainInvoices[[#This Row],[Schedule_Prices_Fa]],TblFeharesCode[Schedule_Prices_Fa],#REF!)</f>
        <v>#REF!</v>
      </c>
      <c r="D341" s="241">
        <v>11</v>
      </c>
      <c r="E341" s="241" t="str">
        <f t="shared" si="11"/>
        <v>08</v>
      </c>
      <c r="F341" s="240" t="s">
        <v>774</v>
      </c>
      <c r="G341" s="251" t="s">
        <v>806</v>
      </c>
      <c r="H341" s="243" t="s">
        <v>807</v>
      </c>
      <c r="I341" s="243" t="s">
        <v>3520</v>
      </c>
      <c r="J341" s="244" t="s">
        <v>34</v>
      </c>
      <c r="K341" s="245">
        <v>281000</v>
      </c>
      <c r="L341" s="246"/>
      <c r="M341" s="247">
        <f>_xlfn.XLOOKUP(TblMainInvoices[[#This Row],[Chapter_Nomber]],TblFeharesChapter[Abniyeh_Chapter_Nomber],TblFeharesChapter[Abniyeh_Plus_Minus])</f>
        <v>1.9519</v>
      </c>
      <c r="N341" s="248">
        <v>1.3418000000000001</v>
      </c>
      <c r="O341" s="245" t="str">
        <f>IF(ISBLANK(TblMainInvoices[[#This Row],[Estimate_Contract_Volumn]]),"",ROUND(TblMainInvoices[[#This Row],[Price_Unit]]*TblMainInvoices[[#This Row],[Estimate_Contract_Volumn]],0))</f>
        <v/>
      </c>
      <c r="P341" s="249"/>
      <c r="Q341" s="250" t="str">
        <f>IFERROR(IF(ISBLANK(TblMainInvoices[[#This Row],[ContInv_No01_Volumn]]),"",ROUND(TblMainInvoices[[#This Row],[Price_Unit]]*TblMainInvoices[[#This Row],[ContInv_No01_Volumn]],0)),"")</f>
        <v/>
      </c>
    </row>
    <row r="342" spans="1:17" ht="50.25" customHeight="1">
      <c r="A342" s="239" t="str">
        <f t="shared" si="10"/>
        <v>11080307</v>
      </c>
      <c r="B342" s="240" t="str">
        <f>_xlfn.XLOOKUP(TblMainInvoices[[#This Row],[Fehrest_Code]],TblFeharesCode[Fehrest_Code],TblFeharesCode[Schedule_Prices_Fa])</f>
        <v>ابنیه</v>
      </c>
      <c r="C342" s="240" t="e">
        <f>_xlfn.XLOOKUP(TblMainInvoices[[#This Row],[Schedule_Prices_Fa]],TblFeharesCode[Schedule_Prices_Fa],#REF!)</f>
        <v>#REF!</v>
      </c>
      <c r="D342" s="241">
        <v>11</v>
      </c>
      <c r="E342" s="241" t="str">
        <f t="shared" si="11"/>
        <v>08</v>
      </c>
      <c r="F342" s="240" t="s">
        <v>774</v>
      </c>
      <c r="G342" s="251" t="s">
        <v>808</v>
      </c>
      <c r="H342" s="243" t="s">
        <v>809</v>
      </c>
      <c r="I342" s="243" t="s">
        <v>3521</v>
      </c>
      <c r="J342" s="244" t="s">
        <v>34</v>
      </c>
      <c r="K342" s="245">
        <v>1151000</v>
      </c>
      <c r="L342" s="246"/>
      <c r="M342" s="247">
        <f>_xlfn.XLOOKUP(TblMainInvoices[[#This Row],[Chapter_Nomber]],TblFeharesChapter[Abniyeh_Chapter_Nomber],TblFeharesChapter[Abniyeh_Plus_Minus])</f>
        <v>1.9519</v>
      </c>
      <c r="N342" s="248">
        <v>1.3418000000000001</v>
      </c>
      <c r="O342" s="245" t="str">
        <f>IF(ISBLANK(TblMainInvoices[[#This Row],[Estimate_Contract_Volumn]]),"",ROUND(TblMainInvoices[[#This Row],[Price_Unit]]*TblMainInvoices[[#This Row],[Estimate_Contract_Volumn]],0))</f>
        <v/>
      </c>
      <c r="P342" s="249"/>
      <c r="Q342" s="250" t="str">
        <f>IFERROR(IF(ISBLANK(TblMainInvoices[[#This Row],[ContInv_No01_Volumn]]),"",ROUND(TblMainInvoices[[#This Row],[Price_Unit]]*TblMainInvoices[[#This Row],[ContInv_No01_Volumn]],0)),"")</f>
        <v/>
      </c>
    </row>
    <row r="343" spans="1:17" ht="50.25" customHeight="1">
      <c r="A343" s="239" t="str">
        <f t="shared" si="10"/>
        <v>11080308</v>
      </c>
      <c r="B343" s="240" t="str">
        <f>_xlfn.XLOOKUP(TblMainInvoices[[#This Row],[Fehrest_Code]],TblFeharesCode[Fehrest_Code],TblFeharesCode[Schedule_Prices_Fa])</f>
        <v>ابنیه</v>
      </c>
      <c r="C343" s="240" t="e">
        <f>_xlfn.XLOOKUP(TblMainInvoices[[#This Row],[Schedule_Prices_Fa]],TblFeharesCode[Schedule_Prices_Fa],#REF!)</f>
        <v>#REF!</v>
      </c>
      <c r="D343" s="241">
        <v>11</v>
      </c>
      <c r="E343" s="241" t="str">
        <f t="shared" si="11"/>
        <v>08</v>
      </c>
      <c r="F343" s="240" t="s">
        <v>774</v>
      </c>
      <c r="G343" s="251" t="s">
        <v>810</v>
      </c>
      <c r="H343" s="243" t="s">
        <v>811</v>
      </c>
      <c r="I343" s="243" t="s">
        <v>3522</v>
      </c>
      <c r="J343" s="244" t="s">
        <v>125</v>
      </c>
      <c r="K343" s="245">
        <v>538500</v>
      </c>
      <c r="L343" s="246"/>
      <c r="M343" s="247">
        <f>_xlfn.XLOOKUP(TblMainInvoices[[#This Row],[Chapter_Nomber]],TblFeharesChapter[Abniyeh_Chapter_Nomber],TblFeharesChapter[Abniyeh_Plus_Minus])</f>
        <v>1.9519</v>
      </c>
      <c r="N343" s="248">
        <v>1.3418000000000001</v>
      </c>
      <c r="O343" s="245" t="str">
        <f>IF(ISBLANK(TblMainInvoices[[#This Row],[Estimate_Contract_Volumn]]),"",ROUND(TblMainInvoices[[#This Row],[Price_Unit]]*TblMainInvoices[[#This Row],[Estimate_Contract_Volumn]],0))</f>
        <v/>
      </c>
      <c r="P343" s="249"/>
      <c r="Q343" s="250" t="str">
        <f>IFERROR(IF(ISBLANK(TblMainInvoices[[#This Row],[ContInv_No01_Volumn]]),"",ROUND(TblMainInvoices[[#This Row],[Price_Unit]]*TblMainInvoices[[#This Row],[ContInv_No01_Volumn]],0)),"")</f>
        <v/>
      </c>
    </row>
    <row r="344" spans="1:17" ht="50.25" customHeight="1">
      <c r="A344" s="239" t="str">
        <f t="shared" si="10"/>
        <v>11080309</v>
      </c>
      <c r="B344" s="240" t="str">
        <f>_xlfn.XLOOKUP(TblMainInvoices[[#This Row],[Fehrest_Code]],TblFeharesCode[Fehrest_Code],TblFeharesCode[Schedule_Prices_Fa])</f>
        <v>ابنیه</v>
      </c>
      <c r="C344" s="240" t="e">
        <f>_xlfn.XLOOKUP(TblMainInvoices[[#This Row],[Schedule_Prices_Fa]],TblFeharesCode[Schedule_Prices_Fa],#REF!)</f>
        <v>#REF!</v>
      </c>
      <c r="D344" s="241">
        <v>11</v>
      </c>
      <c r="E344" s="241" t="str">
        <f t="shared" si="11"/>
        <v>08</v>
      </c>
      <c r="F344" s="240" t="s">
        <v>774</v>
      </c>
      <c r="G344" s="251" t="s">
        <v>812</v>
      </c>
      <c r="H344" s="243" t="s">
        <v>813</v>
      </c>
      <c r="I344" s="243" t="s">
        <v>3523</v>
      </c>
      <c r="J344" s="252" t="s">
        <v>125</v>
      </c>
      <c r="K344" s="245">
        <v>314000</v>
      </c>
      <c r="L344" s="246"/>
      <c r="M344" s="247">
        <f>_xlfn.XLOOKUP(TblMainInvoices[[#This Row],[Chapter_Nomber]],TblFeharesChapter[Abniyeh_Chapter_Nomber],TblFeharesChapter[Abniyeh_Plus_Minus])</f>
        <v>1.9519</v>
      </c>
      <c r="N344" s="248">
        <v>1.3418000000000001</v>
      </c>
      <c r="O344" s="245" t="str">
        <f>IF(ISBLANK(TblMainInvoices[[#This Row],[Estimate_Contract_Volumn]]),"",ROUND(TblMainInvoices[[#This Row],[Price_Unit]]*TblMainInvoices[[#This Row],[Estimate_Contract_Volumn]],0))</f>
        <v/>
      </c>
      <c r="P344" s="249"/>
      <c r="Q344" s="250" t="str">
        <f>IFERROR(IF(ISBLANK(TblMainInvoices[[#This Row],[ContInv_No01_Volumn]]),"",ROUND(TblMainInvoices[[#This Row],[Price_Unit]]*TblMainInvoices[[#This Row],[ContInv_No01_Volumn]],0)),"")</f>
        <v/>
      </c>
    </row>
    <row r="345" spans="1:17" ht="50.25" customHeight="1">
      <c r="A345" s="239" t="str">
        <f t="shared" si="10"/>
        <v>11080310</v>
      </c>
      <c r="B345" s="240" t="str">
        <f>_xlfn.XLOOKUP(TblMainInvoices[[#This Row],[Fehrest_Code]],TblFeharesCode[Fehrest_Code],TblFeharesCode[Schedule_Prices_Fa])</f>
        <v>ابنیه</v>
      </c>
      <c r="C345" s="240" t="e">
        <f>_xlfn.XLOOKUP(TblMainInvoices[[#This Row],[Schedule_Prices_Fa]],TblFeharesCode[Schedule_Prices_Fa],#REF!)</f>
        <v>#REF!</v>
      </c>
      <c r="D345" s="241">
        <v>11</v>
      </c>
      <c r="E345" s="241" t="str">
        <f t="shared" si="11"/>
        <v>08</v>
      </c>
      <c r="F345" s="240" t="s">
        <v>774</v>
      </c>
      <c r="G345" s="251" t="s">
        <v>814</v>
      </c>
      <c r="H345" s="243" t="s">
        <v>815</v>
      </c>
      <c r="I345" s="243" t="s">
        <v>3524</v>
      </c>
      <c r="J345" s="244" t="s">
        <v>34</v>
      </c>
      <c r="K345" s="245">
        <v>145500</v>
      </c>
      <c r="L345" s="246"/>
      <c r="M345" s="247">
        <f>_xlfn.XLOOKUP(TblMainInvoices[[#This Row],[Chapter_Nomber]],TblFeharesChapter[Abniyeh_Chapter_Nomber],TblFeharesChapter[Abniyeh_Plus_Minus])</f>
        <v>1.9519</v>
      </c>
      <c r="N345" s="248">
        <v>1.3418000000000001</v>
      </c>
      <c r="O345" s="245" t="str">
        <f>IF(ISBLANK(TblMainInvoices[[#This Row],[Estimate_Contract_Volumn]]),"",ROUND(TblMainInvoices[[#This Row],[Price_Unit]]*TblMainInvoices[[#This Row],[Estimate_Contract_Volumn]],0))</f>
        <v/>
      </c>
      <c r="P345" s="249"/>
      <c r="Q345" s="250" t="str">
        <f>IFERROR(IF(ISBLANK(TblMainInvoices[[#This Row],[ContInv_No01_Volumn]]),"",ROUND(TblMainInvoices[[#This Row],[Price_Unit]]*TblMainInvoices[[#This Row],[ContInv_No01_Volumn]],0)),"")</f>
        <v/>
      </c>
    </row>
    <row r="346" spans="1:17" ht="50.25" customHeight="1">
      <c r="A346" s="239" t="str">
        <f t="shared" si="10"/>
        <v>11080311</v>
      </c>
      <c r="B346" s="240" t="str">
        <f>_xlfn.XLOOKUP(TblMainInvoices[[#This Row],[Fehrest_Code]],TblFeharesCode[Fehrest_Code],TblFeharesCode[Schedule_Prices_Fa])</f>
        <v>ابنیه</v>
      </c>
      <c r="C346" s="240" t="e">
        <f>_xlfn.XLOOKUP(TblMainInvoices[[#This Row],[Schedule_Prices_Fa]],TblFeharesCode[Schedule_Prices_Fa],#REF!)</f>
        <v>#REF!</v>
      </c>
      <c r="D346" s="241">
        <v>11</v>
      </c>
      <c r="E346" s="241" t="str">
        <f t="shared" si="11"/>
        <v>08</v>
      </c>
      <c r="F346" s="240" t="s">
        <v>774</v>
      </c>
      <c r="G346" s="251" t="s">
        <v>816</v>
      </c>
      <c r="H346" s="243" t="s">
        <v>817</v>
      </c>
      <c r="I346" s="243" t="s">
        <v>3525</v>
      </c>
      <c r="J346" s="252" t="s">
        <v>34</v>
      </c>
      <c r="K346" s="245">
        <v>363500</v>
      </c>
      <c r="L346" s="246"/>
      <c r="M346" s="247">
        <f>_xlfn.XLOOKUP(TblMainInvoices[[#This Row],[Chapter_Nomber]],TblFeharesChapter[Abniyeh_Chapter_Nomber],TblFeharesChapter[Abniyeh_Plus_Minus])</f>
        <v>1.9519</v>
      </c>
      <c r="N346" s="248">
        <v>1.3418000000000001</v>
      </c>
      <c r="O346" s="245" t="str">
        <f>IF(ISBLANK(TblMainInvoices[[#This Row],[Estimate_Contract_Volumn]]),"",ROUND(TblMainInvoices[[#This Row],[Price_Unit]]*TblMainInvoices[[#This Row],[Estimate_Contract_Volumn]],0))</f>
        <v/>
      </c>
      <c r="P346" s="249"/>
      <c r="Q346" s="250" t="str">
        <f>IFERROR(IF(ISBLANK(TblMainInvoices[[#This Row],[ContInv_No01_Volumn]]),"",ROUND(TblMainInvoices[[#This Row],[Price_Unit]]*TblMainInvoices[[#This Row],[ContInv_No01_Volumn]],0)),"")</f>
        <v/>
      </c>
    </row>
    <row r="347" spans="1:17" ht="50.25" customHeight="1">
      <c r="A347" s="239" t="str">
        <f t="shared" si="10"/>
        <v>11080312</v>
      </c>
      <c r="B347" s="240" t="str">
        <f>_xlfn.XLOOKUP(TblMainInvoices[[#This Row],[Fehrest_Code]],TblFeharesCode[Fehrest_Code],TblFeharesCode[Schedule_Prices_Fa])</f>
        <v>ابنیه</v>
      </c>
      <c r="C347" s="240" t="e">
        <f>_xlfn.XLOOKUP(TblMainInvoices[[#This Row],[Schedule_Prices_Fa]],TblFeharesCode[Schedule_Prices_Fa],#REF!)</f>
        <v>#REF!</v>
      </c>
      <c r="D347" s="241">
        <v>11</v>
      </c>
      <c r="E347" s="241" t="str">
        <f t="shared" si="11"/>
        <v>08</v>
      </c>
      <c r="F347" s="240" t="s">
        <v>774</v>
      </c>
      <c r="G347" s="251" t="s">
        <v>818</v>
      </c>
      <c r="H347" s="243" t="s">
        <v>819</v>
      </c>
      <c r="I347" s="243" t="s">
        <v>3526</v>
      </c>
      <c r="J347" s="252" t="s">
        <v>125</v>
      </c>
      <c r="K347" s="245">
        <v>3222000</v>
      </c>
      <c r="L347" s="246"/>
      <c r="M347" s="247">
        <f>_xlfn.XLOOKUP(TblMainInvoices[[#This Row],[Chapter_Nomber]],TblFeharesChapter[Abniyeh_Chapter_Nomber],TblFeharesChapter[Abniyeh_Plus_Minus])</f>
        <v>1.9519</v>
      </c>
      <c r="N347" s="248">
        <v>1.3418000000000001</v>
      </c>
      <c r="O347" s="245" t="str">
        <f>IF(ISBLANK(TblMainInvoices[[#This Row],[Estimate_Contract_Volumn]]),"",ROUND(TblMainInvoices[[#This Row],[Price_Unit]]*TblMainInvoices[[#This Row],[Estimate_Contract_Volumn]],0))</f>
        <v/>
      </c>
      <c r="P347" s="249"/>
      <c r="Q347" s="250" t="str">
        <f>IFERROR(IF(ISBLANK(TblMainInvoices[[#This Row],[ContInv_No01_Volumn]]),"",ROUND(TblMainInvoices[[#This Row],[Price_Unit]]*TblMainInvoices[[#This Row],[ContInv_No01_Volumn]],0)),"")</f>
        <v/>
      </c>
    </row>
    <row r="348" spans="1:17" ht="50.25" customHeight="1">
      <c r="A348" s="239" t="str">
        <f t="shared" si="10"/>
        <v>11080313</v>
      </c>
      <c r="B348" s="240" t="str">
        <f>_xlfn.XLOOKUP(TblMainInvoices[[#This Row],[Fehrest_Code]],TblFeharesCode[Fehrest_Code],TblFeharesCode[Schedule_Prices_Fa])</f>
        <v>ابنیه</v>
      </c>
      <c r="C348" s="240" t="e">
        <f>_xlfn.XLOOKUP(TblMainInvoices[[#This Row],[Schedule_Prices_Fa]],TblFeharesCode[Schedule_Prices_Fa],#REF!)</f>
        <v>#REF!</v>
      </c>
      <c r="D348" s="241">
        <v>11</v>
      </c>
      <c r="E348" s="241" t="str">
        <f t="shared" si="11"/>
        <v>08</v>
      </c>
      <c r="F348" s="240" t="s">
        <v>774</v>
      </c>
      <c r="G348" s="251" t="s">
        <v>820</v>
      </c>
      <c r="H348" s="243" t="s">
        <v>821</v>
      </c>
      <c r="I348" s="243" t="s">
        <v>3527</v>
      </c>
      <c r="J348" s="252" t="s">
        <v>125</v>
      </c>
      <c r="K348" s="245">
        <v>5896000</v>
      </c>
      <c r="L348" s="246"/>
      <c r="M348" s="247">
        <f>_xlfn.XLOOKUP(TblMainInvoices[[#This Row],[Chapter_Nomber]],TblFeharesChapter[Abniyeh_Chapter_Nomber],TblFeharesChapter[Abniyeh_Plus_Minus])</f>
        <v>1.9519</v>
      </c>
      <c r="N348" s="248">
        <v>1.3418000000000001</v>
      </c>
      <c r="O348" s="245" t="str">
        <f>IF(ISBLANK(TblMainInvoices[[#This Row],[Estimate_Contract_Volumn]]),"",ROUND(TblMainInvoices[[#This Row],[Price_Unit]]*TblMainInvoices[[#This Row],[Estimate_Contract_Volumn]],0))</f>
        <v/>
      </c>
      <c r="P348" s="249"/>
      <c r="Q348" s="250" t="str">
        <f>IFERROR(IF(ISBLANK(TblMainInvoices[[#This Row],[ContInv_No01_Volumn]]),"",ROUND(TblMainInvoices[[#This Row],[Price_Unit]]*TblMainInvoices[[#This Row],[ContInv_No01_Volumn]],0)),"")</f>
        <v/>
      </c>
    </row>
    <row r="349" spans="1:17" ht="50.25" customHeight="1">
      <c r="A349" s="239" t="str">
        <f t="shared" si="10"/>
        <v>11080314</v>
      </c>
      <c r="B349" s="240" t="str">
        <f>_xlfn.XLOOKUP(TblMainInvoices[[#This Row],[Fehrest_Code]],TblFeharesCode[Fehrest_Code],TblFeharesCode[Schedule_Prices_Fa])</f>
        <v>ابنیه</v>
      </c>
      <c r="C349" s="240" t="e">
        <f>_xlfn.XLOOKUP(TblMainInvoices[[#This Row],[Schedule_Prices_Fa]],TblFeharesCode[Schedule_Prices_Fa],#REF!)</f>
        <v>#REF!</v>
      </c>
      <c r="D349" s="241">
        <v>11</v>
      </c>
      <c r="E349" s="241" t="str">
        <f t="shared" si="11"/>
        <v>08</v>
      </c>
      <c r="F349" s="240" t="s">
        <v>774</v>
      </c>
      <c r="G349" s="251" t="s">
        <v>822</v>
      </c>
      <c r="H349" s="243" t="s">
        <v>823</v>
      </c>
      <c r="I349" s="243" t="s">
        <v>3528</v>
      </c>
      <c r="J349" s="252" t="s">
        <v>125</v>
      </c>
      <c r="K349" s="245">
        <v>267500</v>
      </c>
      <c r="L349" s="246"/>
      <c r="M349" s="247">
        <f>_xlfn.XLOOKUP(TblMainInvoices[[#This Row],[Chapter_Nomber]],TblFeharesChapter[Abniyeh_Chapter_Nomber],TblFeharesChapter[Abniyeh_Plus_Minus])</f>
        <v>1.9519</v>
      </c>
      <c r="N349" s="248">
        <v>1.3418000000000001</v>
      </c>
      <c r="O349" s="245" t="str">
        <f>IF(ISBLANK(TblMainInvoices[[#This Row],[Estimate_Contract_Volumn]]),"",ROUND(TblMainInvoices[[#This Row],[Price_Unit]]*TblMainInvoices[[#This Row],[Estimate_Contract_Volumn]],0))</f>
        <v/>
      </c>
      <c r="P349" s="249"/>
      <c r="Q349" s="250" t="str">
        <f>IFERROR(IF(ISBLANK(TblMainInvoices[[#This Row],[ContInv_No01_Volumn]]),"",ROUND(TblMainInvoices[[#This Row],[Price_Unit]]*TblMainInvoices[[#This Row],[ContInv_No01_Volumn]],0)),"")</f>
        <v/>
      </c>
    </row>
    <row r="350" spans="1:17" ht="50.25" customHeight="1">
      <c r="A350" s="239" t="str">
        <f t="shared" si="10"/>
        <v>11080315</v>
      </c>
      <c r="B350" s="240" t="str">
        <f>_xlfn.XLOOKUP(TblMainInvoices[[#This Row],[Fehrest_Code]],TblFeharesCode[Fehrest_Code],TblFeharesCode[Schedule_Prices_Fa])</f>
        <v>ابنیه</v>
      </c>
      <c r="C350" s="240" t="e">
        <f>_xlfn.XLOOKUP(TblMainInvoices[[#This Row],[Schedule_Prices_Fa]],TblFeharesCode[Schedule_Prices_Fa],#REF!)</f>
        <v>#REF!</v>
      </c>
      <c r="D350" s="241">
        <v>11</v>
      </c>
      <c r="E350" s="241" t="str">
        <f t="shared" si="11"/>
        <v>08</v>
      </c>
      <c r="F350" s="240" t="s">
        <v>774</v>
      </c>
      <c r="G350" s="251" t="s">
        <v>824</v>
      </c>
      <c r="H350" s="243" t="s">
        <v>825</v>
      </c>
      <c r="I350" s="243" t="s">
        <v>3529</v>
      </c>
      <c r="J350" s="252" t="s">
        <v>125</v>
      </c>
      <c r="K350" s="245">
        <v>42900</v>
      </c>
      <c r="L350" s="246"/>
      <c r="M350" s="247">
        <f>_xlfn.XLOOKUP(TblMainInvoices[[#This Row],[Chapter_Nomber]],TblFeharesChapter[Abniyeh_Chapter_Nomber],TblFeharesChapter[Abniyeh_Plus_Minus])</f>
        <v>1.9519</v>
      </c>
      <c r="N350" s="248">
        <v>1.3418000000000001</v>
      </c>
      <c r="O350" s="245" t="str">
        <f>IF(ISBLANK(TblMainInvoices[[#This Row],[Estimate_Contract_Volumn]]),"",ROUND(TblMainInvoices[[#This Row],[Price_Unit]]*TblMainInvoices[[#This Row],[Estimate_Contract_Volumn]],0))</f>
        <v/>
      </c>
      <c r="P350" s="249"/>
      <c r="Q350" s="250" t="str">
        <f>IFERROR(IF(ISBLANK(TblMainInvoices[[#This Row],[ContInv_No01_Volumn]]),"",ROUND(TblMainInvoices[[#This Row],[Price_Unit]]*TblMainInvoices[[#This Row],[ContInv_No01_Volumn]],0)),"")</f>
        <v/>
      </c>
    </row>
    <row r="351" spans="1:17" ht="50.25" customHeight="1">
      <c r="A351" s="239" t="str">
        <f t="shared" si="10"/>
        <v>11080316</v>
      </c>
      <c r="B351" s="240" t="str">
        <f>_xlfn.XLOOKUP(TblMainInvoices[[#This Row],[Fehrest_Code]],TblFeharesCode[Fehrest_Code],TblFeharesCode[Schedule_Prices_Fa])</f>
        <v>ابنیه</v>
      </c>
      <c r="C351" s="240" t="e">
        <f>_xlfn.XLOOKUP(TblMainInvoices[[#This Row],[Schedule_Prices_Fa]],TblFeharesCode[Schedule_Prices_Fa],#REF!)</f>
        <v>#REF!</v>
      </c>
      <c r="D351" s="241">
        <v>11</v>
      </c>
      <c r="E351" s="241" t="str">
        <f t="shared" si="11"/>
        <v>08</v>
      </c>
      <c r="F351" s="240" t="s">
        <v>774</v>
      </c>
      <c r="G351" s="251" t="s">
        <v>826</v>
      </c>
      <c r="H351" s="243" t="s">
        <v>827</v>
      </c>
      <c r="I351" s="243" t="s">
        <v>3530</v>
      </c>
      <c r="J351" s="252" t="s">
        <v>145</v>
      </c>
      <c r="K351" s="245">
        <v>226000</v>
      </c>
      <c r="L351" s="246"/>
      <c r="M351" s="247">
        <f>_xlfn.XLOOKUP(TblMainInvoices[[#This Row],[Chapter_Nomber]],TblFeharesChapter[Abniyeh_Chapter_Nomber],TblFeharesChapter[Abniyeh_Plus_Minus])</f>
        <v>1.9519</v>
      </c>
      <c r="N351" s="248">
        <v>1.3418000000000001</v>
      </c>
      <c r="O351" s="245" t="str">
        <f>IF(ISBLANK(TblMainInvoices[[#This Row],[Estimate_Contract_Volumn]]),"",ROUND(TblMainInvoices[[#This Row],[Price_Unit]]*TblMainInvoices[[#This Row],[Estimate_Contract_Volumn]],0))</f>
        <v/>
      </c>
      <c r="P351" s="249"/>
      <c r="Q351" s="250" t="str">
        <f>IFERROR(IF(ISBLANK(TblMainInvoices[[#This Row],[ContInv_No01_Volumn]]),"",ROUND(TblMainInvoices[[#This Row],[Price_Unit]]*TblMainInvoices[[#This Row],[ContInv_No01_Volumn]],0)),"")</f>
        <v/>
      </c>
    </row>
    <row r="352" spans="1:17" ht="50.25" customHeight="1">
      <c r="A352" s="239" t="str">
        <f t="shared" si="10"/>
        <v>11080401</v>
      </c>
      <c r="B352" s="240" t="str">
        <f>_xlfn.XLOOKUP(TblMainInvoices[[#This Row],[Fehrest_Code]],TblFeharesCode[Fehrest_Code],TblFeharesCode[Schedule_Prices_Fa])</f>
        <v>ابنیه</v>
      </c>
      <c r="C352" s="240" t="e">
        <f>_xlfn.XLOOKUP(TblMainInvoices[[#This Row],[Schedule_Prices_Fa]],TblFeharesCode[Schedule_Prices_Fa],#REF!)</f>
        <v>#REF!</v>
      </c>
      <c r="D352" s="241">
        <v>11</v>
      </c>
      <c r="E352" s="241" t="str">
        <f t="shared" si="11"/>
        <v>08</v>
      </c>
      <c r="F352" s="240" t="s">
        <v>774</v>
      </c>
      <c r="G352" s="251" t="s">
        <v>828</v>
      </c>
      <c r="H352" s="243" t="s">
        <v>829</v>
      </c>
      <c r="I352" s="243" t="s">
        <v>3531</v>
      </c>
      <c r="J352" s="252" t="s">
        <v>32</v>
      </c>
      <c r="K352" s="245">
        <v>22900</v>
      </c>
      <c r="L352" s="246"/>
      <c r="M352" s="247">
        <f>_xlfn.XLOOKUP(TblMainInvoices[[#This Row],[Chapter_Nomber]],TblFeharesChapter[Abniyeh_Chapter_Nomber],TblFeharesChapter[Abniyeh_Plus_Minus])</f>
        <v>1.9519</v>
      </c>
      <c r="N352" s="248">
        <v>1.3418000000000001</v>
      </c>
      <c r="O352" s="245" t="str">
        <f>IF(ISBLANK(TblMainInvoices[[#This Row],[Estimate_Contract_Volumn]]),"",ROUND(TblMainInvoices[[#This Row],[Price_Unit]]*TblMainInvoices[[#This Row],[Estimate_Contract_Volumn]],0))</f>
        <v/>
      </c>
      <c r="P352" s="249"/>
      <c r="Q352" s="250" t="str">
        <f>IFERROR(IF(ISBLANK(TblMainInvoices[[#This Row],[ContInv_No01_Volumn]]),"",ROUND(TblMainInvoices[[#This Row],[Price_Unit]]*TblMainInvoices[[#This Row],[ContInv_No01_Volumn]],0)),"")</f>
        <v/>
      </c>
    </row>
    <row r="353" spans="1:17" ht="50.25" customHeight="1">
      <c r="A353" s="239" t="str">
        <f t="shared" si="10"/>
        <v>11080501</v>
      </c>
      <c r="B353" s="240" t="str">
        <f>_xlfn.XLOOKUP(TblMainInvoices[[#This Row],[Fehrest_Code]],TblFeharesCode[Fehrest_Code],TblFeharesCode[Schedule_Prices_Fa])</f>
        <v>ابنیه</v>
      </c>
      <c r="C353" s="240" t="e">
        <f>_xlfn.XLOOKUP(TblMainInvoices[[#This Row],[Schedule_Prices_Fa]],TblFeharesCode[Schedule_Prices_Fa],#REF!)</f>
        <v>#REF!</v>
      </c>
      <c r="D353" s="241">
        <v>11</v>
      </c>
      <c r="E353" s="241" t="str">
        <f t="shared" si="11"/>
        <v>08</v>
      </c>
      <c r="F353" s="240" t="s">
        <v>774</v>
      </c>
      <c r="G353" s="251" t="s">
        <v>830</v>
      </c>
      <c r="H353" s="243" t="s">
        <v>831</v>
      </c>
      <c r="I353" s="243" t="s">
        <v>3532</v>
      </c>
      <c r="J353" s="244" t="s">
        <v>693</v>
      </c>
      <c r="K353" s="245">
        <v>366500</v>
      </c>
      <c r="L353" s="246"/>
      <c r="M353" s="247">
        <f>_xlfn.XLOOKUP(TblMainInvoices[[#This Row],[Chapter_Nomber]],TblFeharesChapter[Abniyeh_Chapter_Nomber],TblFeharesChapter[Abniyeh_Plus_Minus])</f>
        <v>1.9519</v>
      </c>
      <c r="N353" s="248">
        <v>1.3418000000000001</v>
      </c>
      <c r="O353" s="245" t="str">
        <f>IF(ISBLANK(TblMainInvoices[[#This Row],[Estimate_Contract_Volumn]]),"",ROUND(TblMainInvoices[[#This Row],[Price_Unit]]*TblMainInvoices[[#This Row],[Estimate_Contract_Volumn]],0))</f>
        <v/>
      </c>
      <c r="P353" s="249"/>
      <c r="Q353" s="250" t="str">
        <f>IFERROR(IF(ISBLANK(TblMainInvoices[[#This Row],[ContInv_No01_Volumn]]),"",ROUND(TblMainInvoices[[#This Row],[Price_Unit]]*TblMainInvoices[[#This Row],[ContInv_No01_Volumn]],0)),"")</f>
        <v/>
      </c>
    </row>
    <row r="354" spans="1:17" ht="50.25" customHeight="1">
      <c r="A354" s="239" t="str">
        <f t="shared" si="10"/>
        <v>11080502</v>
      </c>
      <c r="B354" s="240" t="str">
        <f>_xlfn.XLOOKUP(TblMainInvoices[[#This Row],[Fehrest_Code]],TblFeharesCode[Fehrest_Code],TblFeharesCode[Schedule_Prices_Fa])</f>
        <v>ابنیه</v>
      </c>
      <c r="C354" s="240" t="e">
        <f>_xlfn.XLOOKUP(TblMainInvoices[[#This Row],[Schedule_Prices_Fa]],TblFeharesCode[Schedule_Prices_Fa],#REF!)</f>
        <v>#REF!</v>
      </c>
      <c r="D354" s="241">
        <v>11</v>
      </c>
      <c r="E354" s="241" t="str">
        <f t="shared" si="11"/>
        <v>08</v>
      </c>
      <c r="F354" s="240" t="s">
        <v>774</v>
      </c>
      <c r="G354" s="251" t="s">
        <v>832</v>
      </c>
      <c r="H354" s="243" t="s">
        <v>833</v>
      </c>
      <c r="I354" s="243" t="s">
        <v>3533</v>
      </c>
      <c r="J354" s="252" t="s">
        <v>693</v>
      </c>
      <c r="K354" s="245">
        <v>2177000</v>
      </c>
      <c r="L354" s="246"/>
      <c r="M354" s="247">
        <f>_xlfn.XLOOKUP(TblMainInvoices[[#This Row],[Chapter_Nomber]],TblFeharesChapter[Abniyeh_Chapter_Nomber],TblFeharesChapter[Abniyeh_Plus_Minus])</f>
        <v>1.9519</v>
      </c>
      <c r="N354" s="248">
        <v>1.3418000000000001</v>
      </c>
      <c r="O354" s="245" t="str">
        <f>IF(ISBLANK(TblMainInvoices[[#This Row],[Estimate_Contract_Volumn]]),"",ROUND(TblMainInvoices[[#This Row],[Price_Unit]]*TblMainInvoices[[#This Row],[Estimate_Contract_Volumn]],0))</f>
        <v/>
      </c>
      <c r="P354" s="249"/>
      <c r="Q354" s="250" t="str">
        <f>IFERROR(IF(ISBLANK(TblMainInvoices[[#This Row],[ContInv_No01_Volumn]]),"",ROUND(TblMainInvoices[[#This Row],[Price_Unit]]*TblMainInvoices[[#This Row],[ContInv_No01_Volumn]],0)),"")</f>
        <v/>
      </c>
    </row>
    <row r="355" spans="1:17" ht="50.25" customHeight="1">
      <c r="A355" s="239" t="str">
        <f t="shared" si="10"/>
        <v>11080601</v>
      </c>
      <c r="B355" s="240" t="str">
        <f>_xlfn.XLOOKUP(TblMainInvoices[[#This Row],[Fehrest_Code]],TblFeharesCode[Fehrest_Code],TblFeharesCode[Schedule_Prices_Fa])</f>
        <v>ابنیه</v>
      </c>
      <c r="C355" s="240" t="e">
        <f>_xlfn.XLOOKUP(TblMainInvoices[[#This Row],[Schedule_Prices_Fa]],TblFeharesCode[Schedule_Prices_Fa],#REF!)</f>
        <v>#REF!</v>
      </c>
      <c r="D355" s="241">
        <v>11</v>
      </c>
      <c r="E355" s="241" t="str">
        <f t="shared" si="11"/>
        <v>08</v>
      </c>
      <c r="F355" s="240" t="s">
        <v>774</v>
      </c>
      <c r="G355" s="251" t="s">
        <v>834</v>
      </c>
      <c r="H355" s="243" t="s">
        <v>835</v>
      </c>
      <c r="I355" s="243" t="s">
        <v>3534</v>
      </c>
      <c r="J355" s="252" t="s">
        <v>145</v>
      </c>
      <c r="K355" s="245">
        <v>2786000</v>
      </c>
      <c r="L355" s="246"/>
      <c r="M355" s="247">
        <f>_xlfn.XLOOKUP(TblMainInvoices[[#This Row],[Chapter_Nomber]],TblFeharesChapter[Abniyeh_Chapter_Nomber],TblFeharesChapter[Abniyeh_Plus_Minus])</f>
        <v>1.9519</v>
      </c>
      <c r="N355" s="248">
        <v>1.3418000000000001</v>
      </c>
      <c r="O355" s="245" t="str">
        <f>IF(ISBLANK(TblMainInvoices[[#This Row],[Estimate_Contract_Volumn]]),"",ROUND(TblMainInvoices[[#This Row],[Price_Unit]]*TblMainInvoices[[#This Row],[Estimate_Contract_Volumn]],0))</f>
        <v/>
      </c>
      <c r="P355" s="249"/>
      <c r="Q355" s="250" t="str">
        <f>IFERROR(IF(ISBLANK(TblMainInvoices[[#This Row],[ContInv_No01_Volumn]]),"",ROUND(TblMainInvoices[[#This Row],[Price_Unit]]*TblMainInvoices[[#This Row],[ContInv_No01_Volumn]],0)),"")</f>
        <v/>
      </c>
    </row>
    <row r="356" spans="1:17" ht="50.25" customHeight="1">
      <c r="A356" s="239" t="str">
        <f t="shared" si="10"/>
        <v>11080602</v>
      </c>
      <c r="B356" s="240" t="str">
        <f>_xlfn.XLOOKUP(TblMainInvoices[[#This Row],[Fehrest_Code]],TblFeharesCode[Fehrest_Code],TblFeharesCode[Schedule_Prices_Fa])</f>
        <v>ابنیه</v>
      </c>
      <c r="C356" s="240" t="e">
        <f>_xlfn.XLOOKUP(TblMainInvoices[[#This Row],[Schedule_Prices_Fa]],TblFeharesCode[Schedule_Prices_Fa],#REF!)</f>
        <v>#REF!</v>
      </c>
      <c r="D356" s="241">
        <v>11</v>
      </c>
      <c r="E356" s="241" t="str">
        <f t="shared" si="11"/>
        <v>08</v>
      </c>
      <c r="F356" s="240" t="s">
        <v>774</v>
      </c>
      <c r="G356" s="251" t="s">
        <v>836</v>
      </c>
      <c r="H356" s="243" t="s">
        <v>837</v>
      </c>
      <c r="I356" s="243" t="s">
        <v>3535</v>
      </c>
      <c r="J356" s="252" t="s">
        <v>145</v>
      </c>
      <c r="K356" s="245">
        <v>84500</v>
      </c>
      <c r="L356" s="246"/>
      <c r="M356" s="247">
        <f>_xlfn.XLOOKUP(TblMainInvoices[[#This Row],[Chapter_Nomber]],TblFeharesChapter[Abniyeh_Chapter_Nomber],TblFeharesChapter[Abniyeh_Plus_Minus])</f>
        <v>1.9519</v>
      </c>
      <c r="N356" s="248">
        <v>1.3418000000000001</v>
      </c>
      <c r="O356" s="245" t="str">
        <f>IF(ISBLANK(TblMainInvoices[[#This Row],[Estimate_Contract_Volumn]]),"",ROUND(TblMainInvoices[[#This Row],[Price_Unit]]*TblMainInvoices[[#This Row],[Estimate_Contract_Volumn]],0))</f>
        <v/>
      </c>
      <c r="P356" s="249"/>
      <c r="Q356" s="250" t="str">
        <f>IFERROR(IF(ISBLANK(TblMainInvoices[[#This Row],[ContInv_No01_Volumn]]),"",ROUND(TblMainInvoices[[#This Row],[Price_Unit]]*TblMainInvoices[[#This Row],[ContInv_No01_Volumn]],0)),"")</f>
        <v/>
      </c>
    </row>
    <row r="357" spans="1:17" ht="50.25" customHeight="1">
      <c r="A357" s="239" t="str">
        <f t="shared" si="10"/>
        <v>11080701</v>
      </c>
      <c r="B357" s="240" t="str">
        <f>_xlfn.XLOOKUP(TblMainInvoices[[#This Row],[Fehrest_Code]],TblFeharesCode[Fehrest_Code],TblFeharesCode[Schedule_Prices_Fa])</f>
        <v>ابنیه</v>
      </c>
      <c r="C357" s="240" t="e">
        <f>_xlfn.XLOOKUP(TblMainInvoices[[#This Row],[Schedule_Prices_Fa]],TblFeharesCode[Schedule_Prices_Fa],#REF!)</f>
        <v>#REF!</v>
      </c>
      <c r="D357" s="241">
        <v>11</v>
      </c>
      <c r="E357" s="241" t="str">
        <f t="shared" si="11"/>
        <v>08</v>
      </c>
      <c r="F357" s="240" t="s">
        <v>774</v>
      </c>
      <c r="G357" s="251" t="s">
        <v>838</v>
      </c>
      <c r="H357" s="243" t="s">
        <v>839</v>
      </c>
      <c r="I357" s="243" t="s">
        <v>3536</v>
      </c>
      <c r="J357" s="252" t="s">
        <v>125</v>
      </c>
      <c r="K357" s="245">
        <v>456500</v>
      </c>
      <c r="L357" s="246"/>
      <c r="M357" s="247">
        <f>_xlfn.XLOOKUP(TblMainInvoices[[#This Row],[Chapter_Nomber]],TblFeharesChapter[Abniyeh_Chapter_Nomber],TblFeharesChapter[Abniyeh_Plus_Minus])</f>
        <v>1.9519</v>
      </c>
      <c r="N357" s="248">
        <v>1.3418000000000001</v>
      </c>
      <c r="O357" s="245" t="str">
        <f>IF(ISBLANK(TblMainInvoices[[#This Row],[Estimate_Contract_Volumn]]),"",ROUND(TblMainInvoices[[#This Row],[Price_Unit]]*TblMainInvoices[[#This Row],[Estimate_Contract_Volumn]],0))</f>
        <v/>
      </c>
      <c r="P357" s="249"/>
      <c r="Q357" s="250" t="str">
        <f>IFERROR(IF(ISBLANK(TblMainInvoices[[#This Row],[ContInv_No01_Volumn]]),"",ROUND(TblMainInvoices[[#This Row],[Price_Unit]]*TblMainInvoices[[#This Row],[ContInv_No01_Volumn]],0)),"")</f>
        <v/>
      </c>
    </row>
    <row r="358" spans="1:17" ht="50.25" customHeight="1">
      <c r="A358" s="239" t="str">
        <f t="shared" si="10"/>
        <v>11080702</v>
      </c>
      <c r="B358" s="240" t="str">
        <f>_xlfn.XLOOKUP(TblMainInvoices[[#This Row],[Fehrest_Code]],TblFeharesCode[Fehrest_Code],TblFeharesCode[Schedule_Prices_Fa])</f>
        <v>ابنیه</v>
      </c>
      <c r="C358" s="240" t="e">
        <f>_xlfn.XLOOKUP(TblMainInvoices[[#This Row],[Schedule_Prices_Fa]],TblFeharesCode[Schedule_Prices_Fa],#REF!)</f>
        <v>#REF!</v>
      </c>
      <c r="D358" s="241">
        <v>11</v>
      </c>
      <c r="E358" s="241" t="str">
        <f t="shared" si="11"/>
        <v>08</v>
      </c>
      <c r="F358" s="240" t="s">
        <v>774</v>
      </c>
      <c r="G358" s="251" t="s">
        <v>840</v>
      </c>
      <c r="H358" s="243" t="s">
        <v>841</v>
      </c>
      <c r="I358" s="243" t="s">
        <v>3537</v>
      </c>
      <c r="J358" s="252" t="s">
        <v>125</v>
      </c>
      <c r="K358" s="245">
        <v>471000</v>
      </c>
      <c r="L358" s="246"/>
      <c r="M358" s="247">
        <f>_xlfn.XLOOKUP(TblMainInvoices[[#This Row],[Chapter_Nomber]],TblFeharesChapter[Abniyeh_Chapter_Nomber],TblFeharesChapter[Abniyeh_Plus_Minus])</f>
        <v>1.9519</v>
      </c>
      <c r="N358" s="248">
        <v>1.3418000000000001</v>
      </c>
      <c r="O358" s="245" t="str">
        <f>IF(ISBLANK(TblMainInvoices[[#This Row],[Estimate_Contract_Volumn]]),"",ROUND(TblMainInvoices[[#This Row],[Price_Unit]]*TblMainInvoices[[#This Row],[Estimate_Contract_Volumn]],0))</f>
        <v/>
      </c>
      <c r="P358" s="249"/>
      <c r="Q358" s="250" t="str">
        <f>IFERROR(IF(ISBLANK(TblMainInvoices[[#This Row],[ContInv_No01_Volumn]]),"",ROUND(TblMainInvoices[[#This Row],[Price_Unit]]*TblMainInvoices[[#This Row],[ContInv_No01_Volumn]],0)),"")</f>
        <v/>
      </c>
    </row>
    <row r="359" spans="1:17" ht="50.25" customHeight="1">
      <c r="A359" s="239" t="str">
        <f t="shared" si="10"/>
        <v>11080801</v>
      </c>
      <c r="B359" s="240" t="str">
        <f>_xlfn.XLOOKUP(TblMainInvoices[[#This Row],[Fehrest_Code]],TblFeharesCode[Fehrest_Code],TblFeharesCode[Schedule_Prices_Fa])</f>
        <v>ابنیه</v>
      </c>
      <c r="C359" s="240" t="e">
        <f>_xlfn.XLOOKUP(TblMainInvoices[[#This Row],[Schedule_Prices_Fa]],TblFeharesCode[Schedule_Prices_Fa],#REF!)</f>
        <v>#REF!</v>
      </c>
      <c r="D359" s="241">
        <v>11</v>
      </c>
      <c r="E359" s="241" t="str">
        <f t="shared" si="11"/>
        <v>08</v>
      </c>
      <c r="F359" s="240" t="s">
        <v>774</v>
      </c>
      <c r="G359" s="251" t="s">
        <v>842</v>
      </c>
      <c r="H359" s="243" t="s">
        <v>843</v>
      </c>
      <c r="I359" s="243" t="s">
        <v>3538</v>
      </c>
      <c r="J359" s="252" t="s">
        <v>32</v>
      </c>
      <c r="K359" s="245">
        <v>250500</v>
      </c>
      <c r="L359" s="246"/>
      <c r="M359" s="247">
        <f>_xlfn.XLOOKUP(TblMainInvoices[[#This Row],[Chapter_Nomber]],TblFeharesChapter[Abniyeh_Chapter_Nomber],TblFeharesChapter[Abniyeh_Plus_Minus])</f>
        <v>1.9519</v>
      </c>
      <c r="N359" s="248">
        <v>1.3418000000000001</v>
      </c>
      <c r="O359" s="245" t="str">
        <f>IF(ISBLANK(TblMainInvoices[[#This Row],[Estimate_Contract_Volumn]]),"",ROUND(TblMainInvoices[[#This Row],[Price_Unit]]*TblMainInvoices[[#This Row],[Estimate_Contract_Volumn]],0))</f>
        <v/>
      </c>
      <c r="P359" s="249"/>
      <c r="Q359" s="250" t="str">
        <f>IFERROR(IF(ISBLANK(TblMainInvoices[[#This Row],[ContInv_No01_Volumn]]),"",ROUND(TblMainInvoices[[#This Row],[Price_Unit]]*TblMainInvoices[[#This Row],[ContInv_No01_Volumn]],0)),"")</f>
        <v/>
      </c>
    </row>
    <row r="360" spans="1:17" ht="50.25" customHeight="1">
      <c r="A360" s="239" t="str">
        <f t="shared" si="10"/>
        <v>11090101</v>
      </c>
      <c r="B360" s="240" t="str">
        <f>_xlfn.XLOOKUP(TblMainInvoices[[#This Row],[Fehrest_Code]],TblFeharesCode[Fehrest_Code],TblFeharesCode[Schedule_Prices_Fa])</f>
        <v>ابنیه</v>
      </c>
      <c r="C360" s="240" t="e">
        <f>_xlfn.XLOOKUP(TblMainInvoices[[#This Row],[Schedule_Prices_Fa]],TblFeharesCode[Schedule_Prices_Fa],#REF!)</f>
        <v>#REF!</v>
      </c>
      <c r="D360" s="241">
        <v>11</v>
      </c>
      <c r="E360" s="241" t="str">
        <f t="shared" si="11"/>
        <v>09</v>
      </c>
      <c r="F360" s="240" t="s">
        <v>844</v>
      </c>
      <c r="G360" s="251" t="s">
        <v>41</v>
      </c>
      <c r="H360" s="243" t="s">
        <v>845</v>
      </c>
      <c r="I360" s="243" t="s">
        <v>3539</v>
      </c>
      <c r="J360" s="244" t="s">
        <v>32</v>
      </c>
      <c r="K360" s="245">
        <v>478000</v>
      </c>
      <c r="L360" s="246"/>
      <c r="M360" s="247">
        <f>_xlfn.XLOOKUP(TblMainInvoices[[#This Row],[Chapter_Nomber]],TblFeharesChapter[Abniyeh_Chapter_Nomber],TblFeharesChapter[Abniyeh_Plus_Minus])</f>
        <v>1.4211</v>
      </c>
      <c r="N360" s="248">
        <v>1.3418000000000001</v>
      </c>
      <c r="O360" s="245" t="str">
        <f>IF(ISBLANK(TblMainInvoices[[#This Row],[Estimate_Contract_Volumn]]),"",ROUND(TblMainInvoices[[#This Row],[Price_Unit]]*TblMainInvoices[[#This Row],[Estimate_Contract_Volumn]],0))</f>
        <v/>
      </c>
      <c r="P360" s="249"/>
      <c r="Q360" s="250" t="str">
        <f>IFERROR(IF(ISBLANK(TblMainInvoices[[#This Row],[ContInv_No01_Volumn]]),"",ROUND(TblMainInvoices[[#This Row],[Price_Unit]]*TblMainInvoices[[#This Row],[ContInv_No01_Volumn]],0)),"")</f>
        <v/>
      </c>
    </row>
    <row r="361" spans="1:17" ht="50.25" customHeight="1">
      <c r="A361" s="239" t="str">
        <f t="shared" si="10"/>
        <v>11090102</v>
      </c>
      <c r="B361" s="240" t="str">
        <f>_xlfn.XLOOKUP(TblMainInvoices[[#This Row],[Fehrest_Code]],TblFeharesCode[Fehrest_Code],TblFeharesCode[Schedule_Prices_Fa])</f>
        <v>ابنیه</v>
      </c>
      <c r="C361" s="240" t="e">
        <f>_xlfn.XLOOKUP(TblMainInvoices[[#This Row],[Schedule_Prices_Fa]],TblFeharesCode[Schedule_Prices_Fa],#REF!)</f>
        <v>#REF!</v>
      </c>
      <c r="D361" s="241">
        <v>11</v>
      </c>
      <c r="E361" s="241" t="str">
        <f t="shared" si="11"/>
        <v>09</v>
      </c>
      <c r="F361" s="240" t="s">
        <v>844</v>
      </c>
      <c r="G361" s="251" t="s">
        <v>846</v>
      </c>
      <c r="H361" s="243" t="s">
        <v>847</v>
      </c>
      <c r="I361" s="243" t="s">
        <v>3540</v>
      </c>
      <c r="J361" s="252" t="s">
        <v>32</v>
      </c>
      <c r="K361" s="245">
        <v>498000</v>
      </c>
      <c r="L361" s="246"/>
      <c r="M361" s="247">
        <f>_xlfn.XLOOKUP(TblMainInvoices[[#This Row],[Chapter_Nomber]],TblFeharesChapter[Abniyeh_Chapter_Nomber],TblFeharesChapter[Abniyeh_Plus_Minus])</f>
        <v>1.4211</v>
      </c>
      <c r="N361" s="248">
        <v>1.3418000000000001</v>
      </c>
      <c r="O361" s="245" t="str">
        <f>IF(ISBLANK(TblMainInvoices[[#This Row],[Estimate_Contract_Volumn]]),"",ROUND(TblMainInvoices[[#This Row],[Price_Unit]]*TblMainInvoices[[#This Row],[Estimate_Contract_Volumn]],0))</f>
        <v/>
      </c>
      <c r="P361" s="249"/>
      <c r="Q361" s="250" t="str">
        <f>IFERROR(IF(ISBLANK(TblMainInvoices[[#This Row],[ContInv_No01_Volumn]]),"",ROUND(TblMainInvoices[[#This Row],[Price_Unit]]*TblMainInvoices[[#This Row],[ContInv_No01_Volumn]],0)),"")</f>
        <v/>
      </c>
    </row>
    <row r="362" spans="1:17" ht="50.25" customHeight="1">
      <c r="A362" s="239" t="str">
        <f t="shared" si="10"/>
        <v>11090103</v>
      </c>
      <c r="B362" s="240" t="str">
        <f>_xlfn.XLOOKUP(TblMainInvoices[[#This Row],[Fehrest_Code]],TblFeharesCode[Fehrest_Code],TblFeharesCode[Schedule_Prices_Fa])</f>
        <v>ابنیه</v>
      </c>
      <c r="C362" s="240" t="e">
        <f>_xlfn.XLOOKUP(TblMainInvoices[[#This Row],[Schedule_Prices_Fa]],TblFeharesCode[Schedule_Prices_Fa],#REF!)</f>
        <v>#REF!</v>
      </c>
      <c r="D362" s="241">
        <v>11</v>
      </c>
      <c r="E362" s="241" t="str">
        <f t="shared" si="11"/>
        <v>09</v>
      </c>
      <c r="F362" s="240" t="s">
        <v>844</v>
      </c>
      <c r="G362" s="251" t="s">
        <v>42</v>
      </c>
      <c r="H362" s="243" t="s">
        <v>848</v>
      </c>
      <c r="I362" s="243" t="s">
        <v>3541</v>
      </c>
      <c r="J362" s="252" t="s">
        <v>32</v>
      </c>
      <c r="K362" s="245">
        <v>478500</v>
      </c>
      <c r="L362" s="246"/>
      <c r="M362" s="247">
        <f>_xlfn.XLOOKUP(TblMainInvoices[[#This Row],[Chapter_Nomber]],TblFeharesChapter[Abniyeh_Chapter_Nomber],TblFeharesChapter[Abniyeh_Plus_Minus])</f>
        <v>1.4211</v>
      </c>
      <c r="N362" s="248">
        <v>1.3418000000000001</v>
      </c>
      <c r="O362" s="245" t="str">
        <f>IF(ISBLANK(TblMainInvoices[[#This Row],[Estimate_Contract_Volumn]]),"",ROUND(TblMainInvoices[[#This Row],[Price_Unit]]*TblMainInvoices[[#This Row],[Estimate_Contract_Volumn]],0))</f>
        <v/>
      </c>
      <c r="P362" s="249"/>
      <c r="Q362" s="250" t="str">
        <f>IFERROR(IF(ISBLANK(TblMainInvoices[[#This Row],[ContInv_No01_Volumn]]),"",ROUND(TblMainInvoices[[#This Row],[Price_Unit]]*TblMainInvoices[[#This Row],[ContInv_No01_Volumn]],0)),"")</f>
        <v/>
      </c>
    </row>
    <row r="363" spans="1:17" ht="50.25" customHeight="1">
      <c r="A363" s="239" t="str">
        <f t="shared" si="10"/>
        <v>11090104</v>
      </c>
      <c r="B363" s="240" t="str">
        <f>_xlfn.XLOOKUP(TblMainInvoices[[#This Row],[Fehrest_Code]],TblFeharesCode[Fehrest_Code],TblFeharesCode[Schedule_Prices_Fa])</f>
        <v>ابنیه</v>
      </c>
      <c r="C363" s="240" t="e">
        <f>_xlfn.XLOOKUP(TblMainInvoices[[#This Row],[Schedule_Prices_Fa]],TblFeharesCode[Schedule_Prices_Fa],#REF!)</f>
        <v>#REF!</v>
      </c>
      <c r="D363" s="241">
        <v>11</v>
      </c>
      <c r="E363" s="241" t="str">
        <f t="shared" si="11"/>
        <v>09</v>
      </c>
      <c r="F363" s="240" t="s">
        <v>844</v>
      </c>
      <c r="G363" s="251" t="s">
        <v>849</v>
      </c>
      <c r="H363" s="243" t="s">
        <v>850</v>
      </c>
      <c r="I363" s="243" t="s">
        <v>3542</v>
      </c>
      <c r="J363" s="252" t="s">
        <v>32</v>
      </c>
      <c r="K363" s="245">
        <v>515000</v>
      </c>
      <c r="L363" s="246"/>
      <c r="M363" s="247">
        <f>_xlfn.XLOOKUP(TblMainInvoices[[#This Row],[Chapter_Nomber]],TblFeharesChapter[Abniyeh_Chapter_Nomber],TblFeharesChapter[Abniyeh_Plus_Minus])</f>
        <v>1.4211</v>
      </c>
      <c r="N363" s="248">
        <v>1.3418000000000001</v>
      </c>
      <c r="O363" s="245" t="str">
        <f>IF(ISBLANK(TblMainInvoices[[#This Row],[Estimate_Contract_Volumn]]),"",ROUND(TblMainInvoices[[#This Row],[Price_Unit]]*TblMainInvoices[[#This Row],[Estimate_Contract_Volumn]],0))</f>
        <v/>
      </c>
      <c r="P363" s="249"/>
      <c r="Q363" s="250" t="str">
        <f>IFERROR(IF(ISBLANK(TblMainInvoices[[#This Row],[ContInv_No01_Volumn]]),"",ROUND(TblMainInvoices[[#This Row],[Price_Unit]]*TblMainInvoices[[#This Row],[ContInv_No01_Volumn]],0)),"")</f>
        <v/>
      </c>
    </row>
    <row r="364" spans="1:17" ht="50.25" customHeight="1">
      <c r="A364" s="239" t="str">
        <f t="shared" si="10"/>
        <v>11090106</v>
      </c>
      <c r="B364" s="240" t="str">
        <f>_xlfn.XLOOKUP(TblMainInvoices[[#This Row],[Fehrest_Code]],TblFeharesCode[Fehrest_Code],TblFeharesCode[Schedule_Prices_Fa])</f>
        <v>ابنیه</v>
      </c>
      <c r="C364" s="240" t="e">
        <f>_xlfn.XLOOKUP(TblMainInvoices[[#This Row],[Schedule_Prices_Fa]],TblFeharesCode[Schedule_Prices_Fa],#REF!)</f>
        <v>#REF!</v>
      </c>
      <c r="D364" s="241">
        <v>11</v>
      </c>
      <c r="E364" s="241" t="str">
        <f t="shared" si="11"/>
        <v>09</v>
      </c>
      <c r="F364" s="240" t="s">
        <v>844</v>
      </c>
      <c r="G364" s="251" t="s">
        <v>851</v>
      </c>
      <c r="H364" s="243" t="s">
        <v>852</v>
      </c>
      <c r="I364" s="243" t="s">
        <v>3543</v>
      </c>
      <c r="J364" s="244" t="s">
        <v>32</v>
      </c>
      <c r="K364" s="245">
        <v>579500</v>
      </c>
      <c r="L364" s="246"/>
      <c r="M364" s="247">
        <f>_xlfn.XLOOKUP(TblMainInvoices[[#This Row],[Chapter_Nomber]],TblFeharesChapter[Abniyeh_Chapter_Nomber],TblFeharesChapter[Abniyeh_Plus_Minus])</f>
        <v>1.4211</v>
      </c>
      <c r="N364" s="248">
        <v>1.3418000000000001</v>
      </c>
      <c r="O364" s="245" t="str">
        <f>IF(ISBLANK(TblMainInvoices[[#This Row],[Estimate_Contract_Volumn]]),"",ROUND(TblMainInvoices[[#This Row],[Price_Unit]]*TblMainInvoices[[#This Row],[Estimate_Contract_Volumn]],0))</f>
        <v/>
      </c>
      <c r="P364" s="249"/>
      <c r="Q364" s="250" t="str">
        <f>IFERROR(IF(ISBLANK(TblMainInvoices[[#This Row],[ContInv_No01_Volumn]]),"",ROUND(TblMainInvoices[[#This Row],[Price_Unit]]*TblMainInvoices[[#This Row],[ContInv_No01_Volumn]],0)),"")</f>
        <v/>
      </c>
    </row>
    <row r="365" spans="1:17" ht="50.25" customHeight="1">
      <c r="A365" s="239" t="str">
        <f t="shared" si="10"/>
        <v>11090220</v>
      </c>
      <c r="B365" s="240" t="str">
        <f>_xlfn.XLOOKUP(TblMainInvoices[[#This Row],[Fehrest_Code]],TblFeharesCode[Fehrest_Code],TblFeharesCode[Schedule_Prices_Fa])</f>
        <v>ابنیه</v>
      </c>
      <c r="C365" s="240" t="e">
        <f>_xlfn.XLOOKUP(TblMainInvoices[[#This Row],[Schedule_Prices_Fa]],TblFeharesCode[Schedule_Prices_Fa],#REF!)</f>
        <v>#REF!</v>
      </c>
      <c r="D365" s="241">
        <v>11</v>
      </c>
      <c r="E365" s="241" t="str">
        <f t="shared" si="11"/>
        <v>09</v>
      </c>
      <c r="F365" s="240" t="s">
        <v>844</v>
      </c>
      <c r="G365" s="251" t="s">
        <v>853</v>
      </c>
      <c r="H365" s="243" t="s">
        <v>854</v>
      </c>
      <c r="I365" s="243"/>
      <c r="J365" s="252" t="s">
        <v>32</v>
      </c>
      <c r="K365" s="245">
        <v>388000</v>
      </c>
      <c r="L365" s="246"/>
      <c r="M365" s="247">
        <f>_xlfn.XLOOKUP(TblMainInvoices[[#This Row],[Chapter_Nomber]],TblFeharesChapter[Abniyeh_Chapter_Nomber],TblFeharesChapter[Abniyeh_Plus_Minus])</f>
        <v>1.4211</v>
      </c>
      <c r="N365" s="248">
        <v>1.3418000000000001</v>
      </c>
      <c r="O365" s="245" t="str">
        <f>IF(ISBLANK(TblMainInvoices[[#This Row],[Estimate_Contract_Volumn]]),"",ROUND(TblMainInvoices[[#This Row],[Price_Unit]]*TblMainInvoices[[#This Row],[Estimate_Contract_Volumn]],0))</f>
        <v/>
      </c>
      <c r="P365" s="249"/>
      <c r="Q365" s="250" t="str">
        <f>IFERROR(IF(ISBLANK(TblMainInvoices[[#This Row],[ContInv_No01_Volumn]]),"",ROUND(TblMainInvoices[[#This Row],[Price_Unit]]*TblMainInvoices[[#This Row],[ContInv_No01_Volumn]],0)),"")</f>
        <v/>
      </c>
    </row>
    <row r="366" spans="1:17" ht="50.25" customHeight="1">
      <c r="A366" s="239" t="str">
        <f t="shared" si="10"/>
        <v>11090221</v>
      </c>
      <c r="B366" s="240" t="str">
        <f>_xlfn.XLOOKUP(TblMainInvoices[[#This Row],[Fehrest_Code]],TblFeharesCode[Fehrest_Code],TblFeharesCode[Schedule_Prices_Fa])</f>
        <v>ابنیه</v>
      </c>
      <c r="C366" s="240" t="e">
        <f>_xlfn.XLOOKUP(TblMainInvoices[[#This Row],[Schedule_Prices_Fa]],TblFeharesCode[Schedule_Prices_Fa],#REF!)</f>
        <v>#REF!</v>
      </c>
      <c r="D366" s="241">
        <v>11</v>
      </c>
      <c r="E366" s="241" t="str">
        <f t="shared" si="11"/>
        <v>09</v>
      </c>
      <c r="F366" s="240" t="s">
        <v>844</v>
      </c>
      <c r="G366" s="251" t="s">
        <v>855</v>
      </c>
      <c r="H366" s="243" t="s">
        <v>856</v>
      </c>
      <c r="I366" s="243"/>
      <c r="J366" s="252" t="s">
        <v>32</v>
      </c>
      <c r="K366" s="245">
        <v>430000</v>
      </c>
      <c r="L366" s="246"/>
      <c r="M366" s="247">
        <f>_xlfn.XLOOKUP(TblMainInvoices[[#This Row],[Chapter_Nomber]],TblFeharesChapter[Abniyeh_Chapter_Nomber],TblFeharesChapter[Abniyeh_Plus_Minus])</f>
        <v>1.4211</v>
      </c>
      <c r="N366" s="248">
        <v>1.3418000000000001</v>
      </c>
      <c r="O366" s="245" t="str">
        <f>IF(ISBLANK(TblMainInvoices[[#This Row],[Estimate_Contract_Volumn]]),"",ROUND(TblMainInvoices[[#This Row],[Price_Unit]]*TblMainInvoices[[#This Row],[Estimate_Contract_Volumn]],0))</f>
        <v/>
      </c>
      <c r="P366" s="249"/>
      <c r="Q366" s="250" t="str">
        <f>IFERROR(IF(ISBLANK(TblMainInvoices[[#This Row],[ContInv_No01_Volumn]]),"",ROUND(TblMainInvoices[[#This Row],[Price_Unit]]*TblMainInvoices[[#This Row],[ContInv_No01_Volumn]],0)),"")</f>
        <v/>
      </c>
    </row>
    <row r="367" spans="1:17" ht="50.25" customHeight="1">
      <c r="A367" s="239" t="str">
        <f t="shared" si="10"/>
        <v>11090222</v>
      </c>
      <c r="B367" s="240" t="str">
        <f>_xlfn.XLOOKUP(TblMainInvoices[[#This Row],[Fehrest_Code]],TblFeharesCode[Fehrest_Code],TblFeharesCode[Schedule_Prices_Fa])</f>
        <v>ابنیه</v>
      </c>
      <c r="C367" s="240" t="e">
        <f>_xlfn.XLOOKUP(TblMainInvoices[[#This Row],[Schedule_Prices_Fa]],TblFeharesCode[Schedule_Prices_Fa],#REF!)</f>
        <v>#REF!</v>
      </c>
      <c r="D367" s="241">
        <v>11</v>
      </c>
      <c r="E367" s="241" t="str">
        <f t="shared" si="11"/>
        <v>09</v>
      </c>
      <c r="F367" s="240" t="s">
        <v>844</v>
      </c>
      <c r="G367" s="251" t="s">
        <v>857</v>
      </c>
      <c r="H367" s="243" t="s">
        <v>858</v>
      </c>
      <c r="I367" s="243"/>
      <c r="J367" s="252" t="s">
        <v>32</v>
      </c>
      <c r="K367" s="245">
        <v>403500</v>
      </c>
      <c r="L367" s="246"/>
      <c r="M367" s="247">
        <f>_xlfn.XLOOKUP(TblMainInvoices[[#This Row],[Chapter_Nomber]],TblFeharesChapter[Abniyeh_Chapter_Nomber],TblFeharesChapter[Abniyeh_Plus_Minus])</f>
        <v>1.4211</v>
      </c>
      <c r="N367" s="248">
        <v>1.3418000000000001</v>
      </c>
      <c r="O367" s="245" t="str">
        <f>IF(ISBLANK(TblMainInvoices[[#This Row],[Estimate_Contract_Volumn]]),"",ROUND(TblMainInvoices[[#This Row],[Price_Unit]]*TblMainInvoices[[#This Row],[Estimate_Contract_Volumn]],0))</f>
        <v/>
      </c>
      <c r="P367" s="249"/>
      <c r="Q367" s="250" t="str">
        <f>IFERROR(IF(ISBLANK(TblMainInvoices[[#This Row],[ContInv_No01_Volumn]]),"",ROUND(TblMainInvoices[[#This Row],[Price_Unit]]*TblMainInvoices[[#This Row],[ContInv_No01_Volumn]],0)),"")</f>
        <v/>
      </c>
    </row>
    <row r="368" spans="1:17" ht="50.25" customHeight="1">
      <c r="A368" s="239" t="str">
        <f t="shared" si="10"/>
        <v>11090223</v>
      </c>
      <c r="B368" s="240" t="str">
        <f>_xlfn.XLOOKUP(TblMainInvoices[[#This Row],[Fehrest_Code]],TblFeharesCode[Fehrest_Code],TblFeharesCode[Schedule_Prices_Fa])</f>
        <v>ابنیه</v>
      </c>
      <c r="C368" s="240" t="e">
        <f>_xlfn.XLOOKUP(TblMainInvoices[[#This Row],[Schedule_Prices_Fa]],TblFeharesCode[Schedule_Prices_Fa],#REF!)</f>
        <v>#REF!</v>
      </c>
      <c r="D368" s="241">
        <v>11</v>
      </c>
      <c r="E368" s="241" t="str">
        <f t="shared" si="11"/>
        <v>09</v>
      </c>
      <c r="F368" s="240" t="s">
        <v>844</v>
      </c>
      <c r="G368" s="251" t="s">
        <v>859</v>
      </c>
      <c r="H368" s="243" t="s">
        <v>860</v>
      </c>
      <c r="I368" s="243"/>
      <c r="J368" s="244" t="s">
        <v>32</v>
      </c>
      <c r="K368" s="245">
        <v>428000</v>
      </c>
      <c r="L368" s="246"/>
      <c r="M368" s="247">
        <f>_xlfn.XLOOKUP(TblMainInvoices[[#This Row],[Chapter_Nomber]],TblFeharesChapter[Abniyeh_Chapter_Nomber],TblFeharesChapter[Abniyeh_Plus_Minus])</f>
        <v>1.4211</v>
      </c>
      <c r="N368" s="248">
        <v>1.3418000000000001</v>
      </c>
      <c r="O368" s="245" t="str">
        <f>IF(ISBLANK(TblMainInvoices[[#This Row],[Estimate_Contract_Volumn]]),"",ROUND(TblMainInvoices[[#This Row],[Price_Unit]]*TblMainInvoices[[#This Row],[Estimate_Contract_Volumn]],0))</f>
        <v/>
      </c>
      <c r="P368" s="249"/>
      <c r="Q368" s="250" t="str">
        <f>IFERROR(IF(ISBLANK(TblMainInvoices[[#This Row],[ContInv_No01_Volumn]]),"",ROUND(TblMainInvoices[[#This Row],[Price_Unit]]*TblMainInvoices[[#This Row],[ContInv_No01_Volumn]],0)),"")</f>
        <v/>
      </c>
    </row>
    <row r="369" spans="1:17" ht="50.25" customHeight="1">
      <c r="A369" s="239" t="str">
        <f t="shared" si="10"/>
        <v>11090224</v>
      </c>
      <c r="B369" s="240" t="str">
        <f>_xlfn.XLOOKUP(TblMainInvoices[[#This Row],[Fehrest_Code]],TblFeharesCode[Fehrest_Code],TblFeharesCode[Schedule_Prices_Fa])</f>
        <v>ابنیه</v>
      </c>
      <c r="C369" s="240" t="e">
        <f>_xlfn.XLOOKUP(TblMainInvoices[[#This Row],[Schedule_Prices_Fa]],TblFeharesCode[Schedule_Prices_Fa],#REF!)</f>
        <v>#REF!</v>
      </c>
      <c r="D369" s="241">
        <v>11</v>
      </c>
      <c r="E369" s="241" t="str">
        <f t="shared" si="11"/>
        <v>09</v>
      </c>
      <c r="F369" s="240" t="s">
        <v>844</v>
      </c>
      <c r="G369" s="251" t="s">
        <v>861</v>
      </c>
      <c r="H369" s="243" t="s">
        <v>862</v>
      </c>
      <c r="I369" s="243" t="s">
        <v>3544</v>
      </c>
      <c r="J369" s="252" t="s">
        <v>32</v>
      </c>
      <c r="K369" s="245">
        <v>501500</v>
      </c>
      <c r="L369" s="246"/>
      <c r="M369" s="247">
        <f>_xlfn.XLOOKUP(TblMainInvoices[[#This Row],[Chapter_Nomber]],TblFeharesChapter[Abniyeh_Chapter_Nomber],TblFeharesChapter[Abniyeh_Plus_Minus])</f>
        <v>1.4211</v>
      </c>
      <c r="N369" s="248">
        <v>1.3418000000000001</v>
      </c>
      <c r="O369" s="245" t="str">
        <f>IF(ISBLANK(TblMainInvoices[[#This Row],[Estimate_Contract_Volumn]]),"",ROUND(TblMainInvoices[[#This Row],[Price_Unit]]*TblMainInvoices[[#This Row],[Estimate_Contract_Volumn]],0))</f>
        <v/>
      </c>
      <c r="P369" s="249"/>
      <c r="Q369" s="250" t="str">
        <f>IFERROR(IF(ISBLANK(TblMainInvoices[[#This Row],[ContInv_No01_Volumn]]),"",ROUND(TblMainInvoices[[#This Row],[Price_Unit]]*TblMainInvoices[[#This Row],[ContInv_No01_Volumn]],0)),"")</f>
        <v/>
      </c>
    </row>
    <row r="370" spans="1:17" ht="50.25" customHeight="1">
      <c r="A370" s="239" t="str">
        <f t="shared" si="10"/>
        <v>11090225</v>
      </c>
      <c r="B370" s="240" t="str">
        <f>_xlfn.XLOOKUP(TblMainInvoices[[#This Row],[Fehrest_Code]],TblFeharesCode[Fehrest_Code],TblFeharesCode[Schedule_Prices_Fa])</f>
        <v>ابنیه</v>
      </c>
      <c r="C370" s="240" t="e">
        <f>_xlfn.XLOOKUP(TblMainInvoices[[#This Row],[Schedule_Prices_Fa]],TblFeharesCode[Schedule_Prices_Fa],#REF!)</f>
        <v>#REF!</v>
      </c>
      <c r="D370" s="241">
        <v>11</v>
      </c>
      <c r="E370" s="241" t="str">
        <f t="shared" si="11"/>
        <v>09</v>
      </c>
      <c r="F370" s="240" t="s">
        <v>844</v>
      </c>
      <c r="G370" s="251" t="s">
        <v>863</v>
      </c>
      <c r="H370" s="243" t="s">
        <v>864</v>
      </c>
      <c r="I370" s="243" t="s">
        <v>3545</v>
      </c>
      <c r="J370" s="244" t="s">
        <v>32</v>
      </c>
      <c r="K370" s="245">
        <v>444000</v>
      </c>
      <c r="L370" s="246"/>
      <c r="M370" s="247">
        <f>_xlfn.XLOOKUP(TblMainInvoices[[#This Row],[Chapter_Nomber]],TblFeharesChapter[Abniyeh_Chapter_Nomber],TblFeharesChapter[Abniyeh_Plus_Minus])</f>
        <v>1.4211</v>
      </c>
      <c r="N370" s="248">
        <v>1.3418000000000001</v>
      </c>
      <c r="O370" s="245" t="str">
        <f>IF(ISBLANK(TblMainInvoices[[#This Row],[Estimate_Contract_Volumn]]),"",ROUND(TblMainInvoices[[#This Row],[Price_Unit]]*TblMainInvoices[[#This Row],[Estimate_Contract_Volumn]],0))</f>
        <v/>
      </c>
      <c r="P370" s="249"/>
      <c r="Q370" s="250" t="str">
        <f>IFERROR(IF(ISBLANK(TblMainInvoices[[#This Row],[ContInv_No01_Volumn]]),"",ROUND(TblMainInvoices[[#This Row],[Price_Unit]]*TblMainInvoices[[#This Row],[ContInv_No01_Volumn]],0)),"")</f>
        <v/>
      </c>
    </row>
    <row r="371" spans="1:17" ht="50.25" customHeight="1">
      <c r="A371" s="239" t="str">
        <f t="shared" si="10"/>
        <v>11090226</v>
      </c>
      <c r="B371" s="240" t="str">
        <f>_xlfn.XLOOKUP(TblMainInvoices[[#This Row],[Fehrest_Code]],TblFeharesCode[Fehrest_Code],TblFeharesCode[Schedule_Prices_Fa])</f>
        <v>ابنیه</v>
      </c>
      <c r="C371" s="240" t="e">
        <f>_xlfn.XLOOKUP(TblMainInvoices[[#This Row],[Schedule_Prices_Fa]],TblFeharesCode[Schedule_Prices_Fa],#REF!)</f>
        <v>#REF!</v>
      </c>
      <c r="D371" s="241">
        <v>11</v>
      </c>
      <c r="E371" s="241" t="str">
        <f t="shared" si="11"/>
        <v>09</v>
      </c>
      <c r="F371" s="240" t="s">
        <v>844</v>
      </c>
      <c r="G371" s="251" t="s">
        <v>865</v>
      </c>
      <c r="H371" s="243" t="s">
        <v>866</v>
      </c>
      <c r="I371" s="243" t="s">
        <v>3546</v>
      </c>
      <c r="J371" s="252" t="s">
        <v>32</v>
      </c>
      <c r="K371" s="245">
        <v>485000</v>
      </c>
      <c r="L371" s="246"/>
      <c r="M371" s="247">
        <f>_xlfn.XLOOKUP(TblMainInvoices[[#This Row],[Chapter_Nomber]],TblFeharesChapter[Abniyeh_Chapter_Nomber],TblFeharesChapter[Abniyeh_Plus_Minus])</f>
        <v>1.4211</v>
      </c>
      <c r="N371" s="248">
        <v>1.3418000000000001</v>
      </c>
      <c r="O371" s="245" t="str">
        <f>IF(ISBLANK(TblMainInvoices[[#This Row],[Estimate_Contract_Volumn]]),"",ROUND(TblMainInvoices[[#This Row],[Price_Unit]]*TblMainInvoices[[#This Row],[Estimate_Contract_Volumn]],0))</f>
        <v/>
      </c>
      <c r="P371" s="249"/>
      <c r="Q371" s="250" t="str">
        <f>IFERROR(IF(ISBLANK(TblMainInvoices[[#This Row],[ContInv_No01_Volumn]]),"",ROUND(TblMainInvoices[[#This Row],[Price_Unit]]*TblMainInvoices[[#This Row],[ContInv_No01_Volumn]],0)),"")</f>
        <v/>
      </c>
    </row>
    <row r="372" spans="1:17" ht="50.25" customHeight="1">
      <c r="A372" s="239" t="str">
        <f t="shared" si="10"/>
        <v>11090227</v>
      </c>
      <c r="B372" s="240" t="str">
        <f>_xlfn.XLOOKUP(TblMainInvoices[[#This Row],[Fehrest_Code]],TblFeharesCode[Fehrest_Code],TblFeharesCode[Schedule_Prices_Fa])</f>
        <v>ابنیه</v>
      </c>
      <c r="C372" s="240" t="e">
        <f>_xlfn.XLOOKUP(TblMainInvoices[[#This Row],[Schedule_Prices_Fa]],TblFeharesCode[Schedule_Prices_Fa],#REF!)</f>
        <v>#REF!</v>
      </c>
      <c r="D372" s="241">
        <v>11</v>
      </c>
      <c r="E372" s="241" t="str">
        <f t="shared" si="11"/>
        <v>09</v>
      </c>
      <c r="F372" s="240" t="s">
        <v>844</v>
      </c>
      <c r="G372" s="251" t="s">
        <v>867</v>
      </c>
      <c r="H372" s="243" t="s">
        <v>868</v>
      </c>
      <c r="I372" s="243" t="s">
        <v>3547</v>
      </c>
      <c r="J372" s="252" t="s">
        <v>32</v>
      </c>
      <c r="K372" s="245">
        <v>466000</v>
      </c>
      <c r="L372" s="246"/>
      <c r="M372" s="247">
        <f>_xlfn.XLOOKUP(TblMainInvoices[[#This Row],[Chapter_Nomber]],TblFeharesChapter[Abniyeh_Chapter_Nomber],TblFeharesChapter[Abniyeh_Plus_Minus])</f>
        <v>1.4211</v>
      </c>
      <c r="N372" s="248">
        <v>1.3418000000000001</v>
      </c>
      <c r="O372" s="245" t="str">
        <f>IF(ISBLANK(TblMainInvoices[[#This Row],[Estimate_Contract_Volumn]]),"",ROUND(TblMainInvoices[[#This Row],[Price_Unit]]*TblMainInvoices[[#This Row],[Estimate_Contract_Volumn]],0))</f>
        <v/>
      </c>
      <c r="P372" s="249"/>
      <c r="Q372" s="250" t="str">
        <f>IFERROR(IF(ISBLANK(TblMainInvoices[[#This Row],[ContInv_No01_Volumn]]),"",ROUND(TblMainInvoices[[#This Row],[Price_Unit]]*TblMainInvoices[[#This Row],[ContInv_No01_Volumn]],0)),"")</f>
        <v/>
      </c>
    </row>
    <row r="373" spans="1:17" ht="50.25" customHeight="1">
      <c r="A373" s="239" t="str">
        <f t="shared" si="10"/>
        <v>11090228</v>
      </c>
      <c r="B373" s="240" t="str">
        <f>_xlfn.XLOOKUP(TblMainInvoices[[#This Row],[Fehrest_Code]],TblFeharesCode[Fehrest_Code],TblFeharesCode[Schedule_Prices_Fa])</f>
        <v>ابنیه</v>
      </c>
      <c r="C373" s="240" t="e">
        <f>_xlfn.XLOOKUP(TblMainInvoices[[#This Row],[Schedule_Prices_Fa]],TblFeharesCode[Schedule_Prices_Fa],#REF!)</f>
        <v>#REF!</v>
      </c>
      <c r="D373" s="241">
        <v>11</v>
      </c>
      <c r="E373" s="241" t="str">
        <f t="shared" si="11"/>
        <v>09</v>
      </c>
      <c r="F373" s="240" t="s">
        <v>844</v>
      </c>
      <c r="G373" s="251" t="s">
        <v>869</v>
      </c>
      <c r="H373" s="243" t="s">
        <v>870</v>
      </c>
      <c r="I373" s="243" t="s">
        <v>3548</v>
      </c>
      <c r="J373" s="252" t="s">
        <v>32</v>
      </c>
      <c r="K373" s="245">
        <v>492500</v>
      </c>
      <c r="L373" s="246"/>
      <c r="M373" s="247">
        <f>_xlfn.XLOOKUP(TblMainInvoices[[#This Row],[Chapter_Nomber]],TblFeharesChapter[Abniyeh_Chapter_Nomber],TblFeharesChapter[Abniyeh_Plus_Minus])</f>
        <v>1.4211</v>
      </c>
      <c r="N373" s="248">
        <v>1.3418000000000001</v>
      </c>
      <c r="O373" s="245" t="str">
        <f>IF(ISBLANK(TblMainInvoices[[#This Row],[Estimate_Contract_Volumn]]),"",ROUND(TblMainInvoices[[#This Row],[Price_Unit]]*TblMainInvoices[[#This Row],[Estimate_Contract_Volumn]],0))</f>
        <v/>
      </c>
      <c r="P373" s="249"/>
      <c r="Q373" s="250" t="str">
        <f>IFERROR(IF(ISBLANK(TblMainInvoices[[#This Row],[ContInv_No01_Volumn]]),"",ROUND(TblMainInvoices[[#This Row],[Price_Unit]]*TblMainInvoices[[#This Row],[ContInv_No01_Volumn]],0)),"")</f>
        <v/>
      </c>
    </row>
    <row r="374" spans="1:17" ht="50.25" customHeight="1">
      <c r="A374" s="239" t="str">
        <f t="shared" si="10"/>
        <v>11090229</v>
      </c>
      <c r="B374" s="240" t="str">
        <f>_xlfn.XLOOKUP(TblMainInvoices[[#This Row],[Fehrest_Code]],TblFeharesCode[Fehrest_Code],TblFeharesCode[Schedule_Prices_Fa])</f>
        <v>ابنیه</v>
      </c>
      <c r="C374" s="240" t="e">
        <f>_xlfn.XLOOKUP(TblMainInvoices[[#This Row],[Schedule_Prices_Fa]],TblFeharesCode[Schedule_Prices_Fa],#REF!)</f>
        <v>#REF!</v>
      </c>
      <c r="D374" s="241">
        <v>11</v>
      </c>
      <c r="E374" s="241" t="str">
        <f t="shared" si="11"/>
        <v>09</v>
      </c>
      <c r="F374" s="240" t="s">
        <v>844</v>
      </c>
      <c r="G374" s="251" t="s">
        <v>871</v>
      </c>
      <c r="H374" s="243" t="s">
        <v>872</v>
      </c>
      <c r="I374" s="243" t="s">
        <v>3549</v>
      </c>
      <c r="J374" s="252" t="s">
        <v>32</v>
      </c>
      <c r="K374" s="245">
        <v>566500</v>
      </c>
      <c r="L374" s="246"/>
      <c r="M374" s="247">
        <f>_xlfn.XLOOKUP(TblMainInvoices[[#This Row],[Chapter_Nomber]],TblFeharesChapter[Abniyeh_Chapter_Nomber],TblFeharesChapter[Abniyeh_Plus_Minus])</f>
        <v>1.4211</v>
      </c>
      <c r="N374" s="248">
        <v>1.3418000000000001</v>
      </c>
      <c r="O374" s="245" t="str">
        <f>IF(ISBLANK(TblMainInvoices[[#This Row],[Estimate_Contract_Volumn]]),"",ROUND(TblMainInvoices[[#This Row],[Price_Unit]]*TblMainInvoices[[#This Row],[Estimate_Contract_Volumn]],0))</f>
        <v/>
      </c>
      <c r="P374" s="249"/>
      <c r="Q374" s="250" t="str">
        <f>IFERROR(IF(ISBLANK(TblMainInvoices[[#This Row],[ContInv_No01_Volumn]]),"",ROUND(TblMainInvoices[[#This Row],[Price_Unit]]*TblMainInvoices[[#This Row],[ContInv_No01_Volumn]],0)),"")</f>
        <v/>
      </c>
    </row>
    <row r="375" spans="1:17" ht="50.25" customHeight="1">
      <c r="A375" s="239" t="str">
        <f t="shared" si="10"/>
        <v>11090230</v>
      </c>
      <c r="B375" s="240" t="str">
        <f>_xlfn.XLOOKUP(TblMainInvoices[[#This Row],[Fehrest_Code]],TblFeharesCode[Fehrest_Code],TblFeharesCode[Schedule_Prices_Fa])</f>
        <v>ابنیه</v>
      </c>
      <c r="C375" s="240" t="e">
        <f>_xlfn.XLOOKUP(TblMainInvoices[[#This Row],[Schedule_Prices_Fa]],TblFeharesCode[Schedule_Prices_Fa],#REF!)</f>
        <v>#REF!</v>
      </c>
      <c r="D375" s="241">
        <v>11</v>
      </c>
      <c r="E375" s="241" t="str">
        <f t="shared" si="11"/>
        <v>09</v>
      </c>
      <c r="F375" s="240" t="s">
        <v>844</v>
      </c>
      <c r="G375" s="251" t="s">
        <v>873</v>
      </c>
      <c r="H375" s="243" t="s">
        <v>874</v>
      </c>
      <c r="I375" s="243" t="s">
        <v>3550</v>
      </c>
      <c r="J375" s="244" t="s">
        <v>32</v>
      </c>
      <c r="K375" s="245">
        <v>439000</v>
      </c>
      <c r="L375" s="246"/>
      <c r="M375" s="247">
        <f>_xlfn.XLOOKUP(TblMainInvoices[[#This Row],[Chapter_Nomber]],TblFeharesChapter[Abniyeh_Chapter_Nomber],TblFeharesChapter[Abniyeh_Plus_Minus])</f>
        <v>1.4211</v>
      </c>
      <c r="N375" s="248">
        <v>1.3418000000000001</v>
      </c>
      <c r="O375" s="245" t="str">
        <f>IF(ISBLANK(TblMainInvoices[[#This Row],[Estimate_Contract_Volumn]]),"",ROUND(TblMainInvoices[[#This Row],[Price_Unit]]*TblMainInvoices[[#This Row],[Estimate_Contract_Volumn]],0))</f>
        <v/>
      </c>
      <c r="P375" s="249"/>
      <c r="Q375" s="250" t="str">
        <f>IFERROR(IF(ISBLANK(TblMainInvoices[[#This Row],[ContInv_No01_Volumn]]),"",ROUND(TblMainInvoices[[#This Row],[Price_Unit]]*TblMainInvoices[[#This Row],[ContInv_No01_Volumn]],0)),"")</f>
        <v/>
      </c>
    </row>
    <row r="376" spans="1:17" ht="50.25" customHeight="1">
      <c r="A376" s="239" t="str">
        <f t="shared" si="10"/>
        <v>11090231</v>
      </c>
      <c r="B376" s="240" t="str">
        <f>_xlfn.XLOOKUP(TblMainInvoices[[#This Row],[Fehrest_Code]],TblFeharesCode[Fehrest_Code],TblFeharesCode[Schedule_Prices_Fa])</f>
        <v>ابنیه</v>
      </c>
      <c r="C376" s="240" t="e">
        <f>_xlfn.XLOOKUP(TblMainInvoices[[#This Row],[Schedule_Prices_Fa]],TblFeharesCode[Schedule_Prices_Fa],#REF!)</f>
        <v>#REF!</v>
      </c>
      <c r="D376" s="241">
        <v>11</v>
      </c>
      <c r="E376" s="241" t="str">
        <f t="shared" si="11"/>
        <v>09</v>
      </c>
      <c r="F376" s="240" t="s">
        <v>844</v>
      </c>
      <c r="G376" s="251" t="s">
        <v>875</v>
      </c>
      <c r="H376" s="243" t="s">
        <v>876</v>
      </c>
      <c r="I376" s="243" t="s">
        <v>3551</v>
      </c>
      <c r="J376" s="252" t="s">
        <v>32</v>
      </c>
      <c r="K376" s="245">
        <v>482500</v>
      </c>
      <c r="L376" s="246"/>
      <c r="M376" s="247">
        <f>_xlfn.XLOOKUP(TblMainInvoices[[#This Row],[Chapter_Nomber]],TblFeharesChapter[Abniyeh_Chapter_Nomber],TblFeharesChapter[Abniyeh_Plus_Minus])</f>
        <v>1.4211</v>
      </c>
      <c r="N376" s="248">
        <v>1.3418000000000001</v>
      </c>
      <c r="O376" s="245" t="str">
        <f>IF(ISBLANK(TblMainInvoices[[#This Row],[Estimate_Contract_Volumn]]),"",ROUND(TblMainInvoices[[#This Row],[Price_Unit]]*TblMainInvoices[[#This Row],[Estimate_Contract_Volumn]],0))</f>
        <v/>
      </c>
      <c r="P376" s="249"/>
      <c r="Q376" s="250" t="str">
        <f>IFERROR(IF(ISBLANK(TblMainInvoices[[#This Row],[ContInv_No01_Volumn]]),"",ROUND(TblMainInvoices[[#This Row],[Price_Unit]]*TblMainInvoices[[#This Row],[ContInv_No01_Volumn]],0)),"")</f>
        <v/>
      </c>
    </row>
    <row r="377" spans="1:17" ht="50.25" customHeight="1">
      <c r="A377" s="239" t="str">
        <f t="shared" si="10"/>
        <v>11090232</v>
      </c>
      <c r="B377" s="240" t="str">
        <f>_xlfn.XLOOKUP(TblMainInvoices[[#This Row],[Fehrest_Code]],TblFeharesCode[Fehrest_Code],TblFeharesCode[Schedule_Prices_Fa])</f>
        <v>ابنیه</v>
      </c>
      <c r="C377" s="240" t="e">
        <f>_xlfn.XLOOKUP(TblMainInvoices[[#This Row],[Schedule_Prices_Fa]],TblFeharesCode[Schedule_Prices_Fa],#REF!)</f>
        <v>#REF!</v>
      </c>
      <c r="D377" s="241">
        <v>11</v>
      </c>
      <c r="E377" s="241" t="str">
        <f t="shared" si="11"/>
        <v>09</v>
      </c>
      <c r="F377" s="240" t="s">
        <v>844</v>
      </c>
      <c r="G377" s="251" t="s">
        <v>877</v>
      </c>
      <c r="H377" s="243" t="s">
        <v>878</v>
      </c>
      <c r="I377" s="243" t="s">
        <v>3552</v>
      </c>
      <c r="J377" s="252" t="s">
        <v>32</v>
      </c>
      <c r="K377" s="245">
        <v>458000</v>
      </c>
      <c r="L377" s="246"/>
      <c r="M377" s="247">
        <f>_xlfn.XLOOKUP(TblMainInvoices[[#This Row],[Chapter_Nomber]],TblFeharesChapter[Abniyeh_Chapter_Nomber],TblFeharesChapter[Abniyeh_Plus_Minus])</f>
        <v>1.4211</v>
      </c>
      <c r="N377" s="248">
        <v>1.3418000000000001</v>
      </c>
      <c r="O377" s="245" t="str">
        <f>IF(ISBLANK(TblMainInvoices[[#This Row],[Estimate_Contract_Volumn]]),"",ROUND(TblMainInvoices[[#This Row],[Price_Unit]]*TblMainInvoices[[#This Row],[Estimate_Contract_Volumn]],0))</f>
        <v/>
      </c>
      <c r="P377" s="249"/>
      <c r="Q377" s="250" t="str">
        <f>IFERROR(IF(ISBLANK(TblMainInvoices[[#This Row],[ContInv_No01_Volumn]]),"",ROUND(TblMainInvoices[[#This Row],[Price_Unit]]*TblMainInvoices[[#This Row],[ContInv_No01_Volumn]],0)),"")</f>
        <v/>
      </c>
    </row>
    <row r="378" spans="1:17" ht="50.25" customHeight="1">
      <c r="A378" s="239" t="str">
        <f t="shared" si="10"/>
        <v>11090233</v>
      </c>
      <c r="B378" s="240" t="str">
        <f>_xlfn.XLOOKUP(TblMainInvoices[[#This Row],[Fehrest_Code]],TblFeharesCode[Fehrest_Code],TblFeharesCode[Schedule_Prices_Fa])</f>
        <v>ابنیه</v>
      </c>
      <c r="C378" s="240" t="e">
        <f>_xlfn.XLOOKUP(TblMainInvoices[[#This Row],[Schedule_Prices_Fa]],TblFeharesCode[Schedule_Prices_Fa],#REF!)</f>
        <v>#REF!</v>
      </c>
      <c r="D378" s="241">
        <v>11</v>
      </c>
      <c r="E378" s="241" t="str">
        <f t="shared" si="11"/>
        <v>09</v>
      </c>
      <c r="F378" s="240" t="s">
        <v>844</v>
      </c>
      <c r="G378" s="251" t="s">
        <v>879</v>
      </c>
      <c r="H378" s="243" t="s">
        <v>880</v>
      </c>
      <c r="I378" s="243" t="s">
        <v>3553</v>
      </c>
      <c r="J378" s="252" t="s">
        <v>32</v>
      </c>
      <c r="K378" s="245">
        <v>482500</v>
      </c>
      <c r="L378" s="246"/>
      <c r="M378" s="247">
        <f>_xlfn.XLOOKUP(TblMainInvoices[[#This Row],[Chapter_Nomber]],TblFeharesChapter[Abniyeh_Chapter_Nomber],TblFeharesChapter[Abniyeh_Plus_Minus])</f>
        <v>1.4211</v>
      </c>
      <c r="N378" s="248">
        <v>1.3418000000000001</v>
      </c>
      <c r="O378" s="245" t="str">
        <f>IF(ISBLANK(TblMainInvoices[[#This Row],[Estimate_Contract_Volumn]]),"",ROUND(TblMainInvoices[[#This Row],[Price_Unit]]*TblMainInvoices[[#This Row],[Estimate_Contract_Volumn]],0))</f>
        <v/>
      </c>
      <c r="P378" s="249"/>
      <c r="Q378" s="250" t="str">
        <f>IFERROR(IF(ISBLANK(TblMainInvoices[[#This Row],[ContInv_No01_Volumn]]),"",ROUND(TblMainInvoices[[#This Row],[Price_Unit]]*TblMainInvoices[[#This Row],[ContInv_No01_Volumn]],0)),"")</f>
        <v/>
      </c>
    </row>
    <row r="379" spans="1:17" ht="50.25" customHeight="1">
      <c r="A379" s="239" t="str">
        <f t="shared" si="10"/>
        <v>11090234</v>
      </c>
      <c r="B379" s="240" t="str">
        <f>_xlfn.XLOOKUP(TblMainInvoices[[#This Row],[Fehrest_Code]],TblFeharesCode[Fehrest_Code],TblFeharesCode[Schedule_Prices_Fa])</f>
        <v>ابنیه</v>
      </c>
      <c r="C379" s="240" t="e">
        <f>_xlfn.XLOOKUP(TblMainInvoices[[#This Row],[Schedule_Prices_Fa]],TblFeharesCode[Schedule_Prices_Fa],#REF!)</f>
        <v>#REF!</v>
      </c>
      <c r="D379" s="241">
        <v>11</v>
      </c>
      <c r="E379" s="241" t="str">
        <f t="shared" si="11"/>
        <v>09</v>
      </c>
      <c r="F379" s="240" t="s">
        <v>844</v>
      </c>
      <c r="G379" s="251" t="s">
        <v>881</v>
      </c>
      <c r="H379" s="243" t="s">
        <v>882</v>
      </c>
      <c r="I379" s="243" t="s">
        <v>3554</v>
      </c>
      <c r="J379" s="244" t="s">
        <v>32</v>
      </c>
      <c r="K379" s="245">
        <v>553000</v>
      </c>
      <c r="L379" s="246"/>
      <c r="M379" s="247">
        <f>_xlfn.XLOOKUP(TblMainInvoices[[#This Row],[Chapter_Nomber]],TblFeharesChapter[Abniyeh_Chapter_Nomber],TblFeharesChapter[Abniyeh_Plus_Minus])</f>
        <v>1.4211</v>
      </c>
      <c r="N379" s="248">
        <v>1.3418000000000001</v>
      </c>
      <c r="O379" s="245" t="str">
        <f>IF(ISBLANK(TblMainInvoices[[#This Row],[Estimate_Contract_Volumn]]),"",ROUND(TblMainInvoices[[#This Row],[Price_Unit]]*TblMainInvoices[[#This Row],[Estimate_Contract_Volumn]],0))</f>
        <v/>
      </c>
      <c r="P379" s="249"/>
      <c r="Q379" s="250" t="str">
        <f>IFERROR(IF(ISBLANK(TblMainInvoices[[#This Row],[ContInv_No01_Volumn]]),"",ROUND(TblMainInvoices[[#This Row],[Price_Unit]]*TblMainInvoices[[#This Row],[ContInv_No01_Volumn]],0)),"")</f>
        <v/>
      </c>
    </row>
    <row r="380" spans="1:17" ht="50.25" customHeight="1">
      <c r="A380" s="239" t="str">
        <f t="shared" si="10"/>
        <v>11090235</v>
      </c>
      <c r="B380" s="240" t="str">
        <f>_xlfn.XLOOKUP(TblMainInvoices[[#This Row],[Fehrest_Code]],TblFeharesCode[Fehrest_Code],TblFeharesCode[Schedule_Prices_Fa])</f>
        <v>ابنیه</v>
      </c>
      <c r="C380" s="240" t="e">
        <f>_xlfn.XLOOKUP(TblMainInvoices[[#This Row],[Schedule_Prices_Fa]],TblFeharesCode[Schedule_Prices_Fa],#REF!)</f>
        <v>#REF!</v>
      </c>
      <c r="D380" s="241">
        <v>11</v>
      </c>
      <c r="E380" s="241" t="str">
        <f t="shared" si="11"/>
        <v>09</v>
      </c>
      <c r="F380" s="240" t="s">
        <v>844</v>
      </c>
      <c r="G380" s="251" t="s">
        <v>883</v>
      </c>
      <c r="H380" s="243" t="s">
        <v>884</v>
      </c>
      <c r="I380" s="243" t="s">
        <v>3555</v>
      </c>
      <c r="J380" s="252" t="s">
        <v>32</v>
      </c>
      <c r="K380" s="245">
        <v>549500</v>
      </c>
      <c r="L380" s="246"/>
      <c r="M380" s="247">
        <f>_xlfn.XLOOKUP(TblMainInvoices[[#This Row],[Chapter_Nomber]],TblFeharesChapter[Abniyeh_Chapter_Nomber],TblFeharesChapter[Abniyeh_Plus_Minus])</f>
        <v>1.4211</v>
      </c>
      <c r="N380" s="248">
        <v>1.3418000000000001</v>
      </c>
      <c r="O380" s="245" t="str">
        <f>IF(ISBLANK(TblMainInvoices[[#This Row],[Estimate_Contract_Volumn]]),"",ROUND(TblMainInvoices[[#This Row],[Price_Unit]]*TblMainInvoices[[#This Row],[Estimate_Contract_Volumn]],0))</f>
        <v/>
      </c>
      <c r="P380" s="249"/>
      <c r="Q380" s="250" t="str">
        <f>IFERROR(IF(ISBLANK(TblMainInvoices[[#This Row],[ContInv_No01_Volumn]]),"",ROUND(TblMainInvoices[[#This Row],[Price_Unit]]*TblMainInvoices[[#This Row],[ContInv_No01_Volumn]],0)),"")</f>
        <v/>
      </c>
    </row>
    <row r="381" spans="1:17" ht="50.25" customHeight="1">
      <c r="A381" s="239" t="str">
        <f t="shared" si="10"/>
        <v>11090236</v>
      </c>
      <c r="B381" s="240" t="str">
        <f>_xlfn.XLOOKUP(TblMainInvoices[[#This Row],[Fehrest_Code]],TblFeharesCode[Fehrest_Code],TblFeharesCode[Schedule_Prices_Fa])</f>
        <v>ابنیه</v>
      </c>
      <c r="C381" s="240" t="e">
        <f>_xlfn.XLOOKUP(TblMainInvoices[[#This Row],[Schedule_Prices_Fa]],TblFeharesCode[Schedule_Prices_Fa],#REF!)</f>
        <v>#REF!</v>
      </c>
      <c r="D381" s="241">
        <v>11</v>
      </c>
      <c r="E381" s="241" t="str">
        <f t="shared" si="11"/>
        <v>09</v>
      </c>
      <c r="F381" s="240" t="s">
        <v>844</v>
      </c>
      <c r="G381" s="251" t="s">
        <v>885</v>
      </c>
      <c r="H381" s="243" t="s">
        <v>886</v>
      </c>
      <c r="I381" s="243" t="s">
        <v>3556</v>
      </c>
      <c r="J381" s="252" t="s">
        <v>32</v>
      </c>
      <c r="K381" s="245">
        <v>446500</v>
      </c>
      <c r="L381" s="246"/>
      <c r="M381" s="247">
        <f>_xlfn.XLOOKUP(TblMainInvoices[[#This Row],[Chapter_Nomber]],TblFeharesChapter[Abniyeh_Chapter_Nomber],TblFeharesChapter[Abniyeh_Plus_Minus])</f>
        <v>1.4211</v>
      </c>
      <c r="N381" s="248">
        <v>1.3418000000000001</v>
      </c>
      <c r="O381" s="245" t="str">
        <f>IF(ISBLANK(TblMainInvoices[[#This Row],[Estimate_Contract_Volumn]]),"",ROUND(TblMainInvoices[[#This Row],[Price_Unit]]*TblMainInvoices[[#This Row],[Estimate_Contract_Volumn]],0))</f>
        <v/>
      </c>
      <c r="P381" s="249"/>
      <c r="Q381" s="250" t="str">
        <f>IFERROR(IF(ISBLANK(TblMainInvoices[[#This Row],[ContInv_No01_Volumn]]),"",ROUND(TblMainInvoices[[#This Row],[Price_Unit]]*TblMainInvoices[[#This Row],[ContInv_No01_Volumn]],0)),"")</f>
        <v/>
      </c>
    </row>
    <row r="382" spans="1:17" ht="50.25" customHeight="1">
      <c r="A382" s="239" t="str">
        <f t="shared" si="10"/>
        <v>11090237</v>
      </c>
      <c r="B382" s="240" t="str">
        <f>_xlfn.XLOOKUP(TblMainInvoices[[#This Row],[Fehrest_Code]],TblFeharesCode[Fehrest_Code],TblFeharesCode[Schedule_Prices_Fa])</f>
        <v>ابنیه</v>
      </c>
      <c r="C382" s="240" t="e">
        <f>_xlfn.XLOOKUP(TblMainInvoices[[#This Row],[Schedule_Prices_Fa]],TblFeharesCode[Schedule_Prices_Fa],#REF!)</f>
        <v>#REF!</v>
      </c>
      <c r="D382" s="241">
        <v>11</v>
      </c>
      <c r="E382" s="241" t="str">
        <f t="shared" si="11"/>
        <v>09</v>
      </c>
      <c r="F382" s="240" t="s">
        <v>844</v>
      </c>
      <c r="G382" s="251" t="s">
        <v>887</v>
      </c>
      <c r="H382" s="243" t="s">
        <v>888</v>
      </c>
      <c r="I382" s="243"/>
      <c r="J382" s="252" t="s">
        <v>32</v>
      </c>
      <c r="K382" s="245">
        <v>483500</v>
      </c>
      <c r="L382" s="246"/>
      <c r="M382" s="247">
        <f>_xlfn.XLOOKUP(TblMainInvoices[[#This Row],[Chapter_Nomber]],TblFeharesChapter[Abniyeh_Chapter_Nomber],TblFeharesChapter[Abniyeh_Plus_Minus])</f>
        <v>1.4211</v>
      </c>
      <c r="N382" s="248">
        <v>1.3418000000000001</v>
      </c>
      <c r="O382" s="245" t="str">
        <f>IF(ISBLANK(TblMainInvoices[[#This Row],[Estimate_Contract_Volumn]]),"",ROUND(TblMainInvoices[[#This Row],[Price_Unit]]*TblMainInvoices[[#This Row],[Estimate_Contract_Volumn]],0))</f>
        <v/>
      </c>
      <c r="P382" s="249"/>
      <c r="Q382" s="250" t="str">
        <f>IFERROR(IF(ISBLANK(TblMainInvoices[[#This Row],[ContInv_No01_Volumn]]),"",ROUND(TblMainInvoices[[#This Row],[Price_Unit]]*TblMainInvoices[[#This Row],[ContInv_No01_Volumn]],0)),"")</f>
        <v/>
      </c>
    </row>
    <row r="383" spans="1:17" ht="50.25" customHeight="1">
      <c r="A383" s="239" t="str">
        <f t="shared" si="10"/>
        <v>11090238</v>
      </c>
      <c r="B383" s="240" t="str">
        <f>_xlfn.XLOOKUP(TblMainInvoices[[#This Row],[Fehrest_Code]],TblFeharesCode[Fehrest_Code],TblFeharesCode[Schedule_Prices_Fa])</f>
        <v>ابنیه</v>
      </c>
      <c r="C383" s="240" t="e">
        <f>_xlfn.XLOOKUP(TblMainInvoices[[#This Row],[Schedule_Prices_Fa]],TblFeharesCode[Schedule_Prices_Fa],#REF!)</f>
        <v>#REF!</v>
      </c>
      <c r="D383" s="241">
        <v>11</v>
      </c>
      <c r="E383" s="241" t="str">
        <f t="shared" si="11"/>
        <v>09</v>
      </c>
      <c r="F383" s="240" t="s">
        <v>844</v>
      </c>
      <c r="G383" s="251" t="s">
        <v>889</v>
      </c>
      <c r="H383" s="243" t="s">
        <v>890</v>
      </c>
      <c r="I383" s="243" t="s">
        <v>3557</v>
      </c>
      <c r="J383" s="252" t="s">
        <v>32</v>
      </c>
      <c r="K383" s="245">
        <v>437500</v>
      </c>
      <c r="L383" s="246"/>
      <c r="M383" s="247">
        <f>_xlfn.XLOOKUP(TblMainInvoices[[#This Row],[Chapter_Nomber]],TblFeharesChapter[Abniyeh_Chapter_Nomber],TblFeharesChapter[Abniyeh_Plus_Minus])</f>
        <v>1.4211</v>
      </c>
      <c r="N383" s="248">
        <v>1.3418000000000001</v>
      </c>
      <c r="O383" s="245" t="str">
        <f>IF(ISBLANK(TblMainInvoices[[#This Row],[Estimate_Contract_Volumn]]),"",ROUND(TblMainInvoices[[#This Row],[Price_Unit]]*TblMainInvoices[[#This Row],[Estimate_Contract_Volumn]],0))</f>
        <v/>
      </c>
      <c r="P383" s="249"/>
      <c r="Q383" s="250" t="str">
        <f>IFERROR(IF(ISBLANK(TblMainInvoices[[#This Row],[ContInv_No01_Volumn]]),"",ROUND(TblMainInvoices[[#This Row],[Price_Unit]]*TblMainInvoices[[#This Row],[ContInv_No01_Volumn]],0)),"")</f>
        <v/>
      </c>
    </row>
    <row r="384" spans="1:17" ht="50.25" customHeight="1">
      <c r="A384" s="239" t="str">
        <f t="shared" si="10"/>
        <v>11090305</v>
      </c>
      <c r="B384" s="240" t="str">
        <f>_xlfn.XLOOKUP(TblMainInvoices[[#This Row],[Fehrest_Code]],TblFeharesCode[Fehrest_Code],TblFeharesCode[Schedule_Prices_Fa])</f>
        <v>ابنیه</v>
      </c>
      <c r="C384" s="240" t="e">
        <f>_xlfn.XLOOKUP(TblMainInvoices[[#This Row],[Schedule_Prices_Fa]],TblFeharesCode[Schedule_Prices_Fa],#REF!)</f>
        <v>#REF!</v>
      </c>
      <c r="D384" s="241">
        <v>11</v>
      </c>
      <c r="E384" s="241" t="str">
        <f t="shared" si="11"/>
        <v>09</v>
      </c>
      <c r="F384" s="240" t="s">
        <v>844</v>
      </c>
      <c r="G384" s="251" t="s">
        <v>61</v>
      </c>
      <c r="H384" s="243" t="s">
        <v>891</v>
      </c>
      <c r="I384" s="243" t="s">
        <v>3558</v>
      </c>
      <c r="J384" s="252" t="s">
        <v>32</v>
      </c>
      <c r="K384" s="245">
        <v>498000</v>
      </c>
      <c r="L384" s="246"/>
      <c r="M384" s="247">
        <f>_xlfn.XLOOKUP(TblMainInvoices[[#This Row],[Chapter_Nomber]],TblFeharesChapter[Abniyeh_Chapter_Nomber],TblFeharesChapter[Abniyeh_Plus_Minus])</f>
        <v>1.4211</v>
      </c>
      <c r="N384" s="248">
        <v>1.3418000000000001</v>
      </c>
      <c r="O384" s="245" t="str">
        <f>IF(ISBLANK(TblMainInvoices[[#This Row],[Estimate_Contract_Volumn]]),"",ROUND(TblMainInvoices[[#This Row],[Price_Unit]]*TblMainInvoices[[#This Row],[Estimate_Contract_Volumn]],0))</f>
        <v/>
      </c>
      <c r="P384" s="249"/>
      <c r="Q384" s="250" t="str">
        <f>IFERROR(IF(ISBLANK(TblMainInvoices[[#This Row],[ContInv_No01_Volumn]]),"",ROUND(TblMainInvoices[[#This Row],[Price_Unit]]*TblMainInvoices[[#This Row],[ContInv_No01_Volumn]],0)),"")</f>
        <v/>
      </c>
    </row>
    <row r="385" spans="1:17" ht="50.25" customHeight="1">
      <c r="A385" s="239" t="str">
        <f t="shared" si="10"/>
        <v>11090306</v>
      </c>
      <c r="B385" s="240" t="str">
        <f>_xlfn.XLOOKUP(TblMainInvoices[[#This Row],[Fehrest_Code]],TblFeharesCode[Fehrest_Code],TblFeharesCode[Schedule_Prices_Fa])</f>
        <v>ابنیه</v>
      </c>
      <c r="C385" s="240" t="e">
        <f>_xlfn.XLOOKUP(TblMainInvoices[[#This Row],[Schedule_Prices_Fa]],TblFeharesCode[Schedule_Prices_Fa],#REF!)</f>
        <v>#REF!</v>
      </c>
      <c r="D385" s="241">
        <v>11</v>
      </c>
      <c r="E385" s="241" t="str">
        <f t="shared" si="11"/>
        <v>09</v>
      </c>
      <c r="F385" s="240" t="s">
        <v>844</v>
      </c>
      <c r="G385" s="251" t="s">
        <v>892</v>
      </c>
      <c r="H385" s="243" t="s">
        <v>893</v>
      </c>
      <c r="I385" s="243" t="s">
        <v>3558</v>
      </c>
      <c r="J385" s="252" t="s">
        <v>32</v>
      </c>
      <c r="K385" s="245">
        <v>525500</v>
      </c>
      <c r="L385" s="246"/>
      <c r="M385" s="247">
        <f>_xlfn.XLOOKUP(TblMainInvoices[[#This Row],[Chapter_Nomber]],TblFeharesChapter[Abniyeh_Chapter_Nomber],TblFeharesChapter[Abniyeh_Plus_Minus])</f>
        <v>1.4211</v>
      </c>
      <c r="N385" s="248">
        <v>1.3418000000000001</v>
      </c>
      <c r="O385" s="245" t="str">
        <f>IF(ISBLANK(TblMainInvoices[[#This Row],[Estimate_Contract_Volumn]]),"",ROUND(TblMainInvoices[[#This Row],[Price_Unit]]*TblMainInvoices[[#This Row],[Estimate_Contract_Volumn]],0))</f>
        <v/>
      </c>
      <c r="P385" s="249"/>
      <c r="Q385" s="250" t="str">
        <f>IFERROR(IF(ISBLANK(TblMainInvoices[[#This Row],[ContInv_No01_Volumn]]),"",ROUND(TblMainInvoices[[#This Row],[Price_Unit]]*TblMainInvoices[[#This Row],[ContInv_No01_Volumn]],0)),"")</f>
        <v/>
      </c>
    </row>
    <row r="386" spans="1:17" ht="50.25" customHeight="1">
      <c r="A386" s="239" t="str">
        <f t="shared" si="10"/>
        <v>11090307</v>
      </c>
      <c r="B386" s="240" t="str">
        <f>_xlfn.XLOOKUP(TblMainInvoices[[#This Row],[Fehrest_Code]],TblFeharesCode[Fehrest_Code],TblFeharesCode[Schedule_Prices_Fa])</f>
        <v>ابنیه</v>
      </c>
      <c r="C386" s="240" t="e">
        <f>_xlfn.XLOOKUP(TblMainInvoices[[#This Row],[Schedule_Prices_Fa]],TblFeharesCode[Schedule_Prices_Fa],#REF!)</f>
        <v>#REF!</v>
      </c>
      <c r="D386" s="241">
        <v>11</v>
      </c>
      <c r="E386" s="241" t="str">
        <f t="shared" si="11"/>
        <v>09</v>
      </c>
      <c r="F386" s="240" t="s">
        <v>844</v>
      </c>
      <c r="G386" s="251" t="s">
        <v>62</v>
      </c>
      <c r="H386" s="243" t="s">
        <v>894</v>
      </c>
      <c r="I386" s="243" t="s">
        <v>3559</v>
      </c>
      <c r="J386" s="252" t="s">
        <v>32</v>
      </c>
      <c r="K386" s="245">
        <v>536500</v>
      </c>
      <c r="L386" s="246"/>
      <c r="M386" s="247">
        <f>_xlfn.XLOOKUP(TblMainInvoices[[#This Row],[Chapter_Nomber]],TblFeharesChapter[Abniyeh_Chapter_Nomber],TblFeharesChapter[Abniyeh_Plus_Minus])</f>
        <v>1.4211</v>
      </c>
      <c r="N386" s="248">
        <v>1.3418000000000001</v>
      </c>
      <c r="O386" s="245" t="str">
        <f>IF(ISBLANK(TblMainInvoices[[#This Row],[Estimate_Contract_Volumn]]),"",ROUND(TblMainInvoices[[#This Row],[Price_Unit]]*TblMainInvoices[[#This Row],[Estimate_Contract_Volumn]],0))</f>
        <v/>
      </c>
      <c r="P386" s="249"/>
      <c r="Q386" s="250" t="str">
        <f>IFERROR(IF(ISBLANK(TblMainInvoices[[#This Row],[ContInv_No01_Volumn]]),"",ROUND(TblMainInvoices[[#This Row],[Price_Unit]]*TblMainInvoices[[#This Row],[ContInv_No01_Volumn]],0)),"")</f>
        <v/>
      </c>
    </row>
    <row r="387" spans="1:17" ht="50.25" customHeight="1">
      <c r="A387" s="239" t="str">
        <f t="shared" si="10"/>
        <v>11090308</v>
      </c>
      <c r="B387" s="240" t="str">
        <f>_xlfn.XLOOKUP(TblMainInvoices[[#This Row],[Fehrest_Code]],TblFeharesCode[Fehrest_Code],TblFeharesCode[Schedule_Prices_Fa])</f>
        <v>ابنیه</v>
      </c>
      <c r="C387" s="240" t="e">
        <f>_xlfn.XLOOKUP(TblMainInvoices[[#This Row],[Schedule_Prices_Fa]],TblFeharesCode[Schedule_Prices_Fa],#REF!)</f>
        <v>#REF!</v>
      </c>
      <c r="D387" s="241">
        <v>11</v>
      </c>
      <c r="E387" s="241" t="str">
        <f t="shared" si="11"/>
        <v>09</v>
      </c>
      <c r="F387" s="240" t="s">
        <v>844</v>
      </c>
      <c r="G387" s="251" t="s">
        <v>63</v>
      </c>
      <c r="H387" s="243" t="s">
        <v>895</v>
      </c>
      <c r="I387" s="243" t="s">
        <v>3560</v>
      </c>
      <c r="J387" s="252" t="s">
        <v>32</v>
      </c>
      <c r="K387" s="245">
        <v>499500</v>
      </c>
      <c r="L387" s="246"/>
      <c r="M387" s="247">
        <f>_xlfn.XLOOKUP(TblMainInvoices[[#This Row],[Chapter_Nomber]],TblFeharesChapter[Abniyeh_Chapter_Nomber],TblFeharesChapter[Abniyeh_Plus_Minus])</f>
        <v>1.4211</v>
      </c>
      <c r="N387" s="248">
        <v>1.3418000000000001</v>
      </c>
      <c r="O387" s="245" t="str">
        <f>IF(ISBLANK(TblMainInvoices[[#This Row],[Estimate_Contract_Volumn]]),"",ROUND(TblMainInvoices[[#This Row],[Price_Unit]]*TblMainInvoices[[#This Row],[Estimate_Contract_Volumn]],0))</f>
        <v/>
      </c>
      <c r="P387" s="249"/>
      <c r="Q387" s="250" t="str">
        <f>IFERROR(IF(ISBLANK(TblMainInvoices[[#This Row],[ContInv_No01_Volumn]]),"",ROUND(TblMainInvoices[[#This Row],[Price_Unit]]*TblMainInvoices[[#This Row],[ContInv_No01_Volumn]],0)),"")</f>
        <v/>
      </c>
    </row>
    <row r="388" spans="1:17" ht="50.25" customHeight="1">
      <c r="A388" s="239" t="str">
        <f t="shared" si="10"/>
        <v>11090309</v>
      </c>
      <c r="B388" s="240" t="str">
        <f>_xlfn.XLOOKUP(TblMainInvoices[[#This Row],[Fehrest_Code]],TblFeharesCode[Fehrest_Code],TblFeharesCode[Schedule_Prices_Fa])</f>
        <v>ابنیه</v>
      </c>
      <c r="C388" s="240" t="e">
        <f>_xlfn.XLOOKUP(TblMainInvoices[[#This Row],[Schedule_Prices_Fa]],TblFeharesCode[Schedule_Prices_Fa],#REF!)</f>
        <v>#REF!</v>
      </c>
      <c r="D388" s="241">
        <v>11</v>
      </c>
      <c r="E388" s="241" t="str">
        <f t="shared" si="11"/>
        <v>09</v>
      </c>
      <c r="F388" s="240" t="s">
        <v>844</v>
      </c>
      <c r="G388" s="251" t="s">
        <v>896</v>
      </c>
      <c r="H388" s="243" t="s">
        <v>897</v>
      </c>
      <c r="I388" s="243" t="s">
        <v>3561</v>
      </c>
      <c r="J388" s="252" t="s">
        <v>32</v>
      </c>
      <c r="K388" s="245">
        <v>525000</v>
      </c>
      <c r="L388" s="246"/>
      <c r="M388" s="247">
        <f>_xlfn.XLOOKUP(TblMainInvoices[[#This Row],[Chapter_Nomber]],TblFeharesChapter[Abniyeh_Chapter_Nomber],TblFeharesChapter[Abniyeh_Plus_Minus])</f>
        <v>1.4211</v>
      </c>
      <c r="N388" s="248">
        <v>1.3418000000000001</v>
      </c>
      <c r="O388" s="245" t="str">
        <f>IF(ISBLANK(TblMainInvoices[[#This Row],[Estimate_Contract_Volumn]]),"",ROUND(TblMainInvoices[[#This Row],[Price_Unit]]*TblMainInvoices[[#This Row],[Estimate_Contract_Volumn]],0))</f>
        <v/>
      </c>
      <c r="P388" s="249"/>
      <c r="Q388" s="250" t="str">
        <f>IFERROR(IF(ISBLANK(TblMainInvoices[[#This Row],[ContInv_No01_Volumn]]),"",ROUND(TblMainInvoices[[#This Row],[Price_Unit]]*TblMainInvoices[[#This Row],[ContInv_No01_Volumn]],0)),"")</f>
        <v/>
      </c>
    </row>
    <row r="389" spans="1:17" ht="50.25" customHeight="1">
      <c r="A389" s="239" t="str">
        <f t="shared" si="10"/>
        <v>11090310</v>
      </c>
      <c r="B389" s="240" t="str">
        <f>_xlfn.XLOOKUP(TblMainInvoices[[#This Row],[Fehrest_Code]],TblFeharesCode[Fehrest_Code],TblFeharesCode[Schedule_Prices_Fa])</f>
        <v>ابنیه</v>
      </c>
      <c r="C389" s="240" t="e">
        <f>_xlfn.XLOOKUP(TblMainInvoices[[#This Row],[Schedule_Prices_Fa]],TblFeharesCode[Schedule_Prices_Fa],#REF!)</f>
        <v>#REF!</v>
      </c>
      <c r="D389" s="241">
        <v>11</v>
      </c>
      <c r="E389" s="241" t="str">
        <f t="shared" si="11"/>
        <v>09</v>
      </c>
      <c r="F389" s="240" t="s">
        <v>844</v>
      </c>
      <c r="G389" s="251" t="s">
        <v>64</v>
      </c>
      <c r="H389" s="243" t="s">
        <v>898</v>
      </c>
      <c r="I389" s="243" t="s">
        <v>3562</v>
      </c>
      <c r="J389" s="252" t="s">
        <v>32</v>
      </c>
      <c r="K389" s="245">
        <v>528000</v>
      </c>
      <c r="L389" s="246"/>
      <c r="M389" s="247">
        <f>_xlfn.XLOOKUP(TblMainInvoices[[#This Row],[Chapter_Nomber]],TblFeharesChapter[Abniyeh_Chapter_Nomber],TblFeharesChapter[Abniyeh_Plus_Minus])</f>
        <v>1.4211</v>
      </c>
      <c r="N389" s="248">
        <v>1.3418000000000001</v>
      </c>
      <c r="O389" s="245" t="str">
        <f>IF(ISBLANK(TblMainInvoices[[#This Row],[Estimate_Contract_Volumn]]),"",ROUND(TblMainInvoices[[#This Row],[Price_Unit]]*TblMainInvoices[[#This Row],[Estimate_Contract_Volumn]],0))</f>
        <v/>
      </c>
      <c r="P389" s="249"/>
      <c r="Q389" s="250" t="str">
        <f>IFERROR(IF(ISBLANK(TblMainInvoices[[#This Row],[ContInv_No01_Volumn]]),"",ROUND(TblMainInvoices[[#This Row],[Price_Unit]]*TblMainInvoices[[#This Row],[ContInv_No01_Volumn]],0)),"")</f>
        <v/>
      </c>
    </row>
    <row r="390" spans="1:17" ht="50.25" customHeight="1">
      <c r="A390" s="239" t="str">
        <f t="shared" si="10"/>
        <v>11090320</v>
      </c>
      <c r="B390" s="240" t="str">
        <f>_xlfn.XLOOKUP(TblMainInvoices[[#This Row],[Fehrest_Code]],TblFeharesCode[Fehrest_Code],TblFeharesCode[Schedule_Prices_Fa])</f>
        <v>ابنیه</v>
      </c>
      <c r="C390" s="240" t="e">
        <f>_xlfn.XLOOKUP(TblMainInvoices[[#This Row],[Schedule_Prices_Fa]],TblFeharesCode[Schedule_Prices_Fa],#REF!)</f>
        <v>#REF!</v>
      </c>
      <c r="D390" s="241">
        <v>11</v>
      </c>
      <c r="E390" s="241" t="str">
        <f t="shared" si="11"/>
        <v>09</v>
      </c>
      <c r="F390" s="240" t="s">
        <v>844</v>
      </c>
      <c r="G390" s="251" t="s">
        <v>899</v>
      </c>
      <c r="H390" s="243" t="s">
        <v>900</v>
      </c>
      <c r="I390" s="243" t="s">
        <v>3563</v>
      </c>
      <c r="J390" s="252" t="s">
        <v>32</v>
      </c>
      <c r="K390" s="245">
        <v>0</v>
      </c>
      <c r="L390" s="246"/>
      <c r="M390" s="247">
        <f>_xlfn.XLOOKUP(TblMainInvoices[[#This Row],[Chapter_Nomber]],TblFeharesChapter[Abniyeh_Chapter_Nomber],TblFeharesChapter[Abniyeh_Plus_Minus])</f>
        <v>1.4211</v>
      </c>
      <c r="N390" s="248">
        <v>1.3418000000000001</v>
      </c>
      <c r="O390" s="245" t="str">
        <f>IF(ISBLANK(TblMainInvoices[[#This Row],[Estimate_Contract_Volumn]]),"",ROUND(TblMainInvoices[[#This Row],[Price_Unit]]*TblMainInvoices[[#This Row],[Estimate_Contract_Volumn]],0))</f>
        <v/>
      </c>
      <c r="P390" s="249"/>
      <c r="Q390" s="250" t="str">
        <f>IFERROR(IF(ISBLANK(TblMainInvoices[[#This Row],[ContInv_No01_Volumn]]),"",ROUND(TblMainInvoices[[#This Row],[Price_Unit]]*TblMainInvoices[[#This Row],[ContInv_No01_Volumn]],0)),"")</f>
        <v/>
      </c>
    </row>
    <row r="391" spans="1:17" ht="50.25" customHeight="1">
      <c r="A391" s="239" t="str">
        <f t="shared" si="10"/>
        <v>11090321</v>
      </c>
      <c r="B391" s="240" t="str">
        <f>_xlfn.XLOOKUP(TblMainInvoices[[#This Row],[Fehrest_Code]],TblFeharesCode[Fehrest_Code],TblFeharesCode[Schedule_Prices_Fa])</f>
        <v>ابنیه</v>
      </c>
      <c r="C391" s="240" t="e">
        <f>_xlfn.XLOOKUP(TblMainInvoices[[#This Row],[Schedule_Prices_Fa]],TblFeharesCode[Schedule_Prices_Fa],#REF!)</f>
        <v>#REF!</v>
      </c>
      <c r="D391" s="241">
        <v>11</v>
      </c>
      <c r="E391" s="241" t="str">
        <f t="shared" si="11"/>
        <v>09</v>
      </c>
      <c r="F391" s="240" t="s">
        <v>844</v>
      </c>
      <c r="G391" s="251" t="s">
        <v>901</v>
      </c>
      <c r="H391" s="243" t="s">
        <v>902</v>
      </c>
      <c r="I391" s="243" t="s">
        <v>3563</v>
      </c>
      <c r="J391" s="252" t="s">
        <v>32</v>
      </c>
      <c r="K391" s="245">
        <v>0</v>
      </c>
      <c r="L391" s="246"/>
      <c r="M391" s="247">
        <f>_xlfn.XLOOKUP(TblMainInvoices[[#This Row],[Chapter_Nomber]],TblFeharesChapter[Abniyeh_Chapter_Nomber],TblFeharesChapter[Abniyeh_Plus_Minus])</f>
        <v>1.4211</v>
      </c>
      <c r="N391" s="248">
        <v>1.3418000000000001</v>
      </c>
      <c r="O391" s="245" t="str">
        <f>IF(ISBLANK(TblMainInvoices[[#This Row],[Estimate_Contract_Volumn]]),"",ROUND(TblMainInvoices[[#This Row],[Price_Unit]]*TblMainInvoices[[#This Row],[Estimate_Contract_Volumn]],0))</f>
        <v/>
      </c>
      <c r="P391" s="249"/>
      <c r="Q391" s="250" t="str">
        <f>IFERROR(IF(ISBLANK(TblMainInvoices[[#This Row],[ContInv_No01_Volumn]]),"",ROUND(TblMainInvoices[[#This Row],[Price_Unit]]*TblMainInvoices[[#This Row],[ContInv_No01_Volumn]],0)),"")</f>
        <v/>
      </c>
    </row>
    <row r="392" spans="1:17" ht="50.25" customHeight="1">
      <c r="A392" s="239" t="str">
        <f t="shared" si="10"/>
        <v>11090401</v>
      </c>
      <c r="B392" s="240" t="str">
        <f>_xlfn.XLOOKUP(TblMainInvoices[[#This Row],[Fehrest_Code]],TblFeharesCode[Fehrest_Code],TblFeharesCode[Schedule_Prices_Fa])</f>
        <v>ابنیه</v>
      </c>
      <c r="C392" s="240" t="e">
        <f>_xlfn.XLOOKUP(TblMainInvoices[[#This Row],[Schedule_Prices_Fa]],TblFeharesCode[Schedule_Prices_Fa],#REF!)</f>
        <v>#REF!</v>
      </c>
      <c r="D392" s="241">
        <v>11</v>
      </c>
      <c r="E392" s="241" t="str">
        <f t="shared" si="11"/>
        <v>09</v>
      </c>
      <c r="F392" s="240" t="s">
        <v>844</v>
      </c>
      <c r="G392" s="251" t="s">
        <v>65</v>
      </c>
      <c r="H392" s="243" t="s">
        <v>903</v>
      </c>
      <c r="I392" s="243" t="s">
        <v>3564</v>
      </c>
      <c r="J392" s="252" t="s">
        <v>32</v>
      </c>
      <c r="K392" s="245">
        <v>591000</v>
      </c>
      <c r="L392" s="246"/>
      <c r="M392" s="247">
        <f>_xlfn.XLOOKUP(TblMainInvoices[[#This Row],[Chapter_Nomber]],TblFeharesChapter[Abniyeh_Chapter_Nomber],TblFeharesChapter[Abniyeh_Plus_Minus])</f>
        <v>1.4211</v>
      </c>
      <c r="N392" s="248">
        <v>1.3418000000000001</v>
      </c>
      <c r="O392" s="245" t="str">
        <f>IF(ISBLANK(TblMainInvoices[[#This Row],[Estimate_Contract_Volumn]]),"",ROUND(TblMainInvoices[[#This Row],[Price_Unit]]*TblMainInvoices[[#This Row],[Estimate_Contract_Volumn]],0))</f>
        <v/>
      </c>
      <c r="P392" s="249"/>
      <c r="Q392" s="250" t="str">
        <f>IFERROR(IF(ISBLANK(TblMainInvoices[[#This Row],[ContInv_No01_Volumn]]),"",ROUND(TblMainInvoices[[#This Row],[Price_Unit]]*TblMainInvoices[[#This Row],[ContInv_No01_Volumn]],0)),"")</f>
        <v/>
      </c>
    </row>
    <row r="393" spans="1:17" ht="50.25" customHeight="1">
      <c r="A393" s="239" t="str">
        <f t="shared" si="10"/>
        <v>11090402</v>
      </c>
      <c r="B393" s="240" t="str">
        <f>_xlfn.XLOOKUP(TblMainInvoices[[#This Row],[Fehrest_Code]],TblFeharesCode[Fehrest_Code],TblFeharesCode[Schedule_Prices_Fa])</f>
        <v>ابنیه</v>
      </c>
      <c r="C393" s="240" t="e">
        <f>_xlfn.XLOOKUP(TblMainInvoices[[#This Row],[Schedule_Prices_Fa]],TblFeharesCode[Schedule_Prices_Fa],#REF!)</f>
        <v>#REF!</v>
      </c>
      <c r="D393" s="241">
        <v>11</v>
      </c>
      <c r="E393" s="241" t="str">
        <f t="shared" si="11"/>
        <v>09</v>
      </c>
      <c r="F393" s="240" t="s">
        <v>844</v>
      </c>
      <c r="G393" s="251" t="s">
        <v>904</v>
      </c>
      <c r="H393" s="243" t="s">
        <v>905</v>
      </c>
      <c r="I393" s="243" t="s">
        <v>3565</v>
      </c>
      <c r="J393" s="244" t="s">
        <v>32</v>
      </c>
      <c r="K393" s="245">
        <v>487000</v>
      </c>
      <c r="L393" s="246"/>
      <c r="M393" s="247">
        <f>_xlfn.XLOOKUP(TblMainInvoices[[#This Row],[Chapter_Nomber]],TblFeharesChapter[Abniyeh_Chapter_Nomber],TblFeharesChapter[Abniyeh_Plus_Minus])</f>
        <v>1.4211</v>
      </c>
      <c r="N393" s="248">
        <v>1.3418000000000001</v>
      </c>
      <c r="O393" s="245" t="str">
        <f>IF(ISBLANK(TblMainInvoices[[#This Row],[Estimate_Contract_Volumn]]),"",ROUND(TblMainInvoices[[#This Row],[Price_Unit]]*TblMainInvoices[[#This Row],[Estimate_Contract_Volumn]],0))</f>
        <v/>
      </c>
      <c r="P393" s="249"/>
      <c r="Q393" s="250" t="str">
        <f>IFERROR(IF(ISBLANK(TblMainInvoices[[#This Row],[ContInv_No01_Volumn]]),"",ROUND(TblMainInvoices[[#This Row],[Price_Unit]]*TblMainInvoices[[#This Row],[ContInv_No01_Volumn]],0)),"")</f>
        <v/>
      </c>
    </row>
    <row r="394" spans="1:17" ht="50.25" customHeight="1">
      <c r="A394" s="239" t="str">
        <f t="shared" si="10"/>
        <v>11090404</v>
      </c>
      <c r="B394" s="240" t="str">
        <f>_xlfn.XLOOKUP(TblMainInvoices[[#This Row],[Fehrest_Code]],TblFeharesCode[Fehrest_Code],TblFeharesCode[Schedule_Prices_Fa])</f>
        <v>ابنیه</v>
      </c>
      <c r="C394" s="240" t="e">
        <f>_xlfn.XLOOKUP(TblMainInvoices[[#This Row],[Schedule_Prices_Fa]],TblFeharesCode[Schedule_Prices_Fa],#REF!)</f>
        <v>#REF!</v>
      </c>
      <c r="D394" s="241">
        <v>11</v>
      </c>
      <c r="E394" s="241" t="str">
        <f t="shared" si="11"/>
        <v>09</v>
      </c>
      <c r="F394" s="240" t="s">
        <v>844</v>
      </c>
      <c r="G394" s="251" t="s">
        <v>906</v>
      </c>
      <c r="H394" s="243" t="s">
        <v>907</v>
      </c>
      <c r="I394" s="243" t="s">
        <v>3566</v>
      </c>
      <c r="J394" s="252" t="s">
        <v>32</v>
      </c>
      <c r="K394" s="245">
        <v>539500</v>
      </c>
      <c r="L394" s="246"/>
      <c r="M394" s="247">
        <f>_xlfn.XLOOKUP(TblMainInvoices[[#This Row],[Chapter_Nomber]],TblFeharesChapter[Abniyeh_Chapter_Nomber],TblFeharesChapter[Abniyeh_Plus_Minus])</f>
        <v>1.4211</v>
      </c>
      <c r="N394" s="248">
        <v>1.3418000000000001</v>
      </c>
      <c r="O394" s="245" t="str">
        <f>IF(ISBLANK(TblMainInvoices[[#This Row],[Estimate_Contract_Volumn]]),"",ROUND(TblMainInvoices[[#This Row],[Price_Unit]]*TblMainInvoices[[#This Row],[Estimate_Contract_Volumn]],0))</f>
        <v/>
      </c>
      <c r="P394" s="249"/>
      <c r="Q394" s="250" t="str">
        <f>IFERROR(IF(ISBLANK(TblMainInvoices[[#This Row],[ContInv_No01_Volumn]]),"",ROUND(TblMainInvoices[[#This Row],[Price_Unit]]*TblMainInvoices[[#This Row],[ContInv_No01_Volumn]],0)),"")</f>
        <v/>
      </c>
    </row>
    <row r="395" spans="1:17" ht="50.25" customHeight="1">
      <c r="A395" s="239" t="str">
        <f t="shared" ref="A395:A458" si="12">D395&amp;G395</f>
        <v>11090501</v>
      </c>
      <c r="B395" s="240" t="str">
        <f>_xlfn.XLOOKUP(TblMainInvoices[[#This Row],[Fehrest_Code]],TblFeharesCode[Fehrest_Code],TblFeharesCode[Schedule_Prices_Fa])</f>
        <v>ابنیه</v>
      </c>
      <c r="C395" s="240" t="e">
        <f>_xlfn.XLOOKUP(TblMainInvoices[[#This Row],[Schedule_Prices_Fa]],TblFeharesCode[Schedule_Prices_Fa],#REF!)</f>
        <v>#REF!</v>
      </c>
      <c r="D395" s="241">
        <v>11</v>
      </c>
      <c r="E395" s="241" t="str">
        <f t="shared" ref="E395:E458" si="13">LEFT($G395,2)</f>
        <v>09</v>
      </c>
      <c r="F395" s="240" t="s">
        <v>844</v>
      </c>
      <c r="G395" s="251" t="s">
        <v>66</v>
      </c>
      <c r="H395" s="243" t="s">
        <v>908</v>
      </c>
      <c r="I395" s="243" t="s">
        <v>3567</v>
      </c>
      <c r="J395" s="252" t="s">
        <v>32</v>
      </c>
      <c r="K395" s="245">
        <v>721000</v>
      </c>
      <c r="L395" s="246"/>
      <c r="M395" s="247">
        <f>_xlfn.XLOOKUP(TblMainInvoices[[#This Row],[Chapter_Nomber]],TblFeharesChapter[Abniyeh_Chapter_Nomber],TblFeharesChapter[Abniyeh_Plus_Minus])</f>
        <v>1.4211</v>
      </c>
      <c r="N395" s="248">
        <v>1.3418000000000001</v>
      </c>
      <c r="O395" s="245" t="str">
        <f>IF(ISBLANK(TblMainInvoices[[#This Row],[Estimate_Contract_Volumn]]),"",ROUND(TblMainInvoices[[#This Row],[Price_Unit]]*TblMainInvoices[[#This Row],[Estimate_Contract_Volumn]],0))</f>
        <v/>
      </c>
      <c r="P395" s="249"/>
      <c r="Q395" s="250" t="str">
        <f>IFERROR(IF(ISBLANK(TblMainInvoices[[#This Row],[ContInv_No01_Volumn]]),"",ROUND(TblMainInvoices[[#This Row],[Price_Unit]]*TblMainInvoices[[#This Row],[ContInv_No01_Volumn]],0)),"")</f>
        <v/>
      </c>
    </row>
    <row r="396" spans="1:17" ht="50.25" customHeight="1">
      <c r="A396" s="239" t="str">
        <f t="shared" si="12"/>
        <v>11090601</v>
      </c>
      <c r="B396" s="240" t="str">
        <f>_xlfn.XLOOKUP(TblMainInvoices[[#This Row],[Fehrest_Code]],TblFeharesCode[Fehrest_Code],TblFeharesCode[Schedule_Prices_Fa])</f>
        <v>ابنیه</v>
      </c>
      <c r="C396" s="240" t="e">
        <f>_xlfn.XLOOKUP(TblMainInvoices[[#This Row],[Schedule_Prices_Fa]],TblFeharesCode[Schedule_Prices_Fa],#REF!)</f>
        <v>#REF!</v>
      </c>
      <c r="D396" s="241">
        <v>11</v>
      </c>
      <c r="E396" s="241" t="str">
        <f t="shared" si="13"/>
        <v>09</v>
      </c>
      <c r="F396" s="240" t="s">
        <v>844</v>
      </c>
      <c r="G396" s="251" t="s">
        <v>909</v>
      </c>
      <c r="H396" s="243" t="s">
        <v>910</v>
      </c>
      <c r="I396" s="243" t="s">
        <v>3568</v>
      </c>
      <c r="J396" s="244" t="s">
        <v>32</v>
      </c>
      <c r="K396" s="245">
        <v>83000</v>
      </c>
      <c r="L396" s="246"/>
      <c r="M396" s="247">
        <f>_xlfn.XLOOKUP(TblMainInvoices[[#This Row],[Chapter_Nomber]],TblFeharesChapter[Abniyeh_Chapter_Nomber],TblFeharesChapter[Abniyeh_Plus_Minus])</f>
        <v>1.4211</v>
      </c>
      <c r="N396" s="248">
        <v>1.3418000000000001</v>
      </c>
      <c r="O396" s="245" t="str">
        <f>IF(ISBLANK(TblMainInvoices[[#This Row],[Estimate_Contract_Volumn]]),"",ROUND(TblMainInvoices[[#This Row],[Price_Unit]]*TblMainInvoices[[#This Row],[Estimate_Contract_Volumn]],0))</f>
        <v/>
      </c>
      <c r="P396" s="249"/>
      <c r="Q396" s="250" t="str">
        <f>IFERROR(IF(ISBLANK(TblMainInvoices[[#This Row],[ContInv_No01_Volumn]]),"",ROUND(TblMainInvoices[[#This Row],[Price_Unit]]*TblMainInvoices[[#This Row],[ContInv_No01_Volumn]],0)),"")</f>
        <v/>
      </c>
    </row>
    <row r="397" spans="1:17" ht="50.25" customHeight="1">
      <c r="A397" s="239" t="str">
        <f t="shared" si="12"/>
        <v>11090602</v>
      </c>
      <c r="B397" s="240" t="str">
        <f>_xlfn.XLOOKUP(TblMainInvoices[[#This Row],[Fehrest_Code]],TblFeharesCode[Fehrest_Code],TblFeharesCode[Schedule_Prices_Fa])</f>
        <v>ابنیه</v>
      </c>
      <c r="C397" s="240" t="e">
        <f>_xlfn.XLOOKUP(TblMainInvoices[[#This Row],[Schedule_Prices_Fa]],TblFeharesCode[Schedule_Prices_Fa],#REF!)</f>
        <v>#REF!</v>
      </c>
      <c r="D397" s="241">
        <v>11</v>
      </c>
      <c r="E397" s="241" t="str">
        <f t="shared" si="13"/>
        <v>09</v>
      </c>
      <c r="F397" s="240" t="s">
        <v>844</v>
      </c>
      <c r="G397" s="251" t="s">
        <v>67</v>
      </c>
      <c r="H397" s="243" t="s">
        <v>911</v>
      </c>
      <c r="I397" s="243" t="s">
        <v>3569</v>
      </c>
      <c r="J397" s="252" t="s">
        <v>32</v>
      </c>
      <c r="K397" s="245">
        <v>101500</v>
      </c>
      <c r="L397" s="246"/>
      <c r="M397" s="247">
        <f>_xlfn.XLOOKUP(TblMainInvoices[[#This Row],[Chapter_Nomber]],TblFeharesChapter[Abniyeh_Chapter_Nomber],TblFeharesChapter[Abniyeh_Plus_Minus])</f>
        <v>1.4211</v>
      </c>
      <c r="N397" s="248">
        <v>1.3418000000000001</v>
      </c>
      <c r="O397" s="245" t="str">
        <f>IF(ISBLANK(TblMainInvoices[[#This Row],[Estimate_Contract_Volumn]]),"",ROUND(TblMainInvoices[[#This Row],[Price_Unit]]*TblMainInvoices[[#This Row],[Estimate_Contract_Volumn]],0))</f>
        <v/>
      </c>
      <c r="P397" s="249"/>
      <c r="Q397" s="250" t="str">
        <f>IFERROR(IF(ISBLANK(TblMainInvoices[[#This Row],[ContInv_No01_Volumn]]),"",ROUND(TblMainInvoices[[#This Row],[Price_Unit]]*TblMainInvoices[[#This Row],[ContInv_No01_Volumn]],0)),"")</f>
        <v/>
      </c>
    </row>
    <row r="398" spans="1:17" ht="50.25" customHeight="1">
      <c r="A398" s="239" t="str">
        <f t="shared" si="12"/>
        <v>11090603</v>
      </c>
      <c r="B398" s="240" t="str">
        <f>_xlfn.XLOOKUP(TblMainInvoices[[#This Row],[Fehrest_Code]],TblFeharesCode[Fehrest_Code],TblFeharesCode[Schedule_Prices_Fa])</f>
        <v>ابنیه</v>
      </c>
      <c r="C398" s="240" t="e">
        <f>_xlfn.XLOOKUP(TblMainInvoices[[#This Row],[Schedule_Prices_Fa]],TblFeharesCode[Schedule_Prices_Fa],#REF!)</f>
        <v>#REF!</v>
      </c>
      <c r="D398" s="241">
        <v>11</v>
      </c>
      <c r="E398" s="241" t="str">
        <f t="shared" si="13"/>
        <v>09</v>
      </c>
      <c r="F398" s="240" t="s">
        <v>844</v>
      </c>
      <c r="G398" s="251" t="s">
        <v>912</v>
      </c>
      <c r="H398" s="243" t="s">
        <v>913</v>
      </c>
      <c r="I398" s="243" t="s">
        <v>3570</v>
      </c>
      <c r="J398" s="252" t="s">
        <v>32</v>
      </c>
      <c r="K398" s="245">
        <v>73300</v>
      </c>
      <c r="L398" s="246"/>
      <c r="M398" s="247">
        <f>_xlfn.XLOOKUP(TblMainInvoices[[#This Row],[Chapter_Nomber]],TblFeharesChapter[Abniyeh_Chapter_Nomber],TblFeharesChapter[Abniyeh_Plus_Minus])</f>
        <v>1.4211</v>
      </c>
      <c r="N398" s="248">
        <v>1.3418000000000001</v>
      </c>
      <c r="O398" s="245" t="str">
        <f>IF(ISBLANK(TblMainInvoices[[#This Row],[Estimate_Contract_Volumn]]),"",ROUND(TblMainInvoices[[#This Row],[Price_Unit]]*TblMainInvoices[[#This Row],[Estimate_Contract_Volumn]],0))</f>
        <v/>
      </c>
      <c r="P398" s="249"/>
      <c r="Q398" s="250" t="str">
        <f>IFERROR(IF(ISBLANK(TblMainInvoices[[#This Row],[ContInv_No01_Volumn]]),"",ROUND(TblMainInvoices[[#This Row],[Price_Unit]]*TblMainInvoices[[#This Row],[ContInv_No01_Volumn]],0)),"")</f>
        <v/>
      </c>
    </row>
    <row r="399" spans="1:17" ht="50.25" customHeight="1">
      <c r="A399" s="239" t="str">
        <f t="shared" si="12"/>
        <v>11090604</v>
      </c>
      <c r="B399" s="240" t="str">
        <f>_xlfn.XLOOKUP(TblMainInvoices[[#This Row],[Fehrest_Code]],TblFeharesCode[Fehrest_Code],TblFeharesCode[Schedule_Prices_Fa])</f>
        <v>ابنیه</v>
      </c>
      <c r="C399" s="240" t="e">
        <f>_xlfn.XLOOKUP(TblMainInvoices[[#This Row],[Schedule_Prices_Fa]],TblFeharesCode[Schedule_Prices_Fa],#REF!)</f>
        <v>#REF!</v>
      </c>
      <c r="D399" s="241">
        <v>11</v>
      </c>
      <c r="E399" s="241" t="str">
        <f t="shared" si="13"/>
        <v>09</v>
      </c>
      <c r="F399" s="240" t="s">
        <v>844</v>
      </c>
      <c r="G399" s="251" t="s">
        <v>914</v>
      </c>
      <c r="H399" s="243" t="s">
        <v>915</v>
      </c>
      <c r="I399" s="243" t="s">
        <v>3571</v>
      </c>
      <c r="J399" s="252" t="s">
        <v>32</v>
      </c>
      <c r="K399" s="245">
        <v>97300</v>
      </c>
      <c r="L399" s="246"/>
      <c r="M399" s="247">
        <f>_xlfn.XLOOKUP(TblMainInvoices[[#This Row],[Chapter_Nomber]],TblFeharesChapter[Abniyeh_Chapter_Nomber],TblFeharesChapter[Abniyeh_Plus_Minus])</f>
        <v>1.4211</v>
      </c>
      <c r="N399" s="248">
        <v>1.3418000000000001</v>
      </c>
      <c r="O399" s="245" t="str">
        <f>IF(ISBLANK(TblMainInvoices[[#This Row],[Estimate_Contract_Volumn]]),"",ROUND(TblMainInvoices[[#This Row],[Price_Unit]]*TblMainInvoices[[#This Row],[Estimate_Contract_Volumn]],0))</f>
        <v/>
      </c>
      <c r="P399" s="249"/>
      <c r="Q399" s="250" t="str">
        <f>IFERROR(IF(ISBLANK(TblMainInvoices[[#This Row],[ContInv_No01_Volumn]]),"",ROUND(TblMainInvoices[[#This Row],[Price_Unit]]*TblMainInvoices[[#This Row],[ContInv_No01_Volumn]],0)),"")</f>
        <v/>
      </c>
    </row>
    <row r="400" spans="1:17" ht="50.25" customHeight="1">
      <c r="A400" s="239" t="str">
        <f t="shared" si="12"/>
        <v>11090605</v>
      </c>
      <c r="B400" s="240" t="str">
        <f>_xlfn.XLOOKUP(TblMainInvoices[[#This Row],[Fehrest_Code]],TblFeharesCode[Fehrest_Code],TblFeharesCode[Schedule_Prices_Fa])</f>
        <v>ابنیه</v>
      </c>
      <c r="C400" s="240" t="e">
        <f>_xlfn.XLOOKUP(TblMainInvoices[[#This Row],[Schedule_Prices_Fa]],TblFeharesCode[Schedule_Prices_Fa],#REF!)</f>
        <v>#REF!</v>
      </c>
      <c r="D400" s="241">
        <v>11</v>
      </c>
      <c r="E400" s="241" t="str">
        <f t="shared" si="13"/>
        <v>09</v>
      </c>
      <c r="F400" s="240" t="s">
        <v>844</v>
      </c>
      <c r="G400" s="251" t="s">
        <v>916</v>
      </c>
      <c r="H400" s="243" t="s">
        <v>917</v>
      </c>
      <c r="I400" s="243" t="s">
        <v>3572</v>
      </c>
      <c r="J400" s="252" t="s">
        <v>32</v>
      </c>
      <c r="K400" s="245">
        <v>247500</v>
      </c>
      <c r="L400" s="246"/>
      <c r="M400" s="247">
        <f>_xlfn.XLOOKUP(TblMainInvoices[[#This Row],[Chapter_Nomber]],TblFeharesChapter[Abniyeh_Chapter_Nomber],TblFeharesChapter[Abniyeh_Plus_Minus])</f>
        <v>1.4211</v>
      </c>
      <c r="N400" s="248">
        <v>1.3418000000000001</v>
      </c>
      <c r="O400" s="245" t="str">
        <f>IF(ISBLANK(TblMainInvoices[[#This Row],[Estimate_Contract_Volumn]]),"",ROUND(TblMainInvoices[[#This Row],[Price_Unit]]*TblMainInvoices[[#This Row],[Estimate_Contract_Volumn]],0))</f>
        <v/>
      </c>
      <c r="P400" s="249"/>
      <c r="Q400" s="250" t="str">
        <f>IFERROR(IF(ISBLANK(TblMainInvoices[[#This Row],[ContInv_No01_Volumn]]),"",ROUND(TblMainInvoices[[#This Row],[Price_Unit]]*TblMainInvoices[[#This Row],[ContInv_No01_Volumn]],0)),"")</f>
        <v/>
      </c>
    </row>
    <row r="401" spans="1:17" ht="50.25" customHeight="1">
      <c r="A401" s="239" t="str">
        <f t="shared" si="12"/>
        <v>11090606</v>
      </c>
      <c r="B401" s="240" t="str">
        <f>_xlfn.XLOOKUP(TblMainInvoices[[#This Row],[Fehrest_Code]],TblFeharesCode[Fehrest_Code],TblFeharesCode[Schedule_Prices_Fa])</f>
        <v>ابنیه</v>
      </c>
      <c r="C401" s="240" t="e">
        <f>_xlfn.XLOOKUP(TblMainInvoices[[#This Row],[Schedule_Prices_Fa]],TblFeharesCode[Schedule_Prices_Fa],#REF!)</f>
        <v>#REF!</v>
      </c>
      <c r="D401" s="241">
        <v>11</v>
      </c>
      <c r="E401" s="241" t="str">
        <f t="shared" si="13"/>
        <v>09</v>
      </c>
      <c r="F401" s="240" t="s">
        <v>844</v>
      </c>
      <c r="G401" s="251" t="s">
        <v>918</v>
      </c>
      <c r="H401" s="243" t="s">
        <v>919</v>
      </c>
      <c r="I401" s="243" t="s">
        <v>3573</v>
      </c>
      <c r="J401" s="252" t="s">
        <v>32</v>
      </c>
      <c r="K401" s="245">
        <v>377500</v>
      </c>
      <c r="L401" s="246"/>
      <c r="M401" s="247">
        <f>_xlfn.XLOOKUP(TblMainInvoices[[#This Row],[Chapter_Nomber]],TblFeharesChapter[Abniyeh_Chapter_Nomber],TblFeharesChapter[Abniyeh_Plus_Minus])</f>
        <v>1.4211</v>
      </c>
      <c r="N401" s="248">
        <v>1.3418000000000001</v>
      </c>
      <c r="O401" s="245" t="str">
        <f>IF(ISBLANK(TblMainInvoices[[#This Row],[Estimate_Contract_Volumn]]),"",ROUND(TblMainInvoices[[#This Row],[Price_Unit]]*TblMainInvoices[[#This Row],[Estimate_Contract_Volumn]],0))</f>
        <v/>
      </c>
      <c r="P401" s="249"/>
      <c r="Q401" s="250" t="str">
        <f>IFERROR(IF(ISBLANK(TblMainInvoices[[#This Row],[ContInv_No01_Volumn]]),"",ROUND(TblMainInvoices[[#This Row],[Price_Unit]]*TblMainInvoices[[#This Row],[ContInv_No01_Volumn]],0)),"")</f>
        <v/>
      </c>
    </row>
    <row r="402" spans="1:17" ht="50.25" customHeight="1">
      <c r="A402" s="239" t="str">
        <f t="shared" si="12"/>
        <v>11090607</v>
      </c>
      <c r="B402" s="240" t="str">
        <f>_xlfn.XLOOKUP(TblMainInvoices[[#This Row],[Fehrest_Code]],TblFeharesCode[Fehrest_Code],TblFeharesCode[Schedule_Prices_Fa])</f>
        <v>ابنیه</v>
      </c>
      <c r="C402" s="240" t="e">
        <f>_xlfn.XLOOKUP(TblMainInvoices[[#This Row],[Schedule_Prices_Fa]],TblFeharesCode[Schedule_Prices_Fa],#REF!)</f>
        <v>#REF!</v>
      </c>
      <c r="D402" s="241">
        <v>11</v>
      </c>
      <c r="E402" s="241" t="str">
        <f t="shared" si="13"/>
        <v>09</v>
      </c>
      <c r="F402" s="240" t="s">
        <v>844</v>
      </c>
      <c r="G402" s="251" t="s">
        <v>920</v>
      </c>
      <c r="H402" s="243" t="s">
        <v>921</v>
      </c>
      <c r="I402" s="243" t="s">
        <v>3574</v>
      </c>
      <c r="J402" s="252" t="s">
        <v>32</v>
      </c>
      <c r="K402" s="245">
        <v>0</v>
      </c>
      <c r="L402" s="246"/>
      <c r="M402" s="247">
        <f>_xlfn.XLOOKUP(TblMainInvoices[[#This Row],[Chapter_Nomber]],TblFeharesChapter[Abniyeh_Chapter_Nomber],TblFeharesChapter[Abniyeh_Plus_Minus])</f>
        <v>1.4211</v>
      </c>
      <c r="N402" s="248">
        <v>1.3418000000000001</v>
      </c>
      <c r="O402" s="245" t="str">
        <f>IF(ISBLANK(TblMainInvoices[[#This Row],[Estimate_Contract_Volumn]]),"",ROUND(TblMainInvoices[[#This Row],[Price_Unit]]*TblMainInvoices[[#This Row],[Estimate_Contract_Volumn]],0))</f>
        <v/>
      </c>
      <c r="P402" s="249"/>
      <c r="Q402" s="250" t="str">
        <f>IFERROR(IF(ISBLANK(TblMainInvoices[[#This Row],[ContInv_No01_Volumn]]),"",ROUND(TblMainInvoices[[#This Row],[Price_Unit]]*TblMainInvoices[[#This Row],[ContInv_No01_Volumn]],0)),"")</f>
        <v/>
      </c>
    </row>
    <row r="403" spans="1:17" ht="50.25" customHeight="1">
      <c r="A403" s="239" t="str">
        <f t="shared" si="12"/>
        <v>11090608</v>
      </c>
      <c r="B403" s="240" t="str">
        <f>_xlfn.XLOOKUP(TblMainInvoices[[#This Row],[Fehrest_Code]],TblFeharesCode[Fehrest_Code],TblFeharesCode[Schedule_Prices_Fa])</f>
        <v>ابنیه</v>
      </c>
      <c r="C403" s="240" t="e">
        <f>_xlfn.XLOOKUP(TblMainInvoices[[#This Row],[Schedule_Prices_Fa]],TblFeharesCode[Schedule_Prices_Fa],#REF!)</f>
        <v>#REF!</v>
      </c>
      <c r="D403" s="241">
        <v>11</v>
      </c>
      <c r="E403" s="241" t="str">
        <f t="shared" si="13"/>
        <v>09</v>
      </c>
      <c r="F403" s="240" t="s">
        <v>844</v>
      </c>
      <c r="G403" s="251" t="s">
        <v>922</v>
      </c>
      <c r="H403" s="243" t="s">
        <v>923</v>
      </c>
      <c r="I403" s="243" t="s">
        <v>3575</v>
      </c>
      <c r="J403" s="252" t="s">
        <v>32</v>
      </c>
      <c r="K403" s="245">
        <v>104000</v>
      </c>
      <c r="L403" s="246"/>
      <c r="M403" s="247">
        <f>_xlfn.XLOOKUP(TblMainInvoices[[#This Row],[Chapter_Nomber]],TblFeharesChapter[Abniyeh_Chapter_Nomber],TblFeharesChapter[Abniyeh_Plus_Minus])</f>
        <v>1.4211</v>
      </c>
      <c r="N403" s="248">
        <v>1.3418000000000001</v>
      </c>
      <c r="O403" s="245" t="str">
        <f>IF(ISBLANK(TblMainInvoices[[#This Row],[Estimate_Contract_Volumn]]),"",ROUND(TblMainInvoices[[#This Row],[Price_Unit]]*TblMainInvoices[[#This Row],[Estimate_Contract_Volumn]],0))</f>
        <v/>
      </c>
      <c r="P403" s="249"/>
      <c r="Q403" s="250" t="str">
        <f>IFERROR(IF(ISBLANK(TblMainInvoices[[#This Row],[ContInv_No01_Volumn]]),"",ROUND(TblMainInvoices[[#This Row],[Price_Unit]]*TblMainInvoices[[#This Row],[ContInv_No01_Volumn]],0)),"")</f>
        <v/>
      </c>
    </row>
    <row r="404" spans="1:17" ht="50.25" customHeight="1">
      <c r="A404" s="239" t="str">
        <f t="shared" si="12"/>
        <v>11090609</v>
      </c>
      <c r="B404" s="240" t="str">
        <f>_xlfn.XLOOKUP(TblMainInvoices[[#This Row],[Fehrest_Code]],TblFeharesCode[Fehrest_Code],TblFeharesCode[Schedule_Prices_Fa])</f>
        <v>ابنیه</v>
      </c>
      <c r="C404" s="240" t="e">
        <f>_xlfn.XLOOKUP(TblMainInvoices[[#This Row],[Schedule_Prices_Fa]],TblFeharesCode[Schedule_Prices_Fa],#REF!)</f>
        <v>#REF!</v>
      </c>
      <c r="D404" s="241">
        <v>11</v>
      </c>
      <c r="E404" s="241" t="str">
        <f t="shared" si="13"/>
        <v>09</v>
      </c>
      <c r="F404" s="240" t="s">
        <v>844</v>
      </c>
      <c r="G404" s="251" t="s">
        <v>924</v>
      </c>
      <c r="H404" s="243" t="s">
        <v>925</v>
      </c>
      <c r="I404" s="243"/>
      <c r="J404" s="252" t="s">
        <v>32</v>
      </c>
      <c r="K404" s="245">
        <v>44100</v>
      </c>
      <c r="L404" s="246"/>
      <c r="M404" s="247">
        <f>_xlfn.XLOOKUP(TblMainInvoices[[#This Row],[Chapter_Nomber]],TblFeharesChapter[Abniyeh_Chapter_Nomber],TblFeharesChapter[Abniyeh_Plus_Minus])</f>
        <v>1.4211</v>
      </c>
      <c r="N404" s="248">
        <v>1.3418000000000001</v>
      </c>
      <c r="O404" s="245" t="str">
        <f>IF(ISBLANK(TblMainInvoices[[#This Row],[Estimate_Contract_Volumn]]),"",ROUND(TblMainInvoices[[#This Row],[Price_Unit]]*TblMainInvoices[[#This Row],[Estimate_Contract_Volumn]],0))</f>
        <v/>
      </c>
      <c r="P404" s="249"/>
      <c r="Q404" s="250" t="str">
        <f>IFERROR(IF(ISBLANK(TblMainInvoices[[#This Row],[ContInv_No01_Volumn]]),"",ROUND(TblMainInvoices[[#This Row],[Price_Unit]]*TblMainInvoices[[#This Row],[ContInv_No01_Volumn]],0)),"")</f>
        <v/>
      </c>
    </row>
    <row r="405" spans="1:17" ht="50.25" customHeight="1">
      <c r="A405" s="239" t="str">
        <f t="shared" si="12"/>
        <v>11090701</v>
      </c>
      <c r="B405" s="240" t="str">
        <f>_xlfn.XLOOKUP(TblMainInvoices[[#This Row],[Fehrest_Code]],TblFeharesCode[Fehrest_Code],TblFeharesCode[Schedule_Prices_Fa])</f>
        <v>ابنیه</v>
      </c>
      <c r="C405" s="240" t="e">
        <f>_xlfn.XLOOKUP(TblMainInvoices[[#This Row],[Schedule_Prices_Fa]],TblFeharesCode[Schedule_Prices_Fa],#REF!)</f>
        <v>#REF!</v>
      </c>
      <c r="D405" s="241">
        <v>11</v>
      </c>
      <c r="E405" s="241" t="str">
        <f t="shared" si="13"/>
        <v>09</v>
      </c>
      <c r="F405" s="240" t="s">
        <v>844</v>
      </c>
      <c r="G405" s="251" t="s">
        <v>926</v>
      </c>
      <c r="H405" s="243" t="s">
        <v>927</v>
      </c>
      <c r="I405" s="243" t="s">
        <v>3576</v>
      </c>
      <c r="J405" s="244" t="s">
        <v>32</v>
      </c>
      <c r="K405" s="245">
        <v>642500</v>
      </c>
      <c r="L405" s="246"/>
      <c r="M405" s="247">
        <f>_xlfn.XLOOKUP(TblMainInvoices[[#This Row],[Chapter_Nomber]],TblFeharesChapter[Abniyeh_Chapter_Nomber],TblFeharesChapter[Abniyeh_Plus_Minus])</f>
        <v>1.4211</v>
      </c>
      <c r="N405" s="248">
        <v>1.3418000000000001</v>
      </c>
      <c r="O405" s="245" t="str">
        <f>IF(ISBLANK(TblMainInvoices[[#This Row],[Estimate_Contract_Volumn]]),"",ROUND(TblMainInvoices[[#This Row],[Price_Unit]]*TblMainInvoices[[#This Row],[Estimate_Contract_Volumn]],0))</f>
        <v/>
      </c>
      <c r="P405" s="249"/>
      <c r="Q405" s="250" t="str">
        <f>IFERROR(IF(ISBLANK(TblMainInvoices[[#This Row],[ContInv_No01_Volumn]]),"",ROUND(TblMainInvoices[[#This Row],[Price_Unit]]*TblMainInvoices[[#This Row],[ContInv_No01_Volumn]],0)),"")</f>
        <v/>
      </c>
    </row>
    <row r="406" spans="1:17" ht="50.25" customHeight="1">
      <c r="A406" s="239" t="str">
        <f t="shared" si="12"/>
        <v>11090702</v>
      </c>
      <c r="B406" s="240" t="str">
        <f>_xlfn.XLOOKUP(TblMainInvoices[[#This Row],[Fehrest_Code]],TblFeharesCode[Fehrest_Code],TblFeharesCode[Schedule_Prices_Fa])</f>
        <v>ابنیه</v>
      </c>
      <c r="C406" s="240" t="e">
        <f>_xlfn.XLOOKUP(TblMainInvoices[[#This Row],[Schedule_Prices_Fa]],TblFeharesCode[Schedule_Prices_Fa],#REF!)</f>
        <v>#REF!</v>
      </c>
      <c r="D406" s="241">
        <v>11</v>
      </c>
      <c r="E406" s="241" t="str">
        <f t="shared" si="13"/>
        <v>09</v>
      </c>
      <c r="F406" s="240" t="s">
        <v>844</v>
      </c>
      <c r="G406" s="251" t="s">
        <v>68</v>
      </c>
      <c r="H406" s="243" t="s">
        <v>928</v>
      </c>
      <c r="I406" s="243" t="s">
        <v>3577</v>
      </c>
      <c r="J406" s="252" t="s">
        <v>32</v>
      </c>
      <c r="K406" s="245">
        <v>988500</v>
      </c>
      <c r="L406" s="246"/>
      <c r="M406" s="247">
        <f>_xlfn.XLOOKUP(TblMainInvoices[[#This Row],[Chapter_Nomber]],TblFeharesChapter[Abniyeh_Chapter_Nomber],TblFeharesChapter[Abniyeh_Plus_Minus])</f>
        <v>1.4211</v>
      </c>
      <c r="N406" s="248">
        <v>1.3418000000000001</v>
      </c>
      <c r="O406" s="245" t="str">
        <f>IF(ISBLANK(TblMainInvoices[[#This Row],[Estimate_Contract_Volumn]]),"",ROUND(TblMainInvoices[[#This Row],[Price_Unit]]*TblMainInvoices[[#This Row],[Estimate_Contract_Volumn]],0))</f>
        <v/>
      </c>
      <c r="P406" s="249"/>
      <c r="Q406" s="250" t="str">
        <f>IFERROR(IF(ISBLANK(TblMainInvoices[[#This Row],[ContInv_No01_Volumn]]),"",ROUND(TblMainInvoices[[#This Row],[Price_Unit]]*TblMainInvoices[[#This Row],[ContInv_No01_Volumn]],0)),"")</f>
        <v/>
      </c>
    </row>
    <row r="407" spans="1:17" ht="50.25" customHeight="1">
      <c r="A407" s="239" t="str">
        <f t="shared" si="12"/>
        <v>11090704</v>
      </c>
      <c r="B407" s="240" t="str">
        <f>_xlfn.XLOOKUP(TblMainInvoices[[#This Row],[Fehrest_Code]],TblFeharesCode[Fehrest_Code],TblFeharesCode[Schedule_Prices_Fa])</f>
        <v>ابنیه</v>
      </c>
      <c r="C407" s="240" t="e">
        <f>_xlfn.XLOOKUP(TblMainInvoices[[#This Row],[Schedule_Prices_Fa]],TblFeharesCode[Schedule_Prices_Fa],#REF!)</f>
        <v>#REF!</v>
      </c>
      <c r="D407" s="241">
        <v>11</v>
      </c>
      <c r="E407" s="241" t="str">
        <f t="shared" si="13"/>
        <v>09</v>
      </c>
      <c r="F407" s="240" t="s">
        <v>844</v>
      </c>
      <c r="G407" s="251" t="s">
        <v>929</v>
      </c>
      <c r="H407" s="243" t="s">
        <v>930</v>
      </c>
      <c r="I407" s="243"/>
      <c r="J407" s="252" t="s">
        <v>32</v>
      </c>
      <c r="K407" s="245">
        <v>732000</v>
      </c>
      <c r="L407" s="246"/>
      <c r="M407" s="247">
        <f>_xlfn.XLOOKUP(TblMainInvoices[[#This Row],[Chapter_Nomber]],TblFeharesChapter[Abniyeh_Chapter_Nomber],TblFeharesChapter[Abniyeh_Plus_Minus])</f>
        <v>1.4211</v>
      </c>
      <c r="N407" s="248">
        <v>1.3418000000000001</v>
      </c>
      <c r="O407" s="245" t="str">
        <f>IF(ISBLANK(TblMainInvoices[[#This Row],[Estimate_Contract_Volumn]]),"",ROUND(TblMainInvoices[[#This Row],[Price_Unit]]*TblMainInvoices[[#This Row],[Estimate_Contract_Volumn]],0))</f>
        <v/>
      </c>
      <c r="P407" s="249"/>
      <c r="Q407" s="250" t="str">
        <f>IFERROR(IF(ISBLANK(TblMainInvoices[[#This Row],[ContInv_No01_Volumn]]),"",ROUND(TblMainInvoices[[#This Row],[Price_Unit]]*TblMainInvoices[[#This Row],[ContInv_No01_Volumn]],0)),"")</f>
        <v/>
      </c>
    </row>
    <row r="408" spans="1:17" ht="50.25" customHeight="1">
      <c r="A408" s="239" t="str">
        <f t="shared" si="12"/>
        <v>11090705</v>
      </c>
      <c r="B408" s="240" t="str">
        <f>_xlfn.XLOOKUP(TblMainInvoices[[#This Row],[Fehrest_Code]],TblFeharesCode[Fehrest_Code],TblFeharesCode[Schedule_Prices_Fa])</f>
        <v>ابنیه</v>
      </c>
      <c r="C408" s="240" t="e">
        <f>_xlfn.XLOOKUP(TblMainInvoices[[#This Row],[Schedule_Prices_Fa]],TblFeharesCode[Schedule_Prices_Fa],#REF!)</f>
        <v>#REF!</v>
      </c>
      <c r="D408" s="241">
        <v>11</v>
      </c>
      <c r="E408" s="241" t="str">
        <f t="shared" si="13"/>
        <v>09</v>
      </c>
      <c r="F408" s="240" t="s">
        <v>844</v>
      </c>
      <c r="G408" s="251" t="s">
        <v>931</v>
      </c>
      <c r="H408" s="243" t="s">
        <v>932</v>
      </c>
      <c r="I408" s="243" t="s">
        <v>3578</v>
      </c>
      <c r="J408" s="252" t="s">
        <v>32</v>
      </c>
      <c r="K408" s="245">
        <v>220500</v>
      </c>
      <c r="L408" s="246"/>
      <c r="M408" s="247">
        <f>_xlfn.XLOOKUP(TblMainInvoices[[#This Row],[Chapter_Nomber]],TblFeharesChapter[Abniyeh_Chapter_Nomber],TblFeharesChapter[Abniyeh_Plus_Minus])</f>
        <v>1.4211</v>
      </c>
      <c r="N408" s="248">
        <v>1.3418000000000001</v>
      </c>
      <c r="O408" s="245" t="str">
        <f>IF(ISBLANK(TblMainInvoices[[#This Row],[Estimate_Contract_Volumn]]),"",ROUND(TblMainInvoices[[#This Row],[Price_Unit]]*TblMainInvoices[[#This Row],[Estimate_Contract_Volumn]],0))</f>
        <v/>
      </c>
      <c r="P408" s="249"/>
      <c r="Q408" s="250" t="str">
        <f>IFERROR(IF(ISBLANK(TblMainInvoices[[#This Row],[ContInv_No01_Volumn]]),"",ROUND(TblMainInvoices[[#This Row],[Price_Unit]]*TblMainInvoices[[#This Row],[ContInv_No01_Volumn]],0)),"")</f>
        <v/>
      </c>
    </row>
    <row r="409" spans="1:17" ht="50.25" customHeight="1">
      <c r="A409" s="239" t="str">
        <f t="shared" si="12"/>
        <v>11090706</v>
      </c>
      <c r="B409" s="240" t="str">
        <f>_xlfn.XLOOKUP(TblMainInvoices[[#This Row],[Fehrest_Code]],TblFeharesCode[Fehrest_Code],TblFeharesCode[Schedule_Prices_Fa])</f>
        <v>ابنیه</v>
      </c>
      <c r="C409" s="240" t="e">
        <f>_xlfn.XLOOKUP(TblMainInvoices[[#This Row],[Schedule_Prices_Fa]],TblFeharesCode[Schedule_Prices_Fa],#REF!)</f>
        <v>#REF!</v>
      </c>
      <c r="D409" s="241">
        <v>11</v>
      </c>
      <c r="E409" s="241" t="str">
        <f t="shared" si="13"/>
        <v>09</v>
      </c>
      <c r="F409" s="240" t="s">
        <v>844</v>
      </c>
      <c r="G409" s="251" t="s">
        <v>933</v>
      </c>
      <c r="H409" s="243" t="s">
        <v>934</v>
      </c>
      <c r="I409" s="243" t="s">
        <v>3579</v>
      </c>
      <c r="J409" s="252" t="s">
        <v>32</v>
      </c>
      <c r="K409" s="245">
        <v>495000</v>
      </c>
      <c r="L409" s="246"/>
      <c r="M409" s="247">
        <f>_xlfn.XLOOKUP(TblMainInvoices[[#This Row],[Chapter_Nomber]],TblFeharesChapter[Abniyeh_Chapter_Nomber],TblFeharesChapter[Abniyeh_Plus_Minus])</f>
        <v>1.4211</v>
      </c>
      <c r="N409" s="248">
        <v>1.3418000000000001</v>
      </c>
      <c r="O409" s="245" t="str">
        <f>IF(ISBLANK(TblMainInvoices[[#This Row],[Estimate_Contract_Volumn]]),"",ROUND(TblMainInvoices[[#This Row],[Price_Unit]]*TblMainInvoices[[#This Row],[Estimate_Contract_Volumn]],0))</f>
        <v/>
      </c>
      <c r="P409" s="249"/>
      <c r="Q409" s="250" t="str">
        <f>IFERROR(IF(ISBLANK(TblMainInvoices[[#This Row],[ContInv_No01_Volumn]]),"",ROUND(TblMainInvoices[[#This Row],[Price_Unit]]*TblMainInvoices[[#This Row],[ContInv_No01_Volumn]],0)),"")</f>
        <v/>
      </c>
    </row>
    <row r="410" spans="1:17" ht="50.25" customHeight="1">
      <c r="A410" s="239" t="str">
        <f t="shared" si="12"/>
        <v>11090801</v>
      </c>
      <c r="B410" s="240" t="str">
        <f>_xlfn.XLOOKUP(TblMainInvoices[[#This Row],[Fehrest_Code]],TblFeharesCode[Fehrest_Code],TblFeharesCode[Schedule_Prices_Fa])</f>
        <v>ابنیه</v>
      </c>
      <c r="C410" s="240" t="e">
        <f>_xlfn.XLOOKUP(TblMainInvoices[[#This Row],[Schedule_Prices_Fa]],TblFeharesCode[Schedule_Prices_Fa],#REF!)</f>
        <v>#REF!</v>
      </c>
      <c r="D410" s="241">
        <v>11</v>
      </c>
      <c r="E410" s="241" t="str">
        <f t="shared" si="13"/>
        <v>09</v>
      </c>
      <c r="F410" s="240" t="s">
        <v>844</v>
      </c>
      <c r="G410" s="251" t="s">
        <v>935</v>
      </c>
      <c r="H410" s="243" t="s">
        <v>936</v>
      </c>
      <c r="I410" s="243" t="s">
        <v>3580</v>
      </c>
      <c r="J410" s="252" t="s">
        <v>145</v>
      </c>
      <c r="K410" s="245">
        <v>1655000</v>
      </c>
      <c r="L410" s="246"/>
      <c r="M410" s="247">
        <f>_xlfn.XLOOKUP(TblMainInvoices[[#This Row],[Chapter_Nomber]],TblFeharesChapter[Abniyeh_Chapter_Nomber],TblFeharesChapter[Abniyeh_Plus_Minus])</f>
        <v>1.4211</v>
      </c>
      <c r="N410" s="248">
        <v>1.3418000000000001</v>
      </c>
      <c r="O410" s="245" t="str">
        <f>IF(ISBLANK(TblMainInvoices[[#This Row],[Estimate_Contract_Volumn]]),"",ROUND(TblMainInvoices[[#This Row],[Price_Unit]]*TblMainInvoices[[#This Row],[Estimate_Contract_Volumn]],0))</f>
        <v/>
      </c>
      <c r="P410" s="249"/>
      <c r="Q410" s="250" t="str">
        <f>IFERROR(IF(ISBLANK(TblMainInvoices[[#This Row],[ContInv_No01_Volumn]]),"",ROUND(TblMainInvoices[[#This Row],[Price_Unit]]*TblMainInvoices[[#This Row],[ContInv_No01_Volumn]],0)),"")</f>
        <v/>
      </c>
    </row>
    <row r="411" spans="1:17" ht="50.25" customHeight="1">
      <c r="A411" s="239" t="str">
        <f t="shared" si="12"/>
        <v>11090802</v>
      </c>
      <c r="B411" s="240" t="str">
        <f>_xlfn.XLOOKUP(TblMainInvoices[[#This Row],[Fehrest_Code]],TblFeharesCode[Fehrest_Code],TblFeharesCode[Schedule_Prices_Fa])</f>
        <v>ابنیه</v>
      </c>
      <c r="C411" s="240" t="e">
        <f>_xlfn.XLOOKUP(TblMainInvoices[[#This Row],[Schedule_Prices_Fa]],TblFeharesCode[Schedule_Prices_Fa],#REF!)</f>
        <v>#REF!</v>
      </c>
      <c r="D411" s="241">
        <v>11</v>
      </c>
      <c r="E411" s="241" t="str">
        <f t="shared" si="13"/>
        <v>09</v>
      </c>
      <c r="F411" s="240" t="s">
        <v>844</v>
      </c>
      <c r="G411" s="251" t="s">
        <v>937</v>
      </c>
      <c r="H411" s="243" t="s">
        <v>938</v>
      </c>
      <c r="I411" s="243" t="s">
        <v>3581</v>
      </c>
      <c r="J411" s="252" t="s">
        <v>145</v>
      </c>
      <c r="K411" s="245">
        <v>2097000</v>
      </c>
      <c r="L411" s="246"/>
      <c r="M411" s="247">
        <f>_xlfn.XLOOKUP(TblMainInvoices[[#This Row],[Chapter_Nomber]],TblFeharesChapter[Abniyeh_Chapter_Nomber],TblFeharesChapter[Abniyeh_Plus_Minus])</f>
        <v>1.4211</v>
      </c>
      <c r="N411" s="248">
        <v>1.3418000000000001</v>
      </c>
      <c r="O411" s="245" t="str">
        <f>IF(ISBLANK(TblMainInvoices[[#This Row],[Estimate_Contract_Volumn]]),"",ROUND(TblMainInvoices[[#This Row],[Price_Unit]]*TblMainInvoices[[#This Row],[Estimate_Contract_Volumn]],0))</f>
        <v/>
      </c>
      <c r="P411" s="249"/>
      <c r="Q411" s="250" t="str">
        <f>IFERROR(IF(ISBLANK(TblMainInvoices[[#This Row],[ContInv_No01_Volumn]]),"",ROUND(TblMainInvoices[[#This Row],[Price_Unit]]*TblMainInvoices[[#This Row],[ContInv_No01_Volumn]],0)),"")</f>
        <v/>
      </c>
    </row>
    <row r="412" spans="1:17" ht="50.25" customHeight="1">
      <c r="A412" s="239" t="str">
        <f t="shared" si="12"/>
        <v>11090803</v>
      </c>
      <c r="B412" s="240" t="str">
        <f>_xlfn.XLOOKUP(TblMainInvoices[[#This Row],[Fehrest_Code]],TblFeharesCode[Fehrest_Code],TblFeharesCode[Schedule_Prices_Fa])</f>
        <v>ابنیه</v>
      </c>
      <c r="C412" s="240" t="e">
        <f>_xlfn.XLOOKUP(TblMainInvoices[[#This Row],[Schedule_Prices_Fa]],TblFeharesCode[Schedule_Prices_Fa],#REF!)</f>
        <v>#REF!</v>
      </c>
      <c r="D412" s="241">
        <v>11</v>
      </c>
      <c r="E412" s="241" t="str">
        <f t="shared" si="13"/>
        <v>09</v>
      </c>
      <c r="F412" s="240" t="s">
        <v>844</v>
      </c>
      <c r="G412" s="251" t="s">
        <v>939</v>
      </c>
      <c r="H412" s="243" t="s">
        <v>940</v>
      </c>
      <c r="I412" s="243" t="s">
        <v>3581</v>
      </c>
      <c r="J412" s="252" t="s">
        <v>145</v>
      </c>
      <c r="K412" s="245">
        <v>3169000</v>
      </c>
      <c r="L412" s="246"/>
      <c r="M412" s="247">
        <f>_xlfn.XLOOKUP(TblMainInvoices[[#This Row],[Chapter_Nomber]],TblFeharesChapter[Abniyeh_Chapter_Nomber],TblFeharesChapter[Abniyeh_Plus_Minus])</f>
        <v>1.4211</v>
      </c>
      <c r="N412" s="248">
        <v>1.3418000000000001</v>
      </c>
      <c r="O412" s="245" t="str">
        <f>IF(ISBLANK(TblMainInvoices[[#This Row],[Estimate_Contract_Volumn]]),"",ROUND(TblMainInvoices[[#This Row],[Price_Unit]]*TblMainInvoices[[#This Row],[Estimate_Contract_Volumn]],0))</f>
        <v/>
      </c>
      <c r="P412" s="249"/>
      <c r="Q412" s="250" t="str">
        <f>IFERROR(IF(ISBLANK(TblMainInvoices[[#This Row],[ContInv_No01_Volumn]]),"",ROUND(TblMainInvoices[[#This Row],[Price_Unit]]*TblMainInvoices[[#This Row],[ContInv_No01_Volumn]],0)),"")</f>
        <v/>
      </c>
    </row>
    <row r="413" spans="1:17" ht="50.25" customHeight="1">
      <c r="A413" s="239" t="str">
        <f t="shared" si="12"/>
        <v>11090804</v>
      </c>
      <c r="B413" s="240" t="str">
        <f>_xlfn.XLOOKUP(TblMainInvoices[[#This Row],[Fehrest_Code]],TblFeharesCode[Fehrest_Code],TblFeharesCode[Schedule_Prices_Fa])</f>
        <v>ابنیه</v>
      </c>
      <c r="C413" s="240" t="e">
        <f>_xlfn.XLOOKUP(TblMainInvoices[[#This Row],[Schedule_Prices_Fa]],TblFeharesCode[Schedule_Prices_Fa],#REF!)</f>
        <v>#REF!</v>
      </c>
      <c r="D413" s="241">
        <v>11</v>
      </c>
      <c r="E413" s="241" t="str">
        <f t="shared" si="13"/>
        <v>09</v>
      </c>
      <c r="F413" s="240" t="s">
        <v>844</v>
      </c>
      <c r="G413" s="251" t="s">
        <v>941</v>
      </c>
      <c r="H413" s="243" t="s">
        <v>942</v>
      </c>
      <c r="I413" s="243" t="s">
        <v>3581</v>
      </c>
      <c r="J413" s="252" t="s">
        <v>145</v>
      </c>
      <c r="K413" s="245">
        <v>5057000</v>
      </c>
      <c r="L413" s="246"/>
      <c r="M413" s="247">
        <f>_xlfn.XLOOKUP(TblMainInvoices[[#This Row],[Chapter_Nomber]],TblFeharesChapter[Abniyeh_Chapter_Nomber],TblFeharesChapter[Abniyeh_Plus_Minus])</f>
        <v>1.4211</v>
      </c>
      <c r="N413" s="248">
        <v>1.3418000000000001</v>
      </c>
      <c r="O413" s="245" t="str">
        <f>IF(ISBLANK(TblMainInvoices[[#This Row],[Estimate_Contract_Volumn]]),"",ROUND(TblMainInvoices[[#This Row],[Price_Unit]]*TblMainInvoices[[#This Row],[Estimate_Contract_Volumn]],0))</f>
        <v/>
      </c>
      <c r="P413" s="249"/>
      <c r="Q413" s="250" t="str">
        <f>IFERROR(IF(ISBLANK(TblMainInvoices[[#This Row],[ContInv_No01_Volumn]]),"",ROUND(TblMainInvoices[[#This Row],[Price_Unit]]*TblMainInvoices[[#This Row],[ContInv_No01_Volumn]],0)),"")</f>
        <v/>
      </c>
    </row>
    <row r="414" spans="1:17" ht="50.25" customHeight="1">
      <c r="A414" s="239" t="str">
        <f t="shared" si="12"/>
        <v>11090805</v>
      </c>
      <c r="B414" s="240" t="str">
        <f>_xlfn.XLOOKUP(TblMainInvoices[[#This Row],[Fehrest_Code]],TblFeharesCode[Fehrest_Code],TblFeharesCode[Schedule_Prices_Fa])</f>
        <v>ابنیه</v>
      </c>
      <c r="C414" s="240" t="e">
        <f>_xlfn.XLOOKUP(TblMainInvoices[[#This Row],[Schedule_Prices_Fa]],TblFeharesCode[Schedule_Prices_Fa],#REF!)</f>
        <v>#REF!</v>
      </c>
      <c r="D414" s="241">
        <v>11</v>
      </c>
      <c r="E414" s="241" t="str">
        <f t="shared" si="13"/>
        <v>09</v>
      </c>
      <c r="F414" s="240" t="s">
        <v>844</v>
      </c>
      <c r="G414" s="251" t="s">
        <v>943</v>
      </c>
      <c r="H414" s="243" t="s">
        <v>944</v>
      </c>
      <c r="I414" s="243" t="s">
        <v>3582</v>
      </c>
      <c r="J414" s="252" t="s">
        <v>497</v>
      </c>
      <c r="K414" s="245">
        <v>10</v>
      </c>
      <c r="L414" s="246"/>
      <c r="M414" s="247">
        <f>_xlfn.XLOOKUP(TblMainInvoices[[#This Row],[Chapter_Nomber]],TblFeharesChapter[Abniyeh_Chapter_Nomber],TblFeharesChapter[Abniyeh_Plus_Minus])</f>
        <v>1.4211</v>
      </c>
      <c r="N414" s="248">
        <v>1.3418000000000001</v>
      </c>
      <c r="O414" s="245" t="str">
        <f>IF(ISBLANK(TblMainInvoices[[#This Row],[Estimate_Contract_Volumn]]),"",ROUND(TblMainInvoices[[#This Row],[Price_Unit]]*TblMainInvoices[[#This Row],[Estimate_Contract_Volumn]],0))</f>
        <v/>
      </c>
      <c r="P414" s="249"/>
      <c r="Q414" s="250" t="str">
        <f>IFERROR(IF(ISBLANK(TblMainInvoices[[#This Row],[ContInv_No01_Volumn]]),"",ROUND(TblMainInvoices[[#This Row],[Price_Unit]]*TblMainInvoices[[#This Row],[ContInv_No01_Volumn]],0)),"")</f>
        <v/>
      </c>
    </row>
    <row r="415" spans="1:17" ht="50.25" customHeight="1">
      <c r="A415" s="239" t="str">
        <f t="shared" si="12"/>
        <v>11091001</v>
      </c>
      <c r="B415" s="240" t="str">
        <f>_xlfn.XLOOKUP(TblMainInvoices[[#This Row],[Fehrest_Code]],TblFeharesCode[Fehrest_Code],TblFeharesCode[Schedule_Prices_Fa])</f>
        <v>ابنیه</v>
      </c>
      <c r="C415" s="240" t="e">
        <f>_xlfn.XLOOKUP(TblMainInvoices[[#This Row],[Schedule_Prices_Fa]],TblFeharesCode[Schedule_Prices_Fa],#REF!)</f>
        <v>#REF!</v>
      </c>
      <c r="D415" s="241">
        <v>11</v>
      </c>
      <c r="E415" s="241" t="str">
        <f t="shared" si="13"/>
        <v>09</v>
      </c>
      <c r="F415" s="240" t="s">
        <v>844</v>
      </c>
      <c r="G415" s="251" t="s">
        <v>69</v>
      </c>
      <c r="H415" s="243" t="s">
        <v>945</v>
      </c>
      <c r="I415" s="243"/>
      <c r="J415" s="244" t="s">
        <v>32</v>
      </c>
      <c r="K415" s="245">
        <v>934000</v>
      </c>
      <c r="L415" s="246"/>
      <c r="M415" s="247">
        <f>_xlfn.XLOOKUP(TblMainInvoices[[#This Row],[Chapter_Nomber]],TblFeharesChapter[Abniyeh_Chapter_Nomber],TblFeharesChapter[Abniyeh_Plus_Minus])</f>
        <v>1.4211</v>
      </c>
      <c r="N415" s="248">
        <v>1.3418000000000001</v>
      </c>
      <c r="O415" s="245" t="str">
        <f>IF(ISBLANK(TblMainInvoices[[#This Row],[Estimate_Contract_Volumn]]),"",ROUND(TblMainInvoices[[#This Row],[Price_Unit]]*TblMainInvoices[[#This Row],[Estimate_Contract_Volumn]],0))</f>
        <v/>
      </c>
      <c r="P415" s="249"/>
      <c r="Q415" s="250" t="str">
        <f>IFERROR(IF(ISBLANK(TblMainInvoices[[#This Row],[ContInv_No01_Volumn]]),"",ROUND(TblMainInvoices[[#This Row],[Price_Unit]]*TblMainInvoices[[#This Row],[ContInv_No01_Volumn]],0)),"")</f>
        <v/>
      </c>
    </row>
    <row r="416" spans="1:17" ht="50.25" customHeight="1">
      <c r="A416" s="239" t="str">
        <f t="shared" si="12"/>
        <v>11091002</v>
      </c>
      <c r="B416" s="240" t="str">
        <f>_xlfn.XLOOKUP(TblMainInvoices[[#This Row],[Fehrest_Code]],TblFeharesCode[Fehrest_Code],TblFeharesCode[Schedule_Prices_Fa])</f>
        <v>ابنیه</v>
      </c>
      <c r="C416" s="240" t="e">
        <f>_xlfn.XLOOKUP(TblMainInvoices[[#This Row],[Schedule_Prices_Fa]],TblFeharesCode[Schedule_Prices_Fa],#REF!)</f>
        <v>#REF!</v>
      </c>
      <c r="D416" s="241">
        <v>11</v>
      </c>
      <c r="E416" s="241" t="str">
        <f t="shared" si="13"/>
        <v>09</v>
      </c>
      <c r="F416" s="240" t="s">
        <v>844</v>
      </c>
      <c r="G416" s="251" t="s">
        <v>70</v>
      </c>
      <c r="H416" s="243" t="s">
        <v>946</v>
      </c>
      <c r="I416" s="243"/>
      <c r="J416" s="244" t="s">
        <v>32</v>
      </c>
      <c r="K416" s="245">
        <v>1086000</v>
      </c>
      <c r="L416" s="246"/>
      <c r="M416" s="247">
        <f>_xlfn.XLOOKUP(TblMainInvoices[[#This Row],[Chapter_Nomber]],TblFeharesChapter[Abniyeh_Chapter_Nomber],TblFeharesChapter[Abniyeh_Plus_Minus])</f>
        <v>1.4211</v>
      </c>
      <c r="N416" s="248">
        <v>1.3418000000000001</v>
      </c>
      <c r="O416" s="245" t="str">
        <f>IF(ISBLANK(TblMainInvoices[[#This Row],[Estimate_Contract_Volumn]]),"",ROUND(TblMainInvoices[[#This Row],[Price_Unit]]*TblMainInvoices[[#This Row],[Estimate_Contract_Volumn]],0))</f>
        <v/>
      </c>
      <c r="P416" s="249"/>
      <c r="Q416" s="250" t="str">
        <f>IFERROR(IF(ISBLANK(TblMainInvoices[[#This Row],[ContInv_No01_Volumn]]),"",ROUND(TblMainInvoices[[#This Row],[Price_Unit]]*TblMainInvoices[[#This Row],[ContInv_No01_Volumn]],0)),"")</f>
        <v/>
      </c>
    </row>
    <row r="417" spans="1:17" ht="50.25" customHeight="1">
      <c r="A417" s="239" t="str">
        <f t="shared" si="12"/>
        <v>11091003</v>
      </c>
      <c r="B417" s="240" t="str">
        <f>_xlfn.XLOOKUP(TblMainInvoices[[#This Row],[Fehrest_Code]],TblFeharesCode[Fehrest_Code],TblFeharesCode[Schedule_Prices_Fa])</f>
        <v>ابنیه</v>
      </c>
      <c r="C417" s="240" t="e">
        <f>_xlfn.XLOOKUP(TblMainInvoices[[#This Row],[Schedule_Prices_Fa]],TblFeharesCode[Schedule_Prices_Fa],#REF!)</f>
        <v>#REF!</v>
      </c>
      <c r="D417" s="241">
        <v>11</v>
      </c>
      <c r="E417" s="241" t="str">
        <f t="shared" si="13"/>
        <v>09</v>
      </c>
      <c r="F417" s="240" t="s">
        <v>844</v>
      </c>
      <c r="G417" s="251" t="s">
        <v>71</v>
      </c>
      <c r="H417" s="243" t="s">
        <v>947</v>
      </c>
      <c r="I417" s="243" t="s">
        <v>3583</v>
      </c>
      <c r="J417" s="252" t="s">
        <v>32</v>
      </c>
      <c r="K417" s="245">
        <v>2030000</v>
      </c>
      <c r="L417" s="246"/>
      <c r="M417" s="247">
        <f>_xlfn.XLOOKUP(TblMainInvoices[[#This Row],[Chapter_Nomber]],TblFeharesChapter[Abniyeh_Chapter_Nomber],TblFeharesChapter[Abniyeh_Plus_Minus])</f>
        <v>1.4211</v>
      </c>
      <c r="N417" s="248">
        <v>1.3418000000000001</v>
      </c>
      <c r="O417" s="245" t="str">
        <f>IF(ISBLANK(TblMainInvoices[[#This Row],[Estimate_Contract_Volumn]]),"",ROUND(TblMainInvoices[[#This Row],[Price_Unit]]*TblMainInvoices[[#This Row],[Estimate_Contract_Volumn]],0))</f>
        <v/>
      </c>
      <c r="P417" s="249"/>
      <c r="Q417" s="250" t="str">
        <f>IFERROR(IF(ISBLANK(TblMainInvoices[[#This Row],[ContInv_No01_Volumn]]),"",ROUND(TblMainInvoices[[#This Row],[Price_Unit]]*TblMainInvoices[[#This Row],[ContInv_No01_Volumn]],0)),"")</f>
        <v/>
      </c>
    </row>
    <row r="418" spans="1:17" ht="50.25" customHeight="1">
      <c r="A418" s="239" t="str">
        <f t="shared" si="12"/>
        <v>11091004</v>
      </c>
      <c r="B418" s="240" t="str">
        <f>_xlfn.XLOOKUP(TblMainInvoices[[#This Row],[Fehrest_Code]],TblFeharesCode[Fehrest_Code],TblFeharesCode[Schedule_Prices_Fa])</f>
        <v>ابنیه</v>
      </c>
      <c r="C418" s="240" t="e">
        <f>_xlfn.XLOOKUP(TblMainInvoices[[#This Row],[Schedule_Prices_Fa]],TblFeharesCode[Schedule_Prices_Fa],#REF!)</f>
        <v>#REF!</v>
      </c>
      <c r="D418" s="241">
        <v>11</v>
      </c>
      <c r="E418" s="241" t="str">
        <f t="shared" si="13"/>
        <v>09</v>
      </c>
      <c r="F418" s="240" t="s">
        <v>844</v>
      </c>
      <c r="G418" s="251" t="s">
        <v>72</v>
      </c>
      <c r="H418" s="243" t="s">
        <v>948</v>
      </c>
      <c r="I418" s="243" t="s">
        <v>3584</v>
      </c>
      <c r="J418" s="252" t="s">
        <v>32</v>
      </c>
      <c r="K418" s="245">
        <v>739500</v>
      </c>
      <c r="L418" s="246"/>
      <c r="M418" s="247">
        <f>_xlfn.XLOOKUP(TblMainInvoices[[#This Row],[Chapter_Nomber]],TblFeharesChapter[Abniyeh_Chapter_Nomber],TblFeharesChapter[Abniyeh_Plus_Minus])</f>
        <v>1.4211</v>
      </c>
      <c r="N418" s="248">
        <v>1.3418000000000001</v>
      </c>
      <c r="O418" s="245" t="str">
        <f>IF(ISBLANK(TblMainInvoices[[#This Row],[Estimate_Contract_Volumn]]),"",ROUND(TblMainInvoices[[#This Row],[Price_Unit]]*TblMainInvoices[[#This Row],[Estimate_Contract_Volumn]],0))</f>
        <v/>
      </c>
      <c r="P418" s="249"/>
      <c r="Q418" s="250" t="str">
        <f>IFERROR(IF(ISBLANK(TblMainInvoices[[#This Row],[ContInv_No01_Volumn]]),"",ROUND(TblMainInvoices[[#This Row],[Price_Unit]]*TblMainInvoices[[#This Row],[ContInv_No01_Volumn]],0)),"")</f>
        <v/>
      </c>
    </row>
    <row r="419" spans="1:17" ht="50.25" customHeight="1">
      <c r="A419" s="239" t="str">
        <f t="shared" si="12"/>
        <v>11091010</v>
      </c>
      <c r="B419" s="240" t="str">
        <f>_xlfn.XLOOKUP(TblMainInvoices[[#This Row],[Fehrest_Code]],TblFeharesCode[Fehrest_Code],TblFeharesCode[Schedule_Prices_Fa])</f>
        <v>ابنیه</v>
      </c>
      <c r="C419" s="240" t="e">
        <f>_xlfn.XLOOKUP(TblMainInvoices[[#This Row],[Schedule_Prices_Fa]],TblFeharesCode[Schedule_Prices_Fa],#REF!)</f>
        <v>#REF!</v>
      </c>
      <c r="D419" s="241">
        <v>11</v>
      </c>
      <c r="E419" s="241" t="str">
        <f t="shared" si="13"/>
        <v>09</v>
      </c>
      <c r="F419" s="240" t="s">
        <v>844</v>
      </c>
      <c r="G419" s="251" t="s">
        <v>949</v>
      </c>
      <c r="H419" s="243" t="s">
        <v>950</v>
      </c>
      <c r="I419" s="243" t="s">
        <v>3585</v>
      </c>
      <c r="J419" s="252" t="s">
        <v>32</v>
      </c>
      <c r="K419" s="245">
        <v>250000</v>
      </c>
      <c r="L419" s="246"/>
      <c r="M419" s="247">
        <f>_xlfn.XLOOKUP(TblMainInvoices[[#This Row],[Chapter_Nomber]],TblFeharesChapter[Abniyeh_Chapter_Nomber],TblFeharesChapter[Abniyeh_Plus_Minus])</f>
        <v>1.4211</v>
      </c>
      <c r="N419" s="248">
        <v>1.3418000000000001</v>
      </c>
      <c r="O419" s="245" t="str">
        <f>IF(ISBLANK(TblMainInvoices[[#This Row],[Estimate_Contract_Volumn]]),"",ROUND(TblMainInvoices[[#This Row],[Price_Unit]]*TblMainInvoices[[#This Row],[Estimate_Contract_Volumn]],0))</f>
        <v/>
      </c>
      <c r="P419" s="249"/>
      <c r="Q419" s="250" t="str">
        <f>IFERROR(IF(ISBLANK(TblMainInvoices[[#This Row],[ContInv_No01_Volumn]]),"",ROUND(TblMainInvoices[[#This Row],[Price_Unit]]*TblMainInvoices[[#This Row],[ContInv_No01_Volumn]],0)),"")</f>
        <v/>
      </c>
    </row>
    <row r="420" spans="1:17" ht="50.25" customHeight="1">
      <c r="A420" s="239" t="str">
        <f t="shared" si="12"/>
        <v>11091011</v>
      </c>
      <c r="B420" s="240" t="str">
        <f>_xlfn.XLOOKUP(TblMainInvoices[[#This Row],[Fehrest_Code]],TblFeharesCode[Fehrest_Code],TblFeharesCode[Schedule_Prices_Fa])</f>
        <v>ابنیه</v>
      </c>
      <c r="C420" s="240" t="e">
        <f>_xlfn.XLOOKUP(TblMainInvoices[[#This Row],[Schedule_Prices_Fa]],TblFeharesCode[Schedule_Prices_Fa],#REF!)</f>
        <v>#REF!</v>
      </c>
      <c r="D420" s="241">
        <v>11</v>
      </c>
      <c r="E420" s="241" t="str">
        <f t="shared" si="13"/>
        <v>09</v>
      </c>
      <c r="F420" s="240" t="s">
        <v>844</v>
      </c>
      <c r="G420" s="251" t="s">
        <v>951</v>
      </c>
      <c r="H420" s="243" t="s">
        <v>952</v>
      </c>
      <c r="I420" s="243" t="s">
        <v>3585</v>
      </c>
      <c r="J420" s="252" t="s">
        <v>32</v>
      </c>
      <c r="K420" s="245">
        <v>140500</v>
      </c>
      <c r="L420" s="246"/>
      <c r="M420" s="247">
        <f>_xlfn.XLOOKUP(TblMainInvoices[[#This Row],[Chapter_Nomber]],TblFeharesChapter[Abniyeh_Chapter_Nomber],TblFeharesChapter[Abniyeh_Plus_Minus])</f>
        <v>1.4211</v>
      </c>
      <c r="N420" s="248">
        <v>1.3418000000000001</v>
      </c>
      <c r="O420" s="245" t="str">
        <f>IF(ISBLANK(TblMainInvoices[[#This Row],[Estimate_Contract_Volumn]]),"",ROUND(TblMainInvoices[[#This Row],[Price_Unit]]*TblMainInvoices[[#This Row],[Estimate_Contract_Volumn]],0))</f>
        <v/>
      </c>
      <c r="P420" s="249"/>
      <c r="Q420" s="250" t="str">
        <f>IFERROR(IF(ISBLANK(TblMainInvoices[[#This Row],[ContInv_No01_Volumn]]),"",ROUND(TblMainInvoices[[#This Row],[Price_Unit]]*TblMainInvoices[[#This Row],[ContInv_No01_Volumn]],0)),"")</f>
        <v/>
      </c>
    </row>
    <row r="421" spans="1:17" ht="50.25" customHeight="1">
      <c r="A421" s="239" t="str">
        <f t="shared" si="12"/>
        <v>11091012</v>
      </c>
      <c r="B421" s="240" t="str">
        <f>_xlfn.XLOOKUP(TblMainInvoices[[#This Row],[Fehrest_Code]],TblFeharesCode[Fehrest_Code],TblFeharesCode[Schedule_Prices_Fa])</f>
        <v>ابنیه</v>
      </c>
      <c r="C421" s="240" t="e">
        <f>_xlfn.XLOOKUP(TblMainInvoices[[#This Row],[Schedule_Prices_Fa]],TblFeharesCode[Schedule_Prices_Fa],#REF!)</f>
        <v>#REF!</v>
      </c>
      <c r="D421" s="241">
        <v>11</v>
      </c>
      <c r="E421" s="241" t="str">
        <f t="shared" si="13"/>
        <v>09</v>
      </c>
      <c r="F421" s="240" t="s">
        <v>844</v>
      </c>
      <c r="G421" s="251" t="s">
        <v>953</v>
      </c>
      <c r="H421" s="243" t="s">
        <v>954</v>
      </c>
      <c r="I421" s="243" t="s">
        <v>3586</v>
      </c>
      <c r="J421" s="252" t="s">
        <v>32</v>
      </c>
      <c r="K421" s="245">
        <v>288000</v>
      </c>
      <c r="L421" s="246"/>
      <c r="M421" s="247">
        <f>_xlfn.XLOOKUP(TblMainInvoices[[#This Row],[Chapter_Nomber]],TblFeharesChapter[Abniyeh_Chapter_Nomber],TblFeharesChapter[Abniyeh_Plus_Minus])</f>
        <v>1.4211</v>
      </c>
      <c r="N421" s="248">
        <v>1.3418000000000001</v>
      </c>
      <c r="O421" s="245" t="str">
        <f>IF(ISBLANK(TblMainInvoices[[#This Row],[Estimate_Contract_Volumn]]),"",ROUND(TblMainInvoices[[#This Row],[Price_Unit]]*TblMainInvoices[[#This Row],[Estimate_Contract_Volumn]],0))</f>
        <v/>
      </c>
      <c r="P421" s="249"/>
      <c r="Q421" s="250" t="str">
        <f>IFERROR(IF(ISBLANK(TblMainInvoices[[#This Row],[ContInv_No01_Volumn]]),"",ROUND(TblMainInvoices[[#This Row],[Price_Unit]]*TblMainInvoices[[#This Row],[ContInv_No01_Volumn]],0)),"")</f>
        <v/>
      </c>
    </row>
    <row r="422" spans="1:17" ht="50.25" customHeight="1">
      <c r="A422" s="239" t="str">
        <f t="shared" si="12"/>
        <v>11091101</v>
      </c>
      <c r="B422" s="240" t="str">
        <f>_xlfn.XLOOKUP(TblMainInvoices[[#This Row],[Fehrest_Code]],TblFeharesCode[Fehrest_Code],TblFeharesCode[Schedule_Prices_Fa])</f>
        <v>ابنیه</v>
      </c>
      <c r="C422" s="240" t="e">
        <f>_xlfn.XLOOKUP(TblMainInvoices[[#This Row],[Schedule_Prices_Fa]],TblFeharesCode[Schedule_Prices_Fa],#REF!)</f>
        <v>#REF!</v>
      </c>
      <c r="D422" s="241">
        <v>11</v>
      </c>
      <c r="E422" s="241" t="str">
        <f t="shared" si="13"/>
        <v>09</v>
      </c>
      <c r="F422" s="240" t="s">
        <v>844</v>
      </c>
      <c r="G422" s="251" t="s">
        <v>73</v>
      </c>
      <c r="H422" s="243" t="s">
        <v>955</v>
      </c>
      <c r="I422" s="243" t="s">
        <v>3587</v>
      </c>
      <c r="J422" s="252" t="s">
        <v>32</v>
      </c>
      <c r="K422" s="245">
        <v>1989000</v>
      </c>
      <c r="L422" s="246"/>
      <c r="M422" s="247">
        <f>_xlfn.XLOOKUP(TblMainInvoices[[#This Row],[Chapter_Nomber]],TblFeharesChapter[Abniyeh_Chapter_Nomber],TblFeharesChapter[Abniyeh_Plus_Minus])</f>
        <v>1.4211</v>
      </c>
      <c r="N422" s="248">
        <v>1.3418000000000001</v>
      </c>
      <c r="O422" s="245" t="str">
        <f>IF(ISBLANK(TblMainInvoices[[#This Row],[Estimate_Contract_Volumn]]),"",ROUND(TblMainInvoices[[#This Row],[Price_Unit]]*TblMainInvoices[[#This Row],[Estimate_Contract_Volumn]],0))</f>
        <v/>
      </c>
      <c r="P422" s="249"/>
      <c r="Q422" s="250" t="str">
        <f>IFERROR(IF(ISBLANK(TblMainInvoices[[#This Row],[ContInv_No01_Volumn]]),"",ROUND(TblMainInvoices[[#This Row],[Price_Unit]]*TblMainInvoices[[#This Row],[ContInv_No01_Volumn]],0)),"")</f>
        <v/>
      </c>
    </row>
    <row r="423" spans="1:17" ht="50.25" customHeight="1">
      <c r="A423" s="239" t="str">
        <f t="shared" si="12"/>
        <v>11091104</v>
      </c>
      <c r="B423" s="240" t="str">
        <f>_xlfn.XLOOKUP(TblMainInvoices[[#This Row],[Fehrest_Code]],TblFeharesCode[Fehrest_Code],TblFeharesCode[Schedule_Prices_Fa])</f>
        <v>ابنیه</v>
      </c>
      <c r="C423" s="240" t="e">
        <f>_xlfn.XLOOKUP(TblMainInvoices[[#This Row],[Schedule_Prices_Fa]],TblFeharesCode[Schedule_Prices_Fa],#REF!)</f>
        <v>#REF!</v>
      </c>
      <c r="D423" s="241">
        <v>11</v>
      </c>
      <c r="E423" s="241" t="str">
        <f t="shared" si="13"/>
        <v>09</v>
      </c>
      <c r="F423" s="240" t="s">
        <v>844</v>
      </c>
      <c r="G423" s="251" t="s">
        <v>956</v>
      </c>
      <c r="H423" s="243" t="s">
        <v>957</v>
      </c>
      <c r="I423" s="243" t="s">
        <v>3588</v>
      </c>
      <c r="J423" s="252" t="s">
        <v>32</v>
      </c>
      <c r="K423" s="245">
        <v>1147000</v>
      </c>
      <c r="L423" s="246"/>
      <c r="M423" s="247">
        <f>_xlfn.XLOOKUP(TblMainInvoices[[#This Row],[Chapter_Nomber]],TblFeharesChapter[Abniyeh_Chapter_Nomber],TblFeharesChapter[Abniyeh_Plus_Minus])</f>
        <v>1.4211</v>
      </c>
      <c r="N423" s="248">
        <v>1.3418000000000001</v>
      </c>
      <c r="O423" s="245" t="str">
        <f>IF(ISBLANK(TblMainInvoices[[#This Row],[Estimate_Contract_Volumn]]),"",ROUND(TblMainInvoices[[#This Row],[Price_Unit]]*TblMainInvoices[[#This Row],[Estimate_Contract_Volumn]],0))</f>
        <v/>
      </c>
      <c r="P423" s="249"/>
      <c r="Q423" s="250" t="str">
        <f>IFERROR(IF(ISBLANK(TblMainInvoices[[#This Row],[ContInv_No01_Volumn]]),"",ROUND(TblMainInvoices[[#This Row],[Price_Unit]]*TblMainInvoices[[#This Row],[ContInv_No01_Volumn]],0)),"")</f>
        <v/>
      </c>
    </row>
    <row r="424" spans="1:17" ht="50.25" customHeight="1">
      <c r="A424" s="239" t="str">
        <f t="shared" si="12"/>
        <v>11091105</v>
      </c>
      <c r="B424" s="240" t="str">
        <f>_xlfn.XLOOKUP(TblMainInvoices[[#This Row],[Fehrest_Code]],TblFeharesCode[Fehrest_Code],TblFeharesCode[Schedule_Prices_Fa])</f>
        <v>ابنیه</v>
      </c>
      <c r="C424" s="240" t="e">
        <f>_xlfn.XLOOKUP(TblMainInvoices[[#This Row],[Schedule_Prices_Fa]],TblFeharesCode[Schedule_Prices_Fa],#REF!)</f>
        <v>#REF!</v>
      </c>
      <c r="D424" s="241">
        <v>11</v>
      </c>
      <c r="E424" s="241" t="str">
        <f t="shared" si="13"/>
        <v>09</v>
      </c>
      <c r="F424" s="240" t="s">
        <v>844</v>
      </c>
      <c r="G424" s="251" t="s">
        <v>958</v>
      </c>
      <c r="H424" s="243" t="s">
        <v>959</v>
      </c>
      <c r="I424" s="243" t="s">
        <v>3589</v>
      </c>
      <c r="J424" s="252" t="s">
        <v>32</v>
      </c>
      <c r="K424" s="245">
        <v>975500</v>
      </c>
      <c r="L424" s="246"/>
      <c r="M424" s="247">
        <f>_xlfn.XLOOKUP(TblMainInvoices[[#This Row],[Chapter_Nomber]],TblFeharesChapter[Abniyeh_Chapter_Nomber],TblFeharesChapter[Abniyeh_Plus_Minus])</f>
        <v>1.4211</v>
      </c>
      <c r="N424" s="248">
        <v>1.3418000000000001</v>
      </c>
      <c r="O424" s="245" t="str">
        <f>IF(ISBLANK(TblMainInvoices[[#This Row],[Estimate_Contract_Volumn]]),"",ROUND(TblMainInvoices[[#This Row],[Price_Unit]]*TblMainInvoices[[#This Row],[Estimate_Contract_Volumn]],0))</f>
        <v/>
      </c>
      <c r="P424" s="249"/>
      <c r="Q424" s="250" t="str">
        <f>IFERROR(IF(ISBLANK(TblMainInvoices[[#This Row],[ContInv_No01_Volumn]]),"",ROUND(TblMainInvoices[[#This Row],[Price_Unit]]*TblMainInvoices[[#This Row],[ContInv_No01_Volumn]],0)),"")</f>
        <v/>
      </c>
    </row>
    <row r="425" spans="1:17" ht="50.25" customHeight="1">
      <c r="A425" s="239" t="str">
        <f t="shared" si="12"/>
        <v>11091110</v>
      </c>
      <c r="B425" s="240" t="str">
        <f>_xlfn.XLOOKUP(TblMainInvoices[[#This Row],[Fehrest_Code]],TblFeharesCode[Fehrest_Code],TblFeharesCode[Schedule_Prices_Fa])</f>
        <v>ابنیه</v>
      </c>
      <c r="C425" s="240" t="e">
        <f>_xlfn.XLOOKUP(TblMainInvoices[[#This Row],[Schedule_Prices_Fa]],TblFeharesCode[Schedule_Prices_Fa],#REF!)</f>
        <v>#REF!</v>
      </c>
      <c r="D425" s="241">
        <v>11</v>
      </c>
      <c r="E425" s="241" t="str">
        <f t="shared" si="13"/>
        <v>09</v>
      </c>
      <c r="F425" s="240" t="s">
        <v>844</v>
      </c>
      <c r="G425" s="251" t="s">
        <v>960</v>
      </c>
      <c r="H425" s="243" t="s">
        <v>961</v>
      </c>
      <c r="I425" s="243" t="s">
        <v>3590</v>
      </c>
      <c r="J425" s="252" t="s">
        <v>32</v>
      </c>
      <c r="K425" s="245">
        <v>743500</v>
      </c>
      <c r="L425" s="246"/>
      <c r="M425" s="247">
        <f>_xlfn.XLOOKUP(TblMainInvoices[[#This Row],[Chapter_Nomber]],TblFeharesChapter[Abniyeh_Chapter_Nomber],TblFeharesChapter[Abniyeh_Plus_Minus])</f>
        <v>1.4211</v>
      </c>
      <c r="N425" s="248">
        <v>1.3418000000000001</v>
      </c>
      <c r="O425" s="245" t="str">
        <f>IF(ISBLANK(TblMainInvoices[[#This Row],[Estimate_Contract_Volumn]]),"",ROUND(TblMainInvoices[[#This Row],[Price_Unit]]*TblMainInvoices[[#This Row],[Estimate_Contract_Volumn]],0))</f>
        <v/>
      </c>
      <c r="P425" s="249"/>
      <c r="Q425" s="250" t="str">
        <f>IFERROR(IF(ISBLANK(TblMainInvoices[[#This Row],[ContInv_No01_Volumn]]),"",ROUND(TblMainInvoices[[#This Row],[Price_Unit]]*TblMainInvoices[[#This Row],[ContInv_No01_Volumn]],0)),"")</f>
        <v/>
      </c>
    </row>
    <row r="426" spans="1:17" ht="50.25" customHeight="1">
      <c r="A426" s="239" t="str">
        <f t="shared" si="12"/>
        <v>11091111</v>
      </c>
      <c r="B426" s="240" t="str">
        <f>_xlfn.XLOOKUP(TblMainInvoices[[#This Row],[Fehrest_Code]],TblFeharesCode[Fehrest_Code],TblFeharesCode[Schedule_Prices_Fa])</f>
        <v>ابنیه</v>
      </c>
      <c r="C426" s="240" t="e">
        <f>_xlfn.XLOOKUP(TblMainInvoices[[#This Row],[Schedule_Prices_Fa]],TblFeharesCode[Schedule_Prices_Fa],#REF!)</f>
        <v>#REF!</v>
      </c>
      <c r="D426" s="241">
        <v>11</v>
      </c>
      <c r="E426" s="241" t="str">
        <f t="shared" si="13"/>
        <v>09</v>
      </c>
      <c r="F426" s="240" t="s">
        <v>844</v>
      </c>
      <c r="G426" s="251" t="s">
        <v>962</v>
      </c>
      <c r="H426" s="243" t="s">
        <v>963</v>
      </c>
      <c r="I426" s="243" t="s">
        <v>3591</v>
      </c>
      <c r="J426" s="252" t="s">
        <v>32</v>
      </c>
      <c r="K426" s="245">
        <v>1486000</v>
      </c>
      <c r="L426" s="246"/>
      <c r="M426" s="247">
        <f>_xlfn.XLOOKUP(TblMainInvoices[[#This Row],[Chapter_Nomber]],TblFeharesChapter[Abniyeh_Chapter_Nomber],TblFeharesChapter[Abniyeh_Plus_Minus])</f>
        <v>1.4211</v>
      </c>
      <c r="N426" s="248">
        <v>1.3418000000000001</v>
      </c>
      <c r="O426" s="245" t="str">
        <f>IF(ISBLANK(TblMainInvoices[[#This Row],[Estimate_Contract_Volumn]]),"",ROUND(TblMainInvoices[[#This Row],[Price_Unit]]*TblMainInvoices[[#This Row],[Estimate_Contract_Volumn]],0))</f>
        <v/>
      </c>
      <c r="P426" s="249"/>
      <c r="Q426" s="250" t="str">
        <f>IFERROR(IF(ISBLANK(TblMainInvoices[[#This Row],[ContInv_No01_Volumn]]),"",ROUND(TblMainInvoices[[#This Row],[Price_Unit]]*TblMainInvoices[[#This Row],[ContInv_No01_Volumn]],0)),"")</f>
        <v/>
      </c>
    </row>
    <row r="427" spans="1:17" ht="50.25" customHeight="1">
      <c r="A427" s="239" t="str">
        <f t="shared" si="12"/>
        <v>11091112</v>
      </c>
      <c r="B427" s="240" t="str">
        <f>_xlfn.XLOOKUP(TblMainInvoices[[#This Row],[Fehrest_Code]],TblFeharesCode[Fehrest_Code],TblFeharesCode[Schedule_Prices_Fa])</f>
        <v>ابنیه</v>
      </c>
      <c r="C427" s="240" t="e">
        <f>_xlfn.XLOOKUP(TblMainInvoices[[#This Row],[Schedule_Prices_Fa]],TblFeharesCode[Schedule_Prices_Fa],#REF!)</f>
        <v>#REF!</v>
      </c>
      <c r="D427" s="241">
        <v>11</v>
      </c>
      <c r="E427" s="241" t="str">
        <f t="shared" si="13"/>
        <v>09</v>
      </c>
      <c r="F427" s="240" t="s">
        <v>844</v>
      </c>
      <c r="G427" s="251" t="s">
        <v>964</v>
      </c>
      <c r="H427" s="243" t="s">
        <v>965</v>
      </c>
      <c r="I427" s="243" t="s">
        <v>3592</v>
      </c>
      <c r="J427" s="252" t="s">
        <v>32</v>
      </c>
      <c r="K427" s="245">
        <v>297500</v>
      </c>
      <c r="L427" s="246"/>
      <c r="M427" s="247">
        <f>_xlfn.XLOOKUP(TblMainInvoices[[#This Row],[Chapter_Nomber]],TblFeharesChapter[Abniyeh_Chapter_Nomber],TblFeharesChapter[Abniyeh_Plus_Minus])</f>
        <v>1.4211</v>
      </c>
      <c r="N427" s="248">
        <v>1.3418000000000001</v>
      </c>
      <c r="O427" s="245" t="str">
        <f>IF(ISBLANK(TblMainInvoices[[#This Row],[Estimate_Contract_Volumn]]),"",ROUND(TblMainInvoices[[#This Row],[Price_Unit]]*TblMainInvoices[[#This Row],[Estimate_Contract_Volumn]],0))</f>
        <v/>
      </c>
      <c r="P427" s="249"/>
      <c r="Q427" s="250" t="str">
        <f>IFERROR(IF(ISBLANK(TblMainInvoices[[#This Row],[ContInv_No01_Volumn]]),"",ROUND(TblMainInvoices[[#This Row],[Price_Unit]]*TblMainInvoices[[#This Row],[ContInv_No01_Volumn]],0)),"")</f>
        <v/>
      </c>
    </row>
    <row r="428" spans="1:17" ht="50.25" customHeight="1">
      <c r="A428" s="239" t="str">
        <f t="shared" si="12"/>
        <v>11091113</v>
      </c>
      <c r="B428" s="240" t="str">
        <f>_xlfn.XLOOKUP(TblMainInvoices[[#This Row],[Fehrest_Code]],TblFeharesCode[Fehrest_Code],TblFeharesCode[Schedule_Prices_Fa])</f>
        <v>ابنیه</v>
      </c>
      <c r="C428" s="240" t="e">
        <f>_xlfn.XLOOKUP(TblMainInvoices[[#This Row],[Schedule_Prices_Fa]],TblFeharesCode[Schedule_Prices_Fa],#REF!)</f>
        <v>#REF!</v>
      </c>
      <c r="D428" s="241">
        <v>11</v>
      </c>
      <c r="E428" s="241" t="str">
        <f t="shared" si="13"/>
        <v>09</v>
      </c>
      <c r="F428" s="240" t="s">
        <v>844</v>
      </c>
      <c r="G428" s="251" t="s">
        <v>966</v>
      </c>
      <c r="H428" s="243" t="s">
        <v>967</v>
      </c>
      <c r="I428" s="243" t="s">
        <v>3593</v>
      </c>
      <c r="J428" s="252" t="s">
        <v>32</v>
      </c>
      <c r="K428" s="245">
        <v>247500</v>
      </c>
      <c r="L428" s="246"/>
      <c r="M428" s="247">
        <f>_xlfn.XLOOKUP(TblMainInvoices[[#This Row],[Chapter_Nomber]],TblFeharesChapter[Abniyeh_Chapter_Nomber],TblFeharesChapter[Abniyeh_Plus_Minus])</f>
        <v>1.4211</v>
      </c>
      <c r="N428" s="248">
        <v>1.3418000000000001</v>
      </c>
      <c r="O428" s="245" t="str">
        <f>IF(ISBLANK(TblMainInvoices[[#This Row],[Estimate_Contract_Volumn]]),"",ROUND(TblMainInvoices[[#This Row],[Price_Unit]]*TblMainInvoices[[#This Row],[Estimate_Contract_Volumn]],0))</f>
        <v/>
      </c>
      <c r="P428" s="249"/>
      <c r="Q428" s="250" t="str">
        <f>IFERROR(IF(ISBLANK(TblMainInvoices[[#This Row],[ContInv_No01_Volumn]]),"",ROUND(TblMainInvoices[[#This Row],[Price_Unit]]*TblMainInvoices[[#This Row],[ContInv_No01_Volumn]],0)),"")</f>
        <v/>
      </c>
    </row>
    <row r="429" spans="1:17" ht="50.25" customHeight="1">
      <c r="A429" s="239" t="str">
        <f t="shared" si="12"/>
        <v>11091114</v>
      </c>
      <c r="B429" s="240" t="str">
        <f>_xlfn.XLOOKUP(TblMainInvoices[[#This Row],[Fehrest_Code]],TblFeharesCode[Fehrest_Code],TblFeharesCode[Schedule_Prices_Fa])</f>
        <v>ابنیه</v>
      </c>
      <c r="C429" s="240" t="e">
        <f>_xlfn.XLOOKUP(TblMainInvoices[[#This Row],[Schedule_Prices_Fa]],TblFeharesCode[Schedule_Prices_Fa],#REF!)</f>
        <v>#REF!</v>
      </c>
      <c r="D429" s="241">
        <v>11</v>
      </c>
      <c r="E429" s="241" t="str">
        <f t="shared" si="13"/>
        <v>09</v>
      </c>
      <c r="F429" s="240" t="s">
        <v>844</v>
      </c>
      <c r="G429" s="251" t="s">
        <v>968</v>
      </c>
      <c r="H429" s="243" t="s">
        <v>969</v>
      </c>
      <c r="I429" s="243" t="s">
        <v>3592</v>
      </c>
      <c r="J429" s="252" t="s">
        <v>32</v>
      </c>
      <c r="K429" s="245">
        <v>254000</v>
      </c>
      <c r="L429" s="246"/>
      <c r="M429" s="247">
        <f>_xlfn.XLOOKUP(TblMainInvoices[[#This Row],[Chapter_Nomber]],TblFeharesChapter[Abniyeh_Chapter_Nomber],TblFeharesChapter[Abniyeh_Plus_Minus])</f>
        <v>1.4211</v>
      </c>
      <c r="N429" s="248">
        <v>1.3418000000000001</v>
      </c>
      <c r="O429" s="245" t="str">
        <f>IF(ISBLANK(TblMainInvoices[[#This Row],[Estimate_Contract_Volumn]]),"",ROUND(TblMainInvoices[[#This Row],[Price_Unit]]*TblMainInvoices[[#This Row],[Estimate_Contract_Volumn]],0))</f>
        <v/>
      </c>
      <c r="P429" s="249"/>
      <c r="Q429" s="250" t="str">
        <f>IFERROR(IF(ISBLANK(TblMainInvoices[[#This Row],[ContInv_No01_Volumn]]),"",ROUND(TblMainInvoices[[#This Row],[Price_Unit]]*TblMainInvoices[[#This Row],[ContInv_No01_Volumn]],0)),"")</f>
        <v/>
      </c>
    </row>
    <row r="430" spans="1:17" ht="50.25" customHeight="1">
      <c r="A430" s="239" t="str">
        <f t="shared" si="12"/>
        <v>11091115</v>
      </c>
      <c r="B430" s="240" t="str">
        <f>_xlfn.XLOOKUP(TblMainInvoices[[#This Row],[Fehrest_Code]],TblFeharesCode[Fehrest_Code],TblFeharesCode[Schedule_Prices_Fa])</f>
        <v>ابنیه</v>
      </c>
      <c r="C430" s="240" t="e">
        <f>_xlfn.XLOOKUP(TblMainInvoices[[#This Row],[Schedule_Prices_Fa]],TblFeharesCode[Schedule_Prices_Fa],#REF!)</f>
        <v>#REF!</v>
      </c>
      <c r="D430" s="241">
        <v>11</v>
      </c>
      <c r="E430" s="241" t="str">
        <f t="shared" si="13"/>
        <v>09</v>
      </c>
      <c r="F430" s="240" t="s">
        <v>844</v>
      </c>
      <c r="G430" s="251" t="s">
        <v>970</v>
      </c>
      <c r="H430" s="243" t="s">
        <v>971</v>
      </c>
      <c r="I430" s="243" t="s">
        <v>3592</v>
      </c>
      <c r="J430" s="252" t="s">
        <v>32</v>
      </c>
      <c r="K430" s="245">
        <v>142500</v>
      </c>
      <c r="L430" s="246"/>
      <c r="M430" s="247">
        <f>_xlfn.XLOOKUP(TblMainInvoices[[#This Row],[Chapter_Nomber]],TblFeharesChapter[Abniyeh_Chapter_Nomber],TblFeharesChapter[Abniyeh_Plus_Minus])</f>
        <v>1.4211</v>
      </c>
      <c r="N430" s="248">
        <v>1.3418000000000001</v>
      </c>
      <c r="O430" s="245" t="str">
        <f>IF(ISBLANK(TblMainInvoices[[#This Row],[Estimate_Contract_Volumn]]),"",ROUND(TblMainInvoices[[#This Row],[Price_Unit]]*TblMainInvoices[[#This Row],[Estimate_Contract_Volumn]],0))</f>
        <v/>
      </c>
      <c r="P430" s="249"/>
      <c r="Q430" s="250" t="str">
        <f>IFERROR(IF(ISBLANK(TblMainInvoices[[#This Row],[ContInv_No01_Volumn]]),"",ROUND(TblMainInvoices[[#This Row],[Price_Unit]]*TblMainInvoices[[#This Row],[ContInv_No01_Volumn]],0)),"")</f>
        <v/>
      </c>
    </row>
    <row r="431" spans="1:17" ht="50.25" customHeight="1">
      <c r="A431" s="239" t="str">
        <f t="shared" si="12"/>
        <v>11091601</v>
      </c>
      <c r="B431" s="240" t="str">
        <f>_xlfn.XLOOKUP(TblMainInvoices[[#This Row],[Fehrest_Code]],TblFeharesCode[Fehrest_Code],TblFeharesCode[Schedule_Prices_Fa])</f>
        <v>ابنیه</v>
      </c>
      <c r="C431" s="240" t="e">
        <f>_xlfn.XLOOKUP(TblMainInvoices[[#This Row],[Schedule_Prices_Fa]],TblFeharesCode[Schedule_Prices_Fa],#REF!)</f>
        <v>#REF!</v>
      </c>
      <c r="D431" s="241">
        <v>11</v>
      </c>
      <c r="E431" s="241" t="str">
        <f t="shared" si="13"/>
        <v>09</v>
      </c>
      <c r="F431" s="240" t="s">
        <v>844</v>
      </c>
      <c r="G431" s="251" t="s">
        <v>972</v>
      </c>
      <c r="H431" s="243" t="s">
        <v>973</v>
      </c>
      <c r="I431" s="243" t="s">
        <v>3594</v>
      </c>
      <c r="J431" s="252" t="s">
        <v>32</v>
      </c>
      <c r="K431" s="245">
        <v>707500</v>
      </c>
      <c r="L431" s="246"/>
      <c r="M431" s="247">
        <f>_xlfn.XLOOKUP(TblMainInvoices[[#This Row],[Chapter_Nomber]],TblFeharesChapter[Abniyeh_Chapter_Nomber],TblFeharesChapter[Abniyeh_Plus_Minus])</f>
        <v>1.4211</v>
      </c>
      <c r="N431" s="248">
        <v>1.3418000000000001</v>
      </c>
      <c r="O431" s="245" t="str">
        <f>IF(ISBLANK(TblMainInvoices[[#This Row],[Estimate_Contract_Volumn]]),"",ROUND(TblMainInvoices[[#This Row],[Price_Unit]]*TblMainInvoices[[#This Row],[Estimate_Contract_Volumn]],0))</f>
        <v/>
      </c>
      <c r="P431" s="249"/>
      <c r="Q431" s="250" t="str">
        <f>IFERROR(IF(ISBLANK(TblMainInvoices[[#This Row],[ContInv_No01_Volumn]]),"",ROUND(TblMainInvoices[[#This Row],[Price_Unit]]*TblMainInvoices[[#This Row],[ContInv_No01_Volumn]],0)),"")</f>
        <v/>
      </c>
    </row>
    <row r="432" spans="1:17" ht="50.25" customHeight="1">
      <c r="A432" s="239" t="str">
        <f t="shared" si="12"/>
        <v>11091605</v>
      </c>
      <c r="B432" s="240" t="str">
        <f>_xlfn.XLOOKUP(TblMainInvoices[[#This Row],[Fehrest_Code]],TblFeharesCode[Fehrest_Code],TblFeharesCode[Schedule_Prices_Fa])</f>
        <v>ابنیه</v>
      </c>
      <c r="C432" s="240" t="e">
        <f>_xlfn.XLOOKUP(TblMainInvoices[[#This Row],[Schedule_Prices_Fa]],TblFeharesCode[Schedule_Prices_Fa],#REF!)</f>
        <v>#REF!</v>
      </c>
      <c r="D432" s="241">
        <v>11</v>
      </c>
      <c r="E432" s="241" t="str">
        <f t="shared" si="13"/>
        <v>09</v>
      </c>
      <c r="F432" s="240" t="s">
        <v>844</v>
      </c>
      <c r="G432" s="251" t="s">
        <v>974</v>
      </c>
      <c r="H432" s="243" t="s">
        <v>975</v>
      </c>
      <c r="I432" s="243" t="s">
        <v>3595</v>
      </c>
      <c r="J432" s="252" t="s">
        <v>32</v>
      </c>
      <c r="K432" s="245">
        <v>48000</v>
      </c>
      <c r="L432" s="246"/>
      <c r="M432" s="247">
        <f>_xlfn.XLOOKUP(TblMainInvoices[[#This Row],[Chapter_Nomber]],TblFeharesChapter[Abniyeh_Chapter_Nomber],TblFeharesChapter[Abniyeh_Plus_Minus])</f>
        <v>1.4211</v>
      </c>
      <c r="N432" s="248">
        <v>1.3418000000000001</v>
      </c>
      <c r="O432" s="245" t="str">
        <f>IF(ISBLANK(TblMainInvoices[[#This Row],[Estimate_Contract_Volumn]]),"",ROUND(TblMainInvoices[[#This Row],[Price_Unit]]*TblMainInvoices[[#This Row],[Estimate_Contract_Volumn]],0))</f>
        <v/>
      </c>
      <c r="P432" s="249"/>
      <c r="Q432" s="250" t="str">
        <f>IFERROR(IF(ISBLANK(TblMainInvoices[[#This Row],[ContInv_No01_Volumn]]),"",ROUND(TblMainInvoices[[#This Row],[Price_Unit]]*TblMainInvoices[[#This Row],[ContInv_No01_Volumn]],0)),"")</f>
        <v/>
      </c>
    </row>
    <row r="433" spans="1:17" ht="50.25" customHeight="1">
      <c r="A433" s="239" t="str">
        <f t="shared" si="12"/>
        <v>11091606</v>
      </c>
      <c r="B433" s="240" t="str">
        <f>_xlfn.XLOOKUP(TblMainInvoices[[#This Row],[Fehrest_Code]],TblFeharesCode[Fehrest_Code],TblFeharesCode[Schedule_Prices_Fa])</f>
        <v>ابنیه</v>
      </c>
      <c r="C433" s="240" t="e">
        <f>_xlfn.XLOOKUP(TblMainInvoices[[#This Row],[Schedule_Prices_Fa]],TblFeharesCode[Schedule_Prices_Fa],#REF!)</f>
        <v>#REF!</v>
      </c>
      <c r="D433" s="241">
        <v>11</v>
      </c>
      <c r="E433" s="241" t="str">
        <f t="shared" si="13"/>
        <v>09</v>
      </c>
      <c r="F433" s="240" t="s">
        <v>844</v>
      </c>
      <c r="G433" s="251" t="s">
        <v>976</v>
      </c>
      <c r="H433" s="243" t="s">
        <v>977</v>
      </c>
      <c r="I433" s="243" t="s">
        <v>3596</v>
      </c>
      <c r="J433" s="252" t="s">
        <v>32</v>
      </c>
      <c r="K433" s="245">
        <v>-154500</v>
      </c>
      <c r="L433" s="246"/>
      <c r="M433" s="247">
        <f>_xlfn.XLOOKUP(TblMainInvoices[[#This Row],[Chapter_Nomber]],TblFeharesChapter[Abniyeh_Chapter_Nomber],TblFeharesChapter[Abniyeh_Plus_Minus])</f>
        <v>1.4211</v>
      </c>
      <c r="N433" s="248">
        <v>1.3418000000000001</v>
      </c>
      <c r="O433" s="245" t="str">
        <f>IF(ISBLANK(TblMainInvoices[[#This Row],[Estimate_Contract_Volumn]]),"",ROUND(TblMainInvoices[[#This Row],[Price_Unit]]*TblMainInvoices[[#This Row],[Estimate_Contract_Volumn]],0))</f>
        <v/>
      </c>
      <c r="P433" s="249"/>
      <c r="Q433" s="250" t="str">
        <f>IFERROR(IF(ISBLANK(TblMainInvoices[[#This Row],[ContInv_No01_Volumn]]),"",ROUND(TblMainInvoices[[#This Row],[Price_Unit]]*TblMainInvoices[[#This Row],[ContInv_No01_Volumn]],0)),"")</f>
        <v/>
      </c>
    </row>
    <row r="434" spans="1:17" ht="50.25" customHeight="1">
      <c r="A434" s="239" t="str">
        <f t="shared" si="12"/>
        <v>11091607</v>
      </c>
      <c r="B434" s="240" t="str">
        <f>_xlfn.XLOOKUP(TblMainInvoices[[#This Row],[Fehrest_Code]],TblFeharesCode[Fehrest_Code],TblFeharesCode[Schedule_Prices_Fa])</f>
        <v>ابنیه</v>
      </c>
      <c r="C434" s="240" t="e">
        <f>_xlfn.XLOOKUP(TblMainInvoices[[#This Row],[Schedule_Prices_Fa]],TblFeharesCode[Schedule_Prices_Fa],#REF!)</f>
        <v>#REF!</v>
      </c>
      <c r="D434" s="241">
        <v>11</v>
      </c>
      <c r="E434" s="241" t="str">
        <f t="shared" si="13"/>
        <v>09</v>
      </c>
      <c r="F434" s="240" t="s">
        <v>844</v>
      </c>
      <c r="G434" s="251" t="s">
        <v>978</v>
      </c>
      <c r="H434" s="243" t="s">
        <v>979</v>
      </c>
      <c r="I434" s="243" t="s">
        <v>3597</v>
      </c>
      <c r="J434" s="252" t="s">
        <v>32</v>
      </c>
      <c r="K434" s="245">
        <v>0</v>
      </c>
      <c r="L434" s="246"/>
      <c r="M434" s="247">
        <f>_xlfn.XLOOKUP(TblMainInvoices[[#This Row],[Chapter_Nomber]],TblFeharesChapter[Abniyeh_Chapter_Nomber],TblFeharesChapter[Abniyeh_Plus_Minus])</f>
        <v>1.4211</v>
      </c>
      <c r="N434" s="248">
        <v>1.3418000000000001</v>
      </c>
      <c r="O434" s="245" t="str">
        <f>IF(ISBLANK(TblMainInvoices[[#This Row],[Estimate_Contract_Volumn]]),"",ROUND(TblMainInvoices[[#This Row],[Price_Unit]]*TblMainInvoices[[#This Row],[Estimate_Contract_Volumn]],0))</f>
        <v/>
      </c>
      <c r="P434" s="249"/>
      <c r="Q434" s="250" t="str">
        <f>IFERROR(IF(ISBLANK(TblMainInvoices[[#This Row],[ContInv_No01_Volumn]]),"",ROUND(TblMainInvoices[[#This Row],[Price_Unit]]*TblMainInvoices[[#This Row],[ContInv_No01_Volumn]],0)),"")</f>
        <v/>
      </c>
    </row>
    <row r="435" spans="1:17" ht="50.25" customHeight="1">
      <c r="A435" s="239" t="str">
        <f t="shared" si="12"/>
        <v>11091608</v>
      </c>
      <c r="B435" s="240" t="str">
        <f>_xlfn.XLOOKUP(TblMainInvoices[[#This Row],[Fehrest_Code]],TblFeharesCode[Fehrest_Code],TblFeharesCode[Schedule_Prices_Fa])</f>
        <v>ابنیه</v>
      </c>
      <c r="C435" s="240" t="e">
        <f>_xlfn.XLOOKUP(TblMainInvoices[[#This Row],[Schedule_Prices_Fa]],TblFeharesCode[Schedule_Prices_Fa],#REF!)</f>
        <v>#REF!</v>
      </c>
      <c r="D435" s="241">
        <v>11</v>
      </c>
      <c r="E435" s="241" t="str">
        <f t="shared" si="13"/>
        <v>09</v>
      </c>
      <c r="F435" s="240" t="s">
        <v>844</v>
      </c>
      <c r="G435" s="251" t="s">
        <v>980</v>
      </c>
      <c r="H435" s="243" t="s">
        <v>981</v>
      </c>
      <c r="I435" s="243" t="s">
        <v>3598</v>
      </c>
      <c r="J435" s="252" t="s">
        <v>32</v>
      </c>
      <c r="K435" s="245">
        <v>30900</v>
      </c>
      <c r="L435" s="246"/>
      <c r="M435" s="247">
        <f>_xlfn.XLOOKUP(TblMainInvoices[[#This Row],[Chapter_Nomber]],TblFeharesChapter[Abniyeh_Chapter_Nomber],TblFeharesChapter[Abniyeh_Plus_Minus])</f>
        <v>1.4211</v>
      </c>
      <c r="N435" s="248">
        <v>1.3418000000000001</v>
      </c>
      <c r="O435" s="245" t="str">
        <f>IF(ISBLANK(TblMainInvoices[[#This Row],[Estimate_Contract_Volumn]]),"",ROUND(TblMainInvoices[[#This Row],[Price_Unit]]*TblMainInvoices[[#This Row],[Estimate_Contract_Volumn]],0))</f>
        <v/>
      </c>
      <c r="P435" s="249"/>
      <c r="Q435" s="250" t="str">
        <f>IFERROR(IF(ISBLANK(TblMainInvoices[[#This Row],[ContInv_No01_Volumn]]),"",ROUND(TblMainInvoices[[#This Row],[Price_Unit]]*TblMainInvoices[[#This Row],[ContInv_No01_Volumn]],0)),"")</f>
        <v/>
      </c>
    </row>
    <row r="436" spans="1:17" ht="50.25" customHeight="1">
      <c r="A436" s="239" t="str">
        <f t="shared" si="12"/>
        <v>11091609</v>
      </c>
      <c r="B436" s="240" t="str">
        <f>_xlfn.XLOOKUP(TblMainInvoices[[#This Row],[Fehrest_Code]],TblFeharesCode[Fehrest_Code],TblFeharesCode[Schedule_Prices_Fa])</f>
        <v>ابنیه</v>
      </c>
      <c r="C436" s="240" t="e">
        <f>_xlfn.XLOOKUP(TblMainInvoices[[#This Row],[Schedule_Prices_Fa]],TblFeharesCode[Schedule_Prices_Fa],#REF!)</f>
        <v>#REF!</v>
      </c>
      <c r="D436" s="241">
        <v>11</v>
      </c>
      <c r="E436" s="241" t="str">
        <f t="shared" si="13"/>
        <v>09</v>
      </c>
      <c r="F436" s="240" t="s">
        <v>844</v>
      </c>
      <c r="G436" s="251" t="s">
        <v>982</v>
      </c>
      <c r="H436" s="243" t="s">
        <v>983</v>
      </c>
      <c r="I436" s="243" t="s">
        <v>3599</v>
      </c>
      <c r="J436" s="252" t="s">
        <v>32</v>
      </c>
      <c r="K436" s="245">
        <v>303000</v>
      </c>
      <c r="L436" s="246"/>
      <c r="M436" s="247">
        <f>_xlfn.XLOOKUP(TblMainInvoices[[#This Row],[Chapter_Nomber]],TblFeharesChapter[Abniyeh_Chapter_Nomber],TblFeharesChapter[Abniyeh_Plus_Minus])</f>
        <v>1.4211</v>
      </c>
      <c r="N436" s="248">
        <v>1.3418000000000001</v>
      </c>
      <c r="O436" s="245" t="str">
        <f>IF(ISBLANK(TblMainInvoices[[#This Row],[Estimate_Contract_Volumn]]),"",ROUND(TblMainInvoices[[#This Row],[Price_Unit]]*TblMainInvoices[[#This Row],[Estimate_Contract_Volumn]],0))</f>
        <v/>
      </c>
      <c r="P436" s="249"/>
      <c r="Q436" s="250" t="str">
        <f>IFERROR(IF(ISBLANK(TblMainInvoices[[#This Row],[ContInv_No01_Volumn]]),"",ROUND(TblMainInvoices[[#This Row],[Price_Unit]]*TblMainInvoices[[#This Row],[ContInv_No01_Volumn]],0)),"")</f>
        <v/>
      </c>
    </row>
    <row r="437" spans="1:17" ht="50.25" customHeight="1">
      <c r="A437" s="239" t="str">
        <f t="shared" si="12"/>
        <v>11091610</v>
      </c>
      <c r="B437" s="240" t="str">
        <f>_xlfn.XLOOKUP(TblMainInvoices[[#This Row],[Fehrest_Code]],TblFeharesCode[Fehrest_Code],TblFeharesCode[Schedule_Prices_Fa])</f>
        <v>ابنیه</v>
      </c>
      <c r="C437" s="240" t="e">
        <f>_xlfn.XLOOKUP(TblMainInvoices[[#This Row],[Schedule_Prices_Fa]],TblFeharesCode[Schedule_Prices_Fa],#REF!)</f>
        <v>#REF!</v>
      </c>
      <c r="D437" s="241">
        <v>11</v>
      </c>
      <c r="E437" s="241" t="str">
        <f t="shared" si="13"/>
        <v>09</v>
      </c>
      <c r="F437" s="240" t="s">
        <v>844</v>
      </c>
      <c r="G437" s="251" t="s">
        <v>984</v>
      </c>
      <c r="H437" s="243" t="s">
        <v>985</v>
      </c>
      <c r="I437" s="243" t="s">
        <v>3600</v>
      </c>
      <c r="J437" s="252" t="s">
        <v>32</v>
      </c>
      <c r="K437" s="245">
        <v>49800</v>
      </c>
      <c r="L437" s="246"/>
      <c r="M437" s="247">
        <f>_xlfn.XLOOKUP(TblMainInvoices[[#This Row],[Chapter_Nomber]],TblFeharesChapter[Abniyeh_Chapter_Nomber],TblFeharesChapter[Abniyeh_Plus_Minus])</f>
        <v>1.4211</v>
      </c>
      <c r="N437" s="248">
        <v>1.3418000000000001</v>
      </c>
      <c r="O437" s="245" t="str">
        <f>IF(ISBLANK(TblMainInvoices[[#This Row],[Estimate_Contract_Volumn]]),"",ROUND(TblMainInvoices[[#This Row],[Price_Unit]]*TblMainInvoices[[#This Row],[Estimate_Contract_Volumn]],0))</f>
        <v/>
      </c>
      <c r="P437" s="249"/>
      <c r="Q437" s="250" t="str">
        <f>IFERROR(IF(ISBLANK(TblMainInvoices[[#This Row],[ContInv_No01_Volumn]]),"",ROUND(TblMainInvoices[[#This Row],[Price_Unit]]*TblMainInvoices[[#This Row],[ContInv_No01_Volumn]],0)),"")</f>
        <v/>
      </c>
    </row>
    <row r="438" spans="1:17" ht="50.25" customHeight="1">
      <c r="A438" s="239" t="str">
        <f t="shared" si="12"/>
        <v>11091611</v>
      </c>
      <c r="B438" s="240" t="str">
        <f>_xlfn.XLOOKUP(TblMainInvoices[[#This Row],[Fehrest_Code]],TblFeharesCode[Fehrest_Code],TblFeharesCode[Schedule_Prices_Fa])</f>
        <v>ابنیه</v>
      </c>
      <c r="C438" s="240" t="e">
        <f>_xlfn.XLOOKUP(TblMainInvoices[[#This Row],[Schedule_Prices_Fa]],TblFeharesCode[Schedule_Prices_Fa],#REF!)</f>
        <v>#REF!</v>
      </c>
      <c r="D438" s="241">
        <v>11</v>
      </c>
      <c r="E438" s="241" t="str">
        <f t="shared" si="13"/>
        <v>09</v>
      </c>
      <c r="F438" s="240" t="s">
        <v>844</v>
      </c>
      <c r="G438" s="251" t="s">
        <v>986</v>
      </c>
      <c r="H438" s="243" t="s">
        <v>987</v>
      </c>
      <c r="I438" s="243" t="s">
        <v>3601</v>
      </c>
      <c r="J438" s="252" t="s">
        <v>32</v>
      </c>
      <c r="K438" s="245">
        <v>0</v>
      </c>
      <c r="L438" s="246"/>
      <c r="M438" s="247">
        <f>_xlfn.XLOOKUP(TblMainInvoices[[#This Row],[Chapter_Nomber]],TblFeharesChapter[Abniyeh_Chapter_Nomber],TblFeharesChapter[Abniyeh_Plus_Minus])</f>
        <v>1.4211</v>
      </c>
      <c r="N438" s="248">
        <v>1.3418000000000001</v>
      </c>
      <c r="O438" s="245" t="str">
        <f>IF(ISBLANK(TblMainInvoices[[#This Row],[Estimate_Contract_Volumn]]),"",ROUND(TblMainInvoices[[#This Row],[Price_Unit]]*TblMainInvoices[[#This Row],[Estimate_Contract_Volumn]],0))</f>
        <v/>
      </c>
      <c r="P438" s="249"/>
      <c r="Q438" s="250" t="str">
        <f>IFERROR(IF(ISBLANK(TblMainInvoices[[#This Row],[ContInv_No01_Volumn]]),"",ROUND(TblMainInvoices[[#This Row],[Price_Unit]]*TblMainInvoices[[#This Row],[ContInv_No01_Volumn]],0)),"")</f>
        <v/>
      </c>
    </row>
    <row r="439" spans="1:17" ht="50.25" customHeight="1">
      <c r="A439" s="239" t="str">
        <f t="shared" si="12"/>
        <v>11091612</v>
      </c>
      <c r="B439" s="240" t="str">
        <f>_xlfn.XLOOKUP(TblMainInvoices[[#This Row],[Fehrest_Code]],TblFeharesCode[Fehrest_Code],TblFeharesCode[Schedule_Prices_Fa])</f>
        <v>ابنیه</v>
      </c>
      <c r="C439" s="240" t="e">
        <f>_xlfn.XLOOKUP(TblMainInvoices[[#This Row],[Schedule_Prices_Fa]],TblFeharesCode[Schedule_Prices_Fa],#REF!)</f>
        <v>#REF!</v>
      </c>
      <c r="D439" s="241">
        <v>11</v>
      </c>
      <c r="E439" s="241" t="str">
        <f t="shared" si="13"/>
        <v>09</v>
      </c>
      <c r="F439" s="240" t="s">
        <v>844</v>
      </c>
      <c r="G439" s="251" t="s">
        <v>988</v>
      </c>
      <c r="H439" s="243" t="s">
        <v>989</v>
      </c>
      <c r="I439" s="243" t="s">
        <v>3602</v>
      </c>
      <c r="J439" s="252" t="s">
        <v>32</v>
      </c>
      <c r="K439" s="245">
        <v>254000</v>
      </c>
      <c r="L439" s="246"/>
      <c r="M439" s="247">
        <f>_xlfn.XLOOKUP(TblMainInvoices[[#This Row],[Chapter_Nomber]],TblFeharesChapter[Abniyeh_Chapter_Nomber],TblFeharesChapter[Abniyeh_Plus_Minus])</f>
        <v>1.4211</v>
      </c>
      <c r="N439" s="248">
        <v>1.3418000000000001</v>
      </c>
      <c r="O439" s="245" t="str">
        <f>IF(ISBLANK(TblMainInvoices[[#This Row],[Estimate_Contract_Volumn]]),"",ROUND(TblMainInvoices[[#This Row],[Price_Unit]]*TblMainInvoices[[#This Row],[Estimate_Contract_Volumn]],0))</f>
        <v/>
      </c>
      <c r="P439" s="249"/>
      <c r="Q439" s="250" t="str">
        <f>IFERROR(IF(ISBLANK(TblMainInvoices[[#This Row],[ContInv_No01_Volumn]]),"",ROUND(TblMainInvoices[[#This Row],[Price_Unit]]*TblMainInvoices[[#This Row],[ContInv_No01_Volumn]],0)),"")</f>
        <v/>
      </c>
    </row>
    <row r="440" spans="1:17" ht="50.25" customHeight="1">
      <c r="A440" s="239" t="str">
        <f t="shared" si="12"/>
        <v>11091613</v>
      </c>
      <c r="B440" s="240" t="str">
        <f>_xlfn.XLOOKUP(TblMainInvoices[[#This Row],[Fehrest_Code]],TblFeharesCode[Fehrest_Code],TblFeharesCode[Schedule_Prices_Fa])</f>
        <v>ابنیه</v>
      </c>
      <c r="C440" s="240" t="e">
        <f>_xlfn.XLOOKUP(TblMainInvoices[[#This Row],[Schedule_Prices_Fa]],TblFeharesCode[Schedule_Prices_Fa],#REF!)</f>
        <v>#REF!</v>
      </c>
      <c r="D440" s="241">
        <v>11</v>
      </c>
      <c r="E440" s="241" t="str">
        <f t="shared" si="13"/>
        <v>09</v>
      </c>
      <c r="F440" s="240" t="s">
        <v>844</v>
      </c>
      <c r="G440" s="251" t="s">
        <v>990</v>
      </c>
      <c r="H440" s="243" t="s">
        <v>991</v>
      </c>
      <c r="I440" s="243" t="s">
        <v>3603</v>
      </c>
      <c r="J440" s="252" t="s">
        <v>32</v>
      </c>
      <c r="K440" s="245">
        <v>142500</v>
      </c>
      <c r="L440" s="246"/>
      <c r="M440" s="247">
        <f>_xlfn.XLOOKUP(TblMainInvoices[[#This Row],[Chapter_Nomber]],TblFeharesChapter[Abniyeh_Chapter_Nomber],TblFeharesChapter[Abniyeh_Plus_Minus])</f>
        <v>1.4211</v>
      </c>
      <c r="N440" s="248">
        <v>1.3418000000000001</v>
      </c>
      <c r="O440" s="245" t="str">
        <f>IF(ISBLANK(TblMainInvoices[[#This Row],[Estimate_Contract_Volumn]]),"",ROUND(TblMainInvoices[[#This Row],[Price_Unit]]*TblMainInvoices[[#This Row],[Estimate_Contract_Volumn]],0))</f>
        <v/>
      </c>
      <c r="P440" s="249"/>
      <c r="Q440" s="250" t="str">
        <f>IFERROR(IF(ISBLANK(TblMainInvoices[[#This Row],[ContInv_No01_Volumn]]),"",ROUND(TblMainInvoices[[#This Row],[Price_Unit]]*TblMainInvoices[[#This Row],[ContInv_No01_Volumn]],0)),"")</f>
        <v/>
      </c>
    </row>
    <row r="441" spans="1:17" ht="50.25" customHeight="1">
      <c r="A441" s="239" t="str">
        <f t="shared" si="12"/>
        <v>11092801</v>
      </c>
      <c r="B441" s="240" t="str">
        <f>_xlfn.XLOOKUP(TblMainInvoices[[#This Row],[Fehrest_Code]],TblFeharesCode[Fehrest_Code],TblFeharesCode[Schedule_Prices_Fa])</f>
        <v>ابنیه</v>
      </c>
      <c r="C441" s="240" t="e">
        <f>_xlfn.XLOOKUP(TblMainInvoices[[#This Row],[Schedule_Prices_Fa]],TblFeharesCode[Schedule_Prices_Fa],#REF!)</f>
        <v>#REF!</v>
      </c>
      <c r="D441" s="241">
        <v>11</v>
      </c>
      <c r="E441" s="241" t="str">
        <f t="shared" si="13"/>
        <v>09</v>
      </c>
      <c r="F441" s="240" t="s">
        <v>844</v>
      </c>
      <c r="G441" s="251" t="s">
        <v>992</v>
      </c>
      <c r="H441" s="243" t="s">
        <v>993</v>
      </c>
      <c r="I441" s="243" t="s">
        <v>3604</v>
      </c>
      <c r="J441" s="252" t="s">
        <v>497</v>
      </c>
      <c r="K441" s="245">
        <v>15</v>
      </c>
      <c r="L441" s="246"/>
      <c r="M441" s="247">
        <f>_xlfn.XLOOKUP(TblMainInvoices[[#This Row],[Chapter_Nomber]],TblFeharesChapter[Abniyeh_Chapter_Nomber],TblFeharesChapter[Abniyeh_Plus_Minus])</f>
        <v>1.4211</v>
      </c>
      <c r="N441" s="248">
        <v>1.3418000000000001</v>
      </c>
      <c r="O441" s="245" t="str">
        <f>IF(ISBLANK(TblMainInvoices[[#This Row],[Estimate_Contract_Volumn]]),"",ROUND(TblMainInvoices[[#This Row],[Price_Unit]]*TblMainInvoices[[#This Row],[Estimate_Contract_Volumn]],0))</f>
        <v/>
      </c>
      <c r="P441" s="249"/>
      <c r="Q441" s="250" t="str">
        <f>IFERROR(IF(ISBLANK(TblMainInvoices[[#This Row],[ContInv_No01_Volumn]]),"",ROUND(TblMainInvoices[[#This Row],[Price_Unit]]*TblMainInvoices[[#This Row],[ContInv_No01_Volumn]],0)),"")</f>
        <v/>
      </c>
    </row>
    <row r="442" spans="1:17" ht="50.25" customHeight="1">
      <c r="A442" s="239" t="str">
        <f t="shared" si="12"/>
        <v>11092802</v>
      </c>
      <c r="B442" s="240" t="str">
        <f>_xlfn.XLOOKUP(TblMainInvoices[[#This Row],[Fehrest_Code]],TblFeharesCode[Fehrest_Code],TblFeharesCode[Schedule_Prices_Fa])</f>
        <v>ابنیه</v>
      </c>
      <c r="C442" s="240" t="e">
        <f>_xlfn.XLOOKUP(TblMainInvoices[[#This Row],[Schedule_Prices_Fa]],TblFeharesCode[Schedule_Prices_Fa],#REF!)</f>
        <v>#REF!</v>
      </c>
      <c r="D442" s="241">
        <v>11</v>
      </c>
      <c r="E442" s="241" t="str">
        <f t="shared" si="13"/>
        <v>09</v>
      </c>
      <c r="F442" s="240" t="s">
        <v>844</v>
      </c>
      <c r="G442" s="251" t="s">
        <v>994</v>
      </c>
      <c r="H442" s="243" t="s">
        <v>995</v>
      </c>
      <c r="I442" s="243"/>
      <c r="J442" s="252" t="s">
        <v>497</v>
      </c>
      <c r="K442" s="245">
        <v>18</v>
      </c>
      <c r="L442" s="246"/>
      <c r="M442" s="247">
        <f>_xlfn.XLOOKUP(TblMainInvoices[[#This Row],[Chapter_Nomber]],TblFeharesChapter[Abniyeh_Chapter_Nomber],TblFeharesChapter[Abniyeh_Plus_Minus])</f>
        <v>1.4211</v>
      </c>
      <c r="N442" s="248">
        <v>1.3418000000000001</v>
      </c>
      <c r="O442" s="245" t="str">
        <f>IF(ISBLANK(TblMainInvoices[[#This Row],[Estimate_Contract_Volumn]]),"",ROUND(TblMainInvoices[[#This Row],[Price_Unit]]*TblMainInvoices[[#This Row],[Estimate_Contract_Volumn]],0))</f>
        <v/>
      </c>
      <c r="P442" s="249"/>
      <c r="Q442" s="250" t="str">
        <f>IFERROR(IF(ISBLANK(TblMainInvoices[[#This Row],[ContInv_No01_Volumn]]),"",ROUND(TblMainInvoices[[#This Row],[Price_Unit]]*TblMainInvoices[[#This Row],[ContInv_No01_Volumn]],0)),"")</f>
        <v/>
      </c>
    </row>
    <row r="443" spans="1:17" ht="50.25" customHeight="1">
      <c r="A443" s="239" t="str">
        <f t="shared" si="12"/>
        <v>11092803</v>
      </c>
      <c r="B443" s="240" t="str">
        <f>_xlfn.XLOOKUP(TblMainInvoices[[#This Row],[Fehrest_Code]],TblFeharesCode[Fehrest_Code],TblFeharesCode[Schedule_Prices_Fa])</f>
        <v>ابنیه</v>
      </c>
      <c r="C443" s="240" t="e">
        <f>_xlfn.XLOOKUP(TblMainInvoices[[#This Row],[Schedule_Prices_Fa]],TblFeharesCode[Schedule_Prices_Fa],#REF!)</f>
        <v>#REF!</v>
      </c>
      <c r="D443" s="241">
        <v>11</v>
      </c>
      <c r="E443" s="241" t="str">
        <f t="shared" si="13"/>
        <v>09</v>
      </c>
      <c r="F443" s="240" t="s">
        <v>844</v>
      </c>
      <c r="G443" s="251" t="s">
        <v>996</v>
      </c>
      <c r="H443" s="243" t="s">
        <v>997</v>
      </c>
      <c r="I443" s="243"/>
      <c r="J443" s="252" t="s">
        <v>497</v>
      </c>
      <c r="K443" s="245">
        <v>25</v>
      </c>
      <c r="L443" s="246"/>
      <c r="M443" s="247">
        <f>_xlfn.XLOOKUP(TblMainInvoices[[#This Row],[Chapter_Nomber]],TblFeharesChapter[Abniyeh_Chapter_Nomber],TblFeharesChapter[Abniyeh_Plus_Minus])</f>
        <v>1.4211</v>
      </c>
      <c r="N443" s="248">
        <v>1.3418000000000001</v>
      </c>
      <c r="O443" s="245" t="str">
        <f>IF(ISBLANK(TblMainInvoices[[#This Row],[Estimate_Contract_Volumn]]),"",ROUND(TblMainInvoices[[#This Row],[Price_Unit]]*TblMainInvoices[[#This Row],[Estimate_Contract_Volumn]],0))</f>
        <v/>
      </c>
      <c r="P443" s="249"/>
      <c r="Q443" s="250" t="str">
        <f>IFERROR(IF(ISBLANK(TblMainInvoices[[#This Row],[ContInv_No01_Volumn]]),"",ROUND(TblMainInvoices[[#This Row],[Price_Unit]]*TblMainInvoices[[#This Row],[ContInv_No01_Volumn]],0)),"")</f>
        <v/>
      </c>
    </row>
    <row r="444" spans="1:17" ht="50.25" customHeight="1">
      <c r="A444" s="239" t="str">
        <f t="shared" si="12"/>
        <v>11092804</v>
      </c>
      <c r="B444" s="240" t="str">
        <f>_xlfn.XLOOKUP(TblMainInvoices[[#This Row],[Fehrest_Code]],TblFeharesCode[Fehrest_Code],TblFeharesCode[Schedule_Prices_Fa])</f>
        <v>ابنیه</v>
      </c>
      <c r="C444" s="240" t="e">
        <f>_xlfn.XLOOKUP(TblMainInvoices[[#This Row],[Schedule_Prices_Fa]],TblFeharesCode[Schedule_Prices_Fa],#REF!)</f>
        <v>#REF!</v>
      </c>
      <c r="D444" s="241">
        <v>11</v>
      </c>
      <c r="E444" s="241" t="str">
        <f t="shared" si="13"/>
        <v>09</v>
      </c>
      <c r="F444" s="240" t="s">
        <v>844</v>
      </c>
      <c r="G444" s="251" t="s">
        <v>998</v>
      </c>
      <c r="H444" s="243" t="s">
        <v>999</v>
      </c>
      <c r="I444" s="243" t="s">
        <v>3605</v>
      </c>
      <c r="J444" s="252" t="s">
        <v>497</v>
      </c>
      <c r="K444" s="245">
        <v>30</v>
      </c>
      <c r="L444" s="246"/>
      <c r="M444" s="247">
        <f>_xlfn.XLOOKUP(TblMainInvoices[[#This Row],[Chapter_Nomber]],TblFeharesChapter[Abniyeh_Chapter_Nomber],TblFeharesChapter[Abniyeh_Plus_Minus])</f>
        <v>1.4211</v>
      </c>
      <c r="N444" s="248">
        <v>1.3418000000000001</v>
      </c>
      <c r="O444" s="245" t="str">
        <f>IF(ISBLANK(TblMainInvoices[[#This Row],[Estimate_Contract_Volumn]]),"",ROUND(TblMainInvoices[[#This Row],[Price_Unit]]*TblMainInvoices[[#This Row],[Estimate_Contract_Volumn]],0))</f>
        <v/>
      </c>
      <c r="P444" s="249"/>
      <c r="Q444" s="250" t="str">
        <f>IFERROR(IF(ISBLANK(TblMainInvoices[[#This Row],[ContInv_No01_Volumn]]),"",ROUND(TblMainInvoices[[#This Row],[Price_Unit]]*TblMainInvoices[[#This Row],[ContInv_No01_Volumn]],0)),"")</f>
        <v/>
      </c>
    </row>
    <row r="445" spans="1:17" ht="50.25" customHeight="1">
      <c r="A445" s="239" t="str">
        <f t="shared" si="12"/>
        <v>11100101</v>
      </c>
      <c r="B445" s="240" t="str">
        <f>_xlfn.XLOOKUP(TblMainInvoices[[#This Row],[Fehrest_Code]],TblFeharesCode[Fehrest_Code],TblFeharesCode[Schedule_Prices_Fa])</f>
        <v>ابنیه</v>
      </c>
      <c r="C445" s="240" t="e">
        <f>_xlfn.XLOOKUP(TblMainInvoices[[#This Row],[Schedule_Prices_Fa]],TblFeharesCode[Schedule_Prices_Fa],#REF!)</f>
        <v>#REF!</v>
      </c>
      <c r="D445" s="241">
        <v>11</v>
      </c>
      <c r="E445" s="241" t="str">
        <f t="shared" si="13"/>
        <v>10</v>
      </c>
      <c r="F445" s="240" t="s">
        <v>1000</v>
      </c>
      <c r="G445" s="251" t="s">
        <v>1001</v>
      </c>
      <c r="H445" s="243" t="s">
        <v>1002</v>
      </c>
      <c r="I445" s="243" t="s">
        <v>3606</v>
      </c>
      <c r="J445" s="252" t="s">
        <v>125</v>
      </c>
      <c r="K445" s="245">
        <v>6751000</v>
      </c>
      <c r="L445" s="246"/>
      <c r="M445" s="247">
        <f>_xlfn.XLOOKUP(TblMainInvoices[[#This Row],[Chapter_Nomber]],TblFeharesChapter[Abniyeh_Chapter_Nomber],TblFeharesChapter[Abniyeh_Plus_Minus])</f>
        <v>0</v>
      </c>
      <c r="N445" s="248">
        <v>1.3418000000000001</v>
      </c>
      <c r="O445" s="245" t="str">
        <f>IF(ISBLANK(TblMainInvoices[[#This Row],[Estimate_Contract_Volumn]]),"",ROUND(TblMainInvoices[[#This Row],[Price_Unit]]*TblMainInvoices[[#This Row],[Estimate_Contract_Volumn]],0))</f>
        <v/>
      </c>
      <c r="P445" s="249"/>
      <c r="Q445" s="250" t="str">
        <f>IFERROR(IF(ISBLANK(TblMainInvoices[[#This Row],[ContInv_No01_Volumn]]),"",ROUND(TblMainInvoices[[#This Row],[Price_Unit]]*TblMainInvoices[[#This Row],[ContInv_No01_Volumn]],0)),"")</f>
        <v/>
      </c>
    </row>
    <row r="446" spans="1:17" ht="50.25" customHeight="1">
      <c r="A446" s="239" t="str">
        <f t="shared" si="12"/>
        <v>11100102</v>
      </c>
      <c r="B446" s="240" t="str">
        <f>_xlfn.XLOOKUP(TblMainInvoices[[#This Row],[Fehrest_Code]],TblFeharesCode[Fehrest_Code],TblFeharesCode[Schedule_Prices_Fa])</f>
        <v>ابنیه</v>
      </c>
      <c r="C446" s="240" t="e">
        <f>_xlfn.XLOOKUP(TblMainInvoices[[#This Row],[Schedule_Prices_Fa]],TblFeharesCode[Schedule_Prices_Fa],#REF!)</f>
        <v>#REF!</v>
      </c>
      <c r="D446" s="241">
        <v>11</v>
      </c>
      <c r="E446" s="241" t="str">
        <f t="shared" si="13"/>
        <v>10</v>
      </c>
      <c r="F446" s="240" t="s">
        <v>1000</v>
      </c>
      <c r="G446" s="251" t="s">
        <v>1003</v>
      </c>
      <c r="H446" s="243" t="s">
        <v>1004</v>
      </c>
      <c r="I446" s="243" t="s">
        <v>3607</v>
      </c>
      <c r="J446" s="252" t="s">
        <v>125</v>
      </c>
      <c r="K446" s="245">
        <v>7118000</v>
      </c>
      <c r="L446" s="246"/>
      <c r="M446" s="247">
        <f>_xlfn.XLOOKUP(TblMainInvoices[[#This Row],[Chapter_Nomber]],TblFeharesChapter[Abniyeh_Chapter_Nomber],TblFeharesChapter[Abniyeh_Plus_Minus])</f>
        <v>0</v>
      </c>
      <c r="N446" s="248">
        <v>1.3418000000000001</v>
      </c>
      <c r="O446" s="245" t="str">
        <f>IF(ISBLANK(TblMainInvoices[[#This Row],[Estimate_Contract_Volumn]]),"",ROUND(TblMainInvoices[[#This Row],[Price_Unit]]*TblMainInvoices[[#This Row],[Estimate_Contract_Volumn]],0))</f>
        <v/>
      </c>
      <c r="P446" s="249"/>
      <c r="Q446" s="250" t="str">
        <f>IFERROR(IF(ISBLANK(TblMainInvoices[[#This Row],[ContInv_No01_Volumn]]),"",ROUND(TblMainInvoices[[#This Row],[Price_Unit]]*TblMainInvoices[[#This Row],[ContInv_No01_Volumn]],0)),"")</f>
        <v/>
      </c>
    </row>
    <row r="447" spans="1:17" ht="50.25" customHeight="1">
      <c r="A447" s="239" t="str">
        <f t="shared" si="12"/>
        <v>11100103</v>
      </c>
      <c r="B447" s="240" t="str">
        <f>_xlfn.XLOOKUP(TblMainInvoices[[#This Row],[Fehrest_Code]],TblFeharesCode[Fehrest_Code],TblFeharesCode[Schedule_Prices_Fa])</f>
        <v>ابنیه</v>
      </c>
      <c r="C447" s="240" t="e">
        <f>_xlfn.XLOOKUP(TblMainInvoices[[#This Row],[Schedule_Prices_Fa]],TblFeharesCode[Schedule_Prices_Fa],#REF!)</f>
        <v>#REF!</v>
      </c>
      <c r="D447" s="241">
        <v>11</v>
      </c>
      <c r="E447" s="241" t="str">
        <f t="shared" si="13"/>
        <v>10</v>
      </c>
      <c r="F447" s="240" t="s">
        <v>1000</v>
      </c>
      <c r="G447" s="251" t="s">
        <v>1005</v>
      </c>
      <c r="H447" s="243" t="s">
        <v>1006</v>
      </c>
      <c r="I447" s="243" t="s">
        <v>3608</v>
      </c>
      <c r="J447" s="252" t="s">
        <v>125</v>
      </c>
      <c r="K447" s="245">
        <v>7455000</v>
      </c>
      <c r="L447" s="246"/>
      <c r="M447" s="247">
        <f>_xlfn.XLOOKUP(TblMainInvoices[[#This Row],[Chapter_Nomber]],TblFeharesChapter[Abniyeh_Chapter_Nomber],TblFeharesChapter[Abniyeh_Plus_Minus])</f>
        <v>0</v>
      </c>
      <c r="N447" s="248">
        <v>1.3418000000000001</v>
      </c>
      <c r="O447" s="245" t="str">
        <f>IF(ISBLANK(TblMainInvoices[[#This Row],[Estimate_Contract_Volumn]]),"",ROUND(TblMainInvoices[[#This Row],[Price_Unit]]*TblMainInvoices[[#This Row],[Estimate_Contract_Volumn]],0))</f>
        <v/>
      </c>
      <c r="P447" s="249"/>
      <c r="Q447" s="250" t="str">
        <f>IFERROR(IF(ISBLANK(TblMainInvoices[[#This Row],[ContInv_No01_Volumn]]),"",ROUND(TblMainInvoices[[#This Row],[Price_Unit]]*TblMainInvoices[[#This Row],[ContInv_No01_Volumn]],0)),"")</f>
        <v/>
      </c>
    </row>
    <row r="448" spans="1:17" ht="50.25" customHeight="1">
      <c r="A448" s="239" t="str">
        <f t="shared" si="12"/>
        <v>11100104</v>
      </c>
      <c r="B448" s="240" t="str">
        <f>_xlfn.XLOOKUP(TblMainInvoices[[#This Row],[Fehrest_Code]],TblFeharesCode[Fehrest_Code],TblFeharesCode[Schedule_Prices_Fa])</f>
        <v>ابنیه</v>
      </c>
      <c r="C448" s="240" t="e">
        <f>_xlfn.XLOOKUP(TblMainInvoices[[#This Row],[Schedule_Prices_Fa]],TblFeharesCode[Schedule_Prices_Fa],#REF!)</f>
        <v>#REF!</v>
      </c>
      <c r="D448" s="241">
        <v>11</v>
      </c>
      <c r="E448" s="241" t="str">
        <f t="shared" si="13"/>
        <v>10</v>
      </c>
      <c r="F448" s="240" t="s">
        <v>1000</v>
      </c>
      <c r="G448" s="251" t="s">
        <v>1007</v>
      </c>
      <c r="H448" s="243" t="s">
        <v>1008</v>
      </c>
      <c r="I448" s="243" t="s">
        <v>3609</v>
      </c>
      <c r="J448" s="252" t="s">
        <v>125</v>
      </c>
      <c r="K448" s="245">
        <v>8046000</v>
      </c>
      <c r="L448" s="246"/>
      <c r="M448" s="247">
        <f>_xlfn.XLOOKUP(TblMainInvoices[[#This Row],[Chapter_Nomber]],TblFeharesChapter[Abniyeh_Chapter_Nomber],TblFeharesChapter[Abniyeh_Plus_Minus])</f>
        <v>0</v>
      </c>
      <c r="N448" s="248">
        <v>1.3418000000000001</v>
      </c>
      <c r="O448" s="245" t="str">
        <f>IF(ISBLANK(TblMainInvoices[[#This Row],[Estimate_Contract_Volumn]]),"",ROUND(TblMainInvoices[[#This Row],[Price_Unit]]*TblMainInvoices[[#This Row],[Estimate_Contract_Volumn]],0))</f>
        <v/>
      </c>
      <c r="P448" s="249"/>
      <c r="Q448" s="250" t="str">
        <f>IFERROR(IF(ISBLANK(TblMainInvoices[[#This Row],[ContInv_No01_Volumn]]),"",ROUND(TblMainInvoices[[#This Row],[Price_Unit]]*TblMainInvoices[[#This Row],[ContInv_No01_Volumn]],0)),"")</f>
        <v/>
      </c>
    </row>
    <row r="449" spans="1:17" ht="50.25" customHeight="1">
      <c r="A449" s="239" t="str">
        <f t="shared" si="12"/>
        <v>11100202</v>
      </c>
      <c r="B449" s="240" t="str">
        <f>_xlfn.XLOOKUP(TblMainInvoices[[#This Row],[Fehrest_Code]],TblFeharesCode[Fehrest_Code],TblFeharesCode[Schedule_Prices_Fa])</f>
        <v>ابنیه</v>
      </c>
      <c r="C449" s="240" t="e">
        <f>_xlfn.XLOOKUP(TblMainInvoices[[#This Row],[Schedule_Prices_Fa]],TblFeharesCode[Schedule_Prices_Fa],#REF!)</f>
        <v>#REF!</v>
      </c>
      <c r="D449" s="241">
        <v>11</v>
      </c>
      <c r="E449" s="241" t="str">
        <f t="shared" si="13"/>
        <v>10</v>
      </c>
      <c r="F449" s="240" t="s">
        <v>1000</v>
      </c>
      <c r="G449" s="251" t="s">
        <v>1009</v>
      </c>
      <c r="H449" s="243" t="s">
        <v>1010</v>
      </c>
      <c r="I449" s="243" t="s">
        <v>3610</v>
      </c>
      <c r="J449" s="252" t="s">
        <v>125</v>
      </c>
      <c r="K449" s="245">
        <v>7232000</v>
      </c>
      <c r="L449" s="246"/>
      <c r="M449" s="247">
        <f>_xlfn.XLOOKUP(TblMainInvoices[[#This Row],[Chapter_Nomber]],TblFeharesChapter[Abniyeh_Chapter_Nomber],TblFeharesChapter[Abniyeh_Plus_Minus])</f>
        <v>0</v>
      </c>
      <c r="N449" s="248">
        <v>1.3418000000000001</v>
      </c>
      <c r="O449" s="245" t="str">
        <f>IF(ISBLANK(TblMainInvoices[[#This Row],[Estimate_Contract_Volumn]]),"",ROUND(TblMainInvoices[[#This Row],[Price_Unit]]*TblMainInvoices[[#This Row],[Estimate_Contract_Volumn]],0))</f>
        <v/>
      </c>
      <c r="P449" s="249"/>
      <c r="Q449" s="250" t="str">
        <f>IFERROR(IF(ISBLANK(TblMainInvoices[[#This Row],[ContInv_No01_Volumn]]),"",ROUND(TblMainInvoices[[#This Row],[Price_Unit]]*TblMainInvoices[[#This Row],[ContInv_No01_Volumn]],0)),"")</f>
        <v/>
      </c>
    </row>
    <row r="450" spans="1:17" ht="50.25" customHeight="1">
      <c r="A450" s="239" t="str">
        <f t="shared" si="12"/>
        <v>11100203</v>
      </c>
      <c r="B450" s="240" t="str">
        <f>_xlfn.XLOOKUP(TblMainInvoices[[#This Row],[Fehrest_Code]],TblFeharesCode[Fehrest_Code],TblFeharesCode[Schedule_Prices_Fa])</f>
        <v>ابنیه</v>
      </c>
      <c r="C450" s="240" t="e">
        <f>_xlfn.XLOOKUP(TblMainInvoices[[#This Row],[Schedule_Prices_Fa]],TblFeharesCode[Schedule_Prices_Fa],#REF!)</f>
        <v>#REF!</v>
      </c>
      <c r="D450" s="241">
        <v>11</v>
      </c>
      <c r="E450" s="241" t="str">
        <f t="shared" si="13"/>
        <v>10</v>
      </c>
      <c r="F450" s="240" t="s">
        <v>1000</v>
      </c>
      <c r="G450" s="251" t="s">
        <v>1011</v>
      </c>
      <c r="H450" s="243" t="s">
        <v>1012</v>
      </c>
      <c r="I450" s="243" t="s">
        <v>3611</v>
      </c>
      <c r="J450" s="252" t="s">
        <v>125</v>
      </c>
      <c r="K450" s="245">
        <v>7466000</v>
      </c>
      <c r="L450" s="246"/>
      <c r="M450" s="247">
        <f>_xlfn.XLOOKUP(TblMainInvoices[[#This Row],[Chapter_Nomber]],TblFeharesChapter[Abniyeh_Chapter_Nomber],TblFeharesChapter[Abniyeh_Plus_Minus])</f>
        <v>0</v>
      </c>
      <c r="N450" s="248">
        <v>1.3418000000000001</v>
      </c>
      <c r="O450" s="245" t="str">
        <f>IF(ISBLANK(TblMainInvoices[[#This Row],[Estimate_Contract_Volumn]]),"",ROUND(TblMainInvoices[[#This Row],[Price_Unit]]*TblMainInvoices[[#This Row],[Estimate_Contract_Volumn]],0))</f>
        <v/>
      </c>
      <c r="P450" s="249"/>
      <c r="Q450" s="250" t="str">
        <f>IFERROR(IF(ISBLANK(TblMainInvoices[[#This Row],[ContInv_No01_Volumn]]),"",ROUND(TblMainInvoices[[#This Row],[Price_Unit]]*TblMainInvoices[[#This Row],[ContInv_No01_Volumn]],0)),"")</f>
        <v/>
      </c>
    </row>
    <row r="451" spans="1:17" ht="50.25" customHeight="1">
      <c r="A451" s="239" t="str">
        <f t="shared" si="12"/>
        <v>11100305</v>
      </c>
      <c r="B451" s="240" t="str">
        <f>_xlfn.XLOOKUP(TblMainInvoices[[#This Row],[Fehrest_Code]],TblFeharesCode[Fehrest_Code],TblFeharesCode[Schedule_Prices_Fa])</f>
        <v>ابنیه</v>
      </c>
      <c r="C451" s="240" t="e">
        <f>_xlfn.XLOOKUP(TblMainInvoices[[#This Row],[Schedule_Prices_Fa]],TblFeharesCode[Schedule_Prices_Fa],#REF!)</f>
        <v>#REF!</v>
      </c>
      <c r="D451" s="241">
        <v>11</v>
      </c>
      <c r="E451" s="241" t="str">
        <f t="shared" si="13"/>
        <v>10</v>
      </c>
      <c r="F451" s="240" t="s">
        <v>1000</v>
      </c>
      <c r="G451" s="251" t="s">
        <v>1013</v>
      </c>
      <c r="H451" s="243" t="s">
        <v>1014</v>
      </c>
      <c r="I451" s="243" t="s">
        <v>3612</v>
      </c>
      <c r="J451" s="252" t="s">
        <v>125</v>
      </c>
      <c r="K451" s="245">
        <v>8391000</v>
      </c>
      <c r="L451" s="246"/>
      <c r="M451" s="247">
        <f>_xlfn.XLOOKUP(TblMainInvoices[[#This Row],[Chapter_Nomber]],TblFeharesChapter[Abniyeh_Chapter_Nomber],TblFeharesChapter[Abniyeh_Plus_Minus])</f>
        <v>0</v>
      </c>
      <c r="N451" s="248">
        <v>1.3418000000000001</v>
      </c>
      <c r="O451" s="245" t="str">
        <f>IF(ISBLANK(TblMainInvoices[[#This Row],[Estimate_Contract_Volumn]]),"",ROUND(TblMainInvoices[[#This Row],[Price_Unit]]*TblMainInvoices[[#This Row],[Estimate_Contract_Volumn]],0))</f>
        <v/>
      </c>
      <c r="P451" s="249"/>
      <c r="Q451" s="250" t="str">
        <f>IFERROR(IF(ISBLANK(TblMainInvoices[[#This Row],[ContInv_No01_Volumn]]),"",ROUND(TblMainInvoices[[#This Row],[Price_Unit]]*TblMainInvoices[[#This Row],[ContInv_No01_Volumn]],0)),"")</f>
        <v/>
      </c>
    </row>
    <row r="452" spans="1:17" ht="50.25" customHeight="1">
      <c r="A452" s="239" t="str">
        <f t="shared" si="12"/>
        <v>11100306</v>
      </c>
      <c r="B452" s="240" t="str">
        <f>_xlfn.XLOOKUP(TblMainInvoices[[#This Row],[Fehrest_Code]],TblFeharesCode[Fehrest_Code],TblFeharesCode[Schedule_Prices_Fa])</f>
        <v>ابنیه</v>
      </c>
      <c r="C452" s="240" t="e">
        <f>_xlfn.XLOOKUP(TblMainInvoices[[#This Row],[Schedule_Prices_Fa]],TblFeharesCode[Schedule_Prices_Fa],#REF!)</f>
        <v>#REF!</v>
      </c>
      <c r="D452" s="241">
        <v>11</v>
      </c>
      <c r="E452" s="241" t="str">
        <f t="shared" si="13"/>
        <v>10</v>
      </c>
      <c r="F452" s="240" t="s">
        <v>1000</v>
      </c>
      <c r="G452" s="251" t="s">
        <v>1015</v>
      </c>
      <c r="H452" s="243" t="s">
        <v>1016</v>
      </c>
      <c r="I452" s="243" t="s">
        <v>3613</v>
      </c>
      <c r="J452" s="252" t="s">
        <v>125</v>
      </c>
      <c r="K452" s="245">
        <v>9101000</v>
      </c>
      <c r="L452" s="246"/>
      <c r="M452" s="247">
        <f>_xlfn.XLOOKUP(TblMainInvoices[[#This Row],[Chapter_Nomber]],TblFeharesChapter[Abniyeh_Chapter_Nomber],TblFeharesChapter[Abniyeh_Plus_Minus])</f>
        <v>0</v>
      </c>
      <c r="N452" s="248">
        <v>1.3418000000000001</v>
      </c>
      <c r="O452" s="245" t="str">
        <f>IF(ISBLANK(TblMainInvoices[[#This Row],[Estimate_Contract_Volumn]]),"",ROUND(TblMainInvoices[[#This Row],[Price_Unit]]*TblMainInvoices[[#This Row],[Estimate_Contract_Volumn]],0))</f>
        <v/>
      </c>
      <c r="P452" s="249"/>
      <c r="Q452" s="250" t="str">
        <f>IFERROR(IF(ISBLANK(TblMainInvoices[[#This Row],[ContInv_No01_Volumn]]),"",ROUND(TblMainInvoices[[#This Row],[Price_Unit]]*TblMainInvoices[[#This Row],[ContInv_No01_Volumn]],0)),"")</f>
        <v/>
      </c>
    </row>
    <row r="453" spans="1:17" ht="50.25" customHeight="1">
      <c r="A453" s="239" t="str">
        <f t="shared" si="12"/>
        <v>11100401</v>
      </c>
      <c r="B453" s="240" t="str">
        <f>_xlfn.XLOOKUP(TblMainInvoices[[#This Row],[Fehrest_Code]],TblFeharesCode[Fehrest_Code],TblFeharesCode[Schedule_Prices_Fa])</f>
        <v>ابنیه</v>
      </c>
      <c r="C453" s="240" t="e">
        <f>_xlfn.XLOOKUP(TblMainInvoices[[#This Row],[Schedule_Prices_Fa]],TblFeharesCode[Schedule_Prices_Fa],#REF!)</f>
        <v>#REF!</v>
      </c>
      <c r="D453" s="241">
        <v>11</v>
      </c>
      <c r="E453" s="241" t="str">
        <f t="shared" si="13"/>
        <v>10</v>
      </c>
      <c r="F453" s="240" t="s">
        <v>1000</v>
      </c>
      <c r="G453" s="251" t="s">
        <v>1017</v>
      </c>
      <c r="H453" s="243" t="s">
        <v>1018</v>
      </c>
      <c r="I453" s="243" t="s">
        <v>3614</v>
      </c>
      <c r="J453" s="252" t="s">
        <v>125</v>
      </c>
      <c r="K453" s="245">
        <v>5480000</v>
      </c>
      <c r="L453" s="246"/>
      <c r="M453" s="247">
        <f>_xlfn.XLOOKUP(TblMainInvoices[[#This Row],[Chapter_Nomber]],TblFeharesChapter[Abniyeh_Chapter_Nomber],TblFeharesChapter[Abniyeh_Plus_Minus])</f>
        <v>0</v>
      </c>
      <c r="N453" s="248">
        <v>1.3418000000000001</v>
      </c>
      <c r="O453" s="245" t="str">
        <f>IF(ISBLANK(TblMainInvoices[[#This Row],[Estimate_Contract_Volumn]]),"",ROUND(TblMainInvoices[[#This Row],[Price_Unit]]*TblMainInvoices[[#This Row],[Estimate_Contract_Volumn]],0))</f>
        <v/>
      </c>
      <c r="P453" s="249"/>
      <c r="Q453" s="250" t="str">
        <f>IFERROR(IF(ISBLANK(TblMainInvoices[[#This Row],[ContInv_No01_Volumn]]),"",ROUND(TblMainInvoices[[#This Row],[Price_Unit]]*TblMainInvoices[[#This Row],[ContInv_No01_Volumn]],0)),"")</f>
        <v/>
      </c>
    </row>
    <row r="454" spans="1:17" ht="50.25" customHeight="1">
      <c r="A454" s="239" t="str">
        <f t="shared" si="12"/>
        <v>11100402</v>
      </c>
      <c r="B454" s="240" t="str">
        <f>_xlfn.XLOOKUP(TblMainInvoices[[#This Row],[Fehrest_Code]],TblFeharesCode[Fehrest_Code],TblFeharesCode[Schedule_Prices_Fa])</f>
        <v>ابنیه</v>
      </c>
      <c r="C454" s="240" t="e">
        <f>_xlfn.XLOOKUP(TblMainInvoices[[#This Row],[Schedule_Prices_Fa]],TblFeharesCode[Schedule_Prices_Fa],#REF!)</f>
        <v>#REF!</v>
      </c>
      <c r="D454" s="241">
        <v>11</v>
      </c>
      <c r="E454" s="241" t="str">
        <f t="shared" si="13"/>
        <v>10</v>
      </c>
      <c r="F454" s="240" t="s">
        <v>1000</v>
      </c>
      <c r="G454" s="251" t="s">
        <v>1019</v>
      </c>
      <c r="H454" s="243" t="s">
        <v>1020</v>
      </c>
      <c r="I454" s="243" t="s">
        <v>3615</v>
      </c>
      <c r="J454" s="252" t="s">
        <v>125</v>
      </c>
      <c r="K454" s="245">
        <v>5847000</v>
      </c>
      <c r="L454" s="246"/>
      <c r="M454" s="247">
        <f>_xlfn.XLOOKUP(TblMainInvoices[[#This Row],[Chapter_Nomber]],TblFeharesChapter[Abniyeh_Chapter_Nomber],TblFeharesChapter[Abniyeh_Plus_Minus])</f>
        <v>0</v>
      </c>
      <c r="N454" s="248">
        <v>1.3418000000000001</v>
      </c>
      <c r="O454" s="245" t="str">
        <f>IF(ISBLANK(TblMainInvoices[[#This Row],[Estimate_Contract_Volumn]]),"",ROUND(TblMainInvoices[[#This Row],[Price_Unit]]*TblMainInvoices[[#This Row],[Estimate_Contract_Volumn]],0))</f>
        <v/>
      </c>
      <c r="P454" s="249"/>
      <c r="Q454" s="250" t="str">
        <f>IFERROR(IF(ISBLANK(TblMainInvoices[[#This Row],[ContInv_No01_Volumn]]),"",ROUND(TblMainInvoices[[#This Row],[Price_Unit]]*TblMainInvoices[[#This Row],[ContInv_No01_Volumn]],0)),"")</f>
        <v/>
      </c>
    </row>
    <row r="455" spans="1:17" ht="50.25" customHeight="1">
      <c r="A455" s="239" t="str">
        <f t="shared" si="12"/>
        <v>11100403</v>
      </c>
      <c r="B455" s="240" t="str">
        <f>_xlfn.XLOOKUP(TblMainInvoices[[#This Row],[Fehrest_Code]],TblFeharesCode[Fehrest_Code],TblFeharesCode[Schedule_Prices_Fa])</f>
        <v>ابنیه</v>
      </c>
      <c r="C455" s="240" t="e">
        <f>_xlfn.XLOOKUP(TblMainInvoices[[#This Row],[Schedule_Prices_Fa]],TblFeharesCode[Schedule_Prices_Fa],#REF!)</f>
        <v>#REF!</v>
      </c>
      <c r="D455" s="241">
        <v>11</v>
      </c>
      <c r="E455" s="241" t="str">
        <f t="shared" si="13"/>
        <v>10</v>
      </c>
      <c r="F455" s="240" t="s">
        <v>1000</v>
      </c>
      <c r="G455" s="251" t="s">
        <v>1021</v>
      </c>
      <c r="H455" s="243" t="s">
        <v>1022</v>
      </c>
      <c r="I455" s="243" t="s">
        <v>3616</v>
      </c>
      <c r="J455" s="252" t="s">
        <v>125</v>
      </c>
      <c r="K455" s="245">
        <v>6184000</v>
      </c>
      <c r="L455" s="246"/>
      <c r="M455" s="247">
        <f>_xlfn.XLOOKUP(TblMainInvoices[[#This Row],[Chapter_Nomber]],TblFeharesChapter[Abniyeh_Chapter_Nomber],TblFeharesChapter[Abniyeh_Plus_Minus])</f>
        <v>0</v>
      </c>
      <c r="N455" s="248">
        <v>1.3418000000000001</v>
      </c>
      <c r="O455" s="245" t="str">
        <f>IF(ISBLANK(TblMainInvoices[[#This Row],[Estimate_Contract_Volumn]]),"",ROUND(TblMainInvoices[[#This Row],[Price_Unit]]*TblMainInvoices[[#This Row],[Estimate_Contract_Volumn]],0))</f>
        <v/>
      </c>
      <c r="P455" s="249"/>
      <c r="Q455" s="250" t="str">
        <f>IFERROR(IF(ISBLANK(TblMainInvoices[[#This Row],[ContInv_No01_Volumn]]),"",ROUND(TblMainInvoices[[#This Row],[Price_Unit]]*TblMainInvoices[[#This Row],[ContInv_No01_Volumn]],0)),"")</f>
        <v/>
      </c>
    </row>
    <row r="456" spans="1:17" ht="50.25" customHeight="1">
      <c r="A456" s="239" t="str">
        <f t="shared" si="12"/>
        <v>11100405</v>
      </c>
      <c r="B456" s="240" t="str">
        <f>_xlfn.XLOOKUP(TblMainInvoices[[#This Row],[Fehrest_Code]],TblFeharesCode[Fehrest_Code],TblFeharesCode[Schedule_Prices_Fa])</f>
        <v>ابنیه</v>
      </c>
      <c r="C456" s="240" t="e">
        <f>_xlfn.XLOOKUP(TblMainInvoices[[#This Row],[Schedule_Prices_Fa]],TblFeharesCode[Schedule_Prices_Fa],#REF!)</f>
        <v>#REF!</v>
      </c>
      <c r="D456" s="241">
        <v>11</v>
      </c>
      <c r="E456" s="241" t="str">
        <f t="shared" si="13"/>
        <v>10</v>
      </c>
      <c r="F456" s="240" t="s">
        <v>1000</v>
      </c>
      <c r="G456" s="251" t="s">
        <v>1023</v>
      </c>
      <c r="H456" s="243" t="s">
        <v>1024</v>
      </c>
      <c r="I456" s="243" t="s">
        <v>3617</v>
      </c>
      <c r="J456" s="252" t="s">
        <v>125</v>
      </c>
      <c r="K456" s="245">
        <v>6775000</v>
      </c>
      <c r="L456" s="246"/>
      <c r="M456" s="247">
        <f>_xlfn.XLOOKUP(TblMainInvoices[[#This Row],[Chapter_Nomber]],TblFeharesChapter[Abniyeh_Chapter_Nomber],TblFeharesChapter[Abniyeh_Plus_Minus])</f>
        <v>0</v>
      </c>
      <c r="N456" s="248">
        <v>1.3418000000000001</v>
      </c>
      <c r="O456" s="245" t="str">
        <f>IF(ISBLANK(TblMainInvoices[[#This Row],[Estimate_Contract_Volumn]]),"",ROUND(TblMainInvoices[[#This Row],[Price_Unit]]*TblMainInvoices[[#This Row],[Estimate_Contract_Volumn]],0))</f>
        <v/>
      </c>
      <c r="P456" s="249"/>
      <c r="Q456" s="250" t="str">
        <f>IFERROR(IF(ISBLANK(TblMainInvoices[[#This Row],[ContInv_No01_Volumn]]),"",ROUND(TblMainInvoices[[#This Row],[Price_Unit]]*TblMainInvoices[[#This Row],[ContInv_No01_Volumn]],0)),"")</f>
        <v/>
      </c>
    </row>
    <row r="457" spans="1:17" ht="50.25" customHeight="1">
      <c r="A457" s="239" t="str">
        <f t="shared" si="12"/>
        <v>11100501</v>
      </c>
      <c r="B457" s="240" t="str">
        <f>_xlfn.XLOOKUP(TblMainInvoices[[#This Row],[Fehrest_Code]],TblFeharesCode[Fehrest_Code],TblFeharesCode[Schedule_Prices_Fa])</f>
        <v>ابنیه</v>
      </c>
      <c r="C457" s="240" t="e">
        <f>_xlfn.XLOOKUP(TblMainInvoices[[#This Row],[Schedule_Prices_Fa]],TblFeharesCode[Schedule_Prices_Fa],#REF!)</f>
        <v>#REF!</v>
      </c>
      <c r="D457" s="241">
        <v>11</v>
      </c>
      <c r="E457" s="241" t="str">
        <f t="shared" si="13"/>
        <v>10</v>
      </c>
      <c r="F457" s="240" t="s">
        <v>1000</v>
      </c>
      <c r="G457" s="251" t="s">
        <v>1025</v>
      </c>
      <c r="H457" s="243" t="s">
        <v>1026</v>
      </c>
      <c r="I457" s="243" t="s">
        <v>3618</v>
      </c>
      <c r="J457" s="252" t="s">
        <v>125</v>
      </c>
      <c r="K457" s="245">
        <v>5961000</v>
      </c>
      <c r="L457" s="246"/>
      <c r="M457" s="247">
        <f>_xlfn.XLOOKUP(TblMainInvoices[[#This Row],[Chapter_Nomber]],TblFeharesChapter[Abniyeh_Chapter_Nomber],TblFeharesChapter[Abniyeh_Plus_Minus])</f>
        <v>0</v>
      </c>
      <c r="N457" s="248">
        <v>1.3418000000000001</v>
      </c>
      <c r="O457" s="245" t="str">
        <f>IF(ISBLANK(TblMainInvoices[[#This Row],[Estimate_Contract_Volumn]]),"",ROUND(TblMainInvoices[[#This Row],[Price_Unit]]*TblMainInvoices[[#This Row],[Estimate_Contract_Volumn]],0))</f>
        <v/>
      </c>
      <c r="P457" s="249"/>
      <c r="Q457" s="250" t="str">
        <f>IFERROR(IF(ISBLANK(TblMainInvoices[[#This Row],[ContInv_No01_Volumn]]),"",ROUND(TblMainInvoices[[#This Row],[Price_Unit]]*TblMainInvoices[[#This Row],[ContInv_No01_Volumn]],0)),"")</f>
        <v/>
      </c>
    </row>
    <row r="458" spans="1:17" ht="50.25" customHeight="1">
      <c r="A458" s="239" t="str">
        <f t="shared" si="12"/>
        <v>11100502</v>
      </c>
      <c r="B458" s="240" t="str">
        <f>_xlfn.XLOOKUP(TblMainInvoices[[#This Row],[Fehrest_Code]],TblFeharesCode[Fehrest_Code],TblFeharesCode[Schedule_Prices_Fa])</f>
        <v>ابنیه</v>
      </c>
      <c r="C458" s="240" t="e">
        <f>_xlfn.XLOOKUP(TblMainInvoices[[#This Row],[Schedule_Prices_Fa]],TblFeharesCode[Schedule_Prices_Fa],#REF!)</f>
        <v>#REF!</v>
      </c>
      <c r="D458" s="241">
        <v>11</v>
      </c>
      <c r="E458" s="241" t="str">
        <f t="shared" si="13"/>
        <v>10</v>
      </c>
      <c r="F458" s="240" t="s">
        <v>1000</v>
      </c>
      <c r="G458" s="251" t="s">
        <v>1027</v>
      </c>
      <c r="H458" s="243" t="s">
        <v>1028</v>
      </c>
      <c r="I458" s="243" t="s">
        <v>3619</v>
      </c>
      <c r="J458" s="252" t="s">
        <v>125</v>
      </c>
      <c r="K458" s="245">
        <v>6195000</v>
      </c>
      <c r="L458" s="246"/>
      <c r="M458" s="247">
        <f>_xlfn.XLOOKUP(TblMainInvoices[[#This Row],[Chapter_Nomber]],TblFeharesChapter[Abniyeh_Chapter_Nomber],TblFeharesChapter[Abniyeh_Plus_Minus])</f>
        <v>0</v>
      </c>
      <c r="N458" s="248">
        <v>1.3418000000000001</v>
      </c>
      <c r="O458" s="245" t="str">
        <f>IF(ISBLANK(TblMainInvoices[[#This Row],[Estimate_Contract_Volumn]]),"",ROUND(TblMainInvoices[[#This Row],[Price_Unit]]*TblMainInvoices[[#This Row],[Estimate_Contract_Volumn]],0))</f>
        <v/>
      </c>
      <c r="P458" s="249"/>
      <c r="Q458" s="250" t="str">
        <f>IFERROR(IF(ISBLANK(TblMainInvoices[[#This Row],[ContInv_No01_Volumn]]),"",ROUND(TblMainInvoices[[#This Row],[Price_Unit]]*TblMainInvoices[[#This Row],[ContInv_No01_Volumn]],0)),"")</f>
        <v/>
      </c>
    </row>
    <row r="459" spans="1:17" ht="50.25" customHeight="1">
      <c r="A459" s="239" t="str">
        <f t="shared" ref="A459:A522" si="14">D459&amp;G459</f>
        <v>11100601</v>
      </c>
      <c r="B459" s="240" t="str">
        <f>_xlfn.XLOOKUP(TblMainInvoices[[#This Row],[Fehrest_Code]],TblFeharesCode[Fehrest_Code],TblFeharesCode[Schedule_Prices_Fa])</f>
        <v>ابنیه</v>
      </c>
      <c r="C459" s="240" t="e">
        <f>_xlfn.XLOOKUP(TblMainInvoices[[#This Row],[Schedule_Prices_Fa]],TblFeharesCode[Schedule_Prices_Fa],#REF!)</f>
        <v>#REF!</v>
      </c>
      <c r="D459" s="241">
        <v>11</v>
      </c>
      <c r="E459" s="241" t="str">
        <f t="shared" ref="E459:E522" si="15">LEFT($G459,2)</f>
        <v>10</v>
      </c>
      <c r="F459" s="240" t="s">
        <v>1000</v>
      </c>
      <c r="G459" s="251" t="s">
        <v>1029</v>
      </c>
      <c r="H459" s="243" t="s">
        <v>1030</v>
      </c>
      <c r="I459" s="243" t="s">
        <v>3620</v>
      </c>
      <c r="J459" s="252" t="s">
        <v>125</v>
      </c>
      <c r="K459" s="245">
        <v>7120000</v>
      </c>
      <c r="L459" s="246"/>
      <c r="M459" s="247">
        <f>_xlfn.XLOOKUP(TblMainInvoices[[#This Row],[Chapter_Nomber]],TblFeharesChapter[Abniyeh_Chapter_Nomber],TblFeharesChapter[Abniyeh_Plus_Minus])</f>
        <v>0</v>
      </c>
      <c r="N459" s="248">
        <v>1.3418000000000001</v>
      </c>
      <c r="O459" s="245" t="str">
        <f>IF(ISBLANK(TblMainInvoices[[#This Row],[Estimate_Contract_Volumn]]),"",ROUND(TblMainInvoices[[#This Row],[Price_Unit]]*TblMainInvoices[[#This Row],[Estimate_Contract_Volumn]],0))</f>
        <v/>
      </c>
      <c r="P459" s="249"/>
      <c r="Q459" s="250" t="str">
        <f>IFERROR(IF(ISBLANK(TblMainInvoices[[#This Row],[ContInv_No01_Volumn]]),"",ROUND(TblMainInvoices[[#This Row],[Price_Unit]]*TblMainInvoices[[#This Row],[ContInv_No01_Volumn]],0)),"")</f>
        <v/>
      </c>
    </row>
    <row r="460" spans="1:17" ht="50.25" customHeight="1">
      <c r="A460" s="239" t="str">
        <f t="shared" si="14"/>
        <v>11100602</v>
      </c>
      <c r="B460" s="240" t="str">
        <f>_xlfn.XLOOKUP(TblMainInvoices[[#This Row],[Fehrest_Code]],TblFeharesCode[Fehrest_Code],TblFeharesCode[Schedule_Prices_Fa])</f>
        <v>ابنیه</v>
      </c>
      <c r="C460" s="240" t="e">
        <f>_xlfn.XLOOKUP(TblMainInvoices[[#This Row],[Schedule_Prices_Fa]],TblFeharesCode[Schedule_Prices_Fa],#REF!)</f>
        <v>#REF!</v>
      </c>
      <c r="D460" s="241">
        <v>11</v>
      </c>
      <c r="E460" s="241" t="str">
        <f t="shared" si="15"/>
        <v>10</v>
      </c>
      <c r="F460" s="240" t="s">
        <v>1000</v>
      </c>
      <c r="G460" s="251" t="s">
        <v>1031</v>
      </c>
      <c r="H460" s="243" t="s">
        <v>1032</v>
      </c>
      <c r="I460" s="243" t="s">
        <v>3621</v>
      </c>
      <c r="J460" s="252" t="s">
        <v>125</v>
      </c>
      <c r="K460" s="245">
        <v>7830000</v>
      </c>
      <c r="L460" s="246"/>
      <c r="M460" s="247">
        <f>_xlfn.XLOOKUP(TblMainInvoices[[#This Row],[Chapter_Nomber]],TblFeharesChapter[Abniyeh_Chapter_Nomber],TblFeharesChapter[Abniyeh_Plus_Minus])</f>
        <v>0</v>
      </c>
      <c r="N460" s="248">
        <v>1.3418000000000001</v>
      </c>
      <c r="O460" s="245" t="str">
        <f>IF(ISBLANK(TblMainInvoices[[#This Row],[Estimate_Contract_Volumn]]),"",ROUND(TblMainInvoices[[#This Row],[Price_Unit]]*TblMainInvoices[[#This Row],[Estimate_Contract_Volumn]],0))</f>
        <v/>
      </c>
      <c r="P460" s="249"/>
      <c r="Q460" s="250" t="str">
        <f>IFERROR(IF(ISBLANK(TblMainInvoices[[#This Row],[ContInv_No01_Volumn]]),"",ROUND(TblMainInvoices[[#This Row],[Price_Unit]]*TblMainInvoices[[#This Row],[ContInv_No01_Volumn]],0)),"")</f>
        <v/>
      </c>
    </row>
    <row r="461" spans="1:17" ht="50.25" customHeight="1">
      <c r="A461" s="239" t="str">
        <f t="shared" si="14"/>
        <v>11100701</v>
      </c>
      <c r="B461" s="240" t="str">
        <f>_xlfn.XLOOKUP(TblMainInvoices[[#This Row],[Fehrest_Code]],TblFeharesCode[Fehrest_Code],TblFeharesCode[Schedule_Prices_Fa])</f>
        <v>ابنیه</v>
      </c>
      <c r="C461" s="240" t="e">
        <f>_xlfn.XLOOKUP(TblMainInvoices[[#This Row],[Schedule_Prices_Fa]],TblFeharesCode[Schedule_Prices_Fa],#REF!)</f>
        <v>#REF!</v>
      </c>
      <c r="D461" s="241">
        <v>11</v>
      </c>
      <c r="E461" s="241" t="str">
        <f t="shared" si="15"/>
        <v>10</v>
      </c>
      <c r="F461" s="240" t="s">
        <v>1000</v>
      </c>
      <c r="G461" s="251" t="s">
        <v>1033</v>
      </c>
      <c r="H461" s="243" t="s">
        <v>1034</v>
      </c>
      <c r="I461" s="243" t="s">
        <v>3622</v>
      </c>
      <c r="J461" s="252" t="s">
        <v>125</v>
      </c>
      <c r="K461" s="245">
        <v>59500</v>
      </c>
      <c r="L461" s="246"/>
      <c r="M461" s="247">
        <f>_xlfn.XLOOKUP(TblMainInvoices[[#This Row],[Chapter_Nomber]],TblFeharesChapter[Abniyeh_Chapter_Nomber],TblFeharesChapter[Abniyeh_Plus_Minus])</f>
        <v>0</v>
      </c>
      <c r="N461" s="248">
        <v>1.3418000000000001</v>
      </c>
      <c r="O461" s="245" t="str">
        <f>IF(ISBLANK(TblMainInvoices[[#This Row],[Estimate_Contract_Volumn]]),"",ROUND(TblMainInvoices[[#This Row],[Price_Unit]]*TblMainInvoices[[#This Row],[Estimate_Contract_Volumn]],0))</f>
        <v/>
      </c>
      <c r="P461" s="249"/>
      <c r="Q461" s="250" t="str">
        <f>IFERROR(IF(ISBLANK(TblMainInvoices[[#This Row],[ContInv_No01_Volumn]]),"",ROUND(TblMainInvoices[[#This Row],[Price_Unit]]*TblMainInvoices[[#This Row],[ContInv_No01_Volumn]],0)),"")</f>
        <v/>
      </c>
    </row>
    <row r="462" spans="1:17" ht="50.25" customHeight="1">
      <c r="A462" s="239" t="str">
        <f t="shared" si="14"/>
        <v>11100702</v>
      </c>
      <c r="B462" s="240" t="str">
        <f>_xlfn.XLOOKUP(TblMainInvoices[[#This Row],[Fehrest_Code]],TblFeharesCode[Fehrest_Code],TblFeharesCode[Schedule_Prices_Fa])</f>
        <v>ابنیه</v>
      </c>
      <c r="C462" s="240" t="e">
        <f>_xlfn.XLOOKUP(TblMainInvoices[[#This Row],[Schedule_Prices_Fa]],TblFeharesCode[Schedule_Prices_Fa],#REF!)</f>
        <v>#REF!</v>
      </c>
      <c r="D462" s="241">
        <v>11</v>
      </c>
      <c r="E462" s="241" t="str">
        <f t="shared" si="15"/>
        <v>10</v>
      </c>
      <c r="F462" s="240" t="s">
        <v>1000</v>
      </c>
      <c r="G462" s="251" t="s">
        <v>1035</v>
      </c>
      <c r="H462" s="243" t="s">
        <v>1036</v>
      </c>
      <c r="I462" s="243" t="s">
        <v>3623</v>
      </c>
      <c r="J462" s="252" t="s">
        <v>125</v>
      </c>
      <c r="K462" s="245">
        <v>76500</v>
      </c>
      <c r="L462" s="246"/>
      <c r="M462" s="247">
        <f>_xlfn.XLOOKUP(TblMainInvoices[[#This Row],[Chapter_Nomber]],TblFeharesChapter[Abniyeh_Chapter_Nomber],TblFeharesChapter[Abniyeh_Plus_Minus])</f>
        <v>0</v>
      </c>
      <c r="N462" s="248">
        <v>1.3418000000000001</v>
      </c>
      <c r="O462" s="245" t="str">
        <f>IF(ISBLANK(TblMainInvoices[[#This Row],[Estimate_Contract_Volumn]]),"",ROUND(TblMainInvoices[[#This Row],[Price_Unit]]*TblMainInvoices[[#This Row],[Estimate_Contract_Volumn]],0))</f>
        <v/>
      </c>
      <c r="P462" s="249"/>
      <c r="Q462" s="250" t="str">
        <f>IFERROR(IF(ISBLANK(TblMainInvoices[[#This Row],[ContInv_No01_Volumn]]),"",ROUND(TblMainInvoices[[#This Row],[Price_Unit]]*TblMainInvoices[[#This Row],[ContInv_No01_Volumn]],0)),"")</f>
        <v/>
      </c>
    </row>
    <row r="463" spans="1:17" ht="50.25" customHeight="1">
      <c r="A463" s="239" t="str">
        <f t="shared" si="14"/>
        <v>11100703</v>
      </c>
      <c r="B463" s="240" t="str">
        <f>_xlfn.XLOOKUP(TblMainInvoices[[#This Row],[Fehrest_Code]],TblFeharesCode[Fehrest_Code],TblFeharesCode[Schedule_Prices_Fa])</f>
        <v>ابنیه</v>
      </c>
      <c r="C463" s="240" t="e">
        <f>_xlfn.XLOOKUP(TblMainInvoices[[#This Row],[Schedule_Prices_Fa]],TblFeharesCode[Schedule_Prices_Fa],#REF!)</f>
        <v>#REF!</v>
      </c>
      <c r="D463" s="241">
        <v>11</v>
      </c>
      <c r="E463" s="241" t="str">
        <f t="shared" si="15"/>
        <v>10</v>
      </c>
      <c r="F463" s="240" t="s">
        <v>1000</v>
      </c>
      <c r="G463" s="251" t="s">
        <v>1037</v>
      </c>
      <c r="H463" s="243" t="s">
        <v>1038</v>
      </c>
      <c r="I463" s="243" t="s">
        <v>3624</v>
      </c>
      <c r="J463" s="252" t="s">
        <v>125</v>
      </c>
      <c r="K463" s="245">
        <v>334500</v>
      </c>
      <c r="L463" s="246"/>
      <c r="M463" s="247">
        <f>_xlfn.XLOOKUP(TblMainInvoices[[#This Row],[Chapter_Nomber]],TblFeharesChapter[Abniyeh_Chapter_Nomber],TblFeharesChapter[Abniyeh_Plus_Minus])</f>
        <v>0</v>
      </c>
      <c r="N463" s="248">
        <v>1.3418000000000001</v>
      </c>
      <c r="O463" s="245" t="str">
        <f>IF(ISBLANK(TblMainInvoices[[#This Row],[Estimate_Contract_Volumn]]),"",ROUND(TblMainInvoices[[#This Row],[Price_Unit]]*TblMainInvoices[[#This Row],[Estimate_Contract_Volumn]],0))</f>
        <v/>
      </c>
      <c r="P463" s="249"/>
      <c r="Q463" s="250" t="str">
        <f>IFERROR(IF(ISBLANK(TblMainInvoices[[#This Row],[ContInv_No01_Volumn]]),"",ROUND(TblMainInvoices[[#This Row],[Price_Unit]]*TblMainInvoices[[#This Row],[ContInv_No01_Volumn]],0)),"")</f>
        <v/>
      </c>
    </row>
    <row r="464" spans="1:17" ht="50.25" customHeight="1">
      <c r="A464" s="239" t="str">
        <f t="shared" si="14"/>
        <v>11110101</v>
      </c>
      <c r="B464" s="240" t="str">
        <f>_xlfn.XLOOKUP(TblMainInvoices[[#This Row],[Fehrest_Code]],TblFeharesCode[Fehrest_Code],TblFeharesCode[Schedule_Prices_Fa])</f>
        <v>ابنیه</v>
      </c>
      <c r="C464" s="240" t="e">
        <f>_xlfn.XLOOKUP(TblMainInvoices[[#This Row],[Schedule_Prices_Fa]],TblFeharesCode[Schedule_Prices_Fa],#REF!)</f>
        <v>#REF!</v>
      </c>
      <c r="D464" s="241">
        <v>11</v>
      </c>
      <c r="E464" s="241" t="str">
        <f t="shared" si="15"/>
        <v>11</v>
      </c>
      <c r="F464" s="240" t="s">
        <v>1039</v>
      </c>
      <c r="G464" s="251" t="s">
        <v>1040</v>
      </c>
      <c r="H464" s="243" t="s">
        <v>1041</v>
      </c>
      <c r="I464" s="243" t="s">
        <v>3625</v>
      </c>
      <c r="J464" s="252" t="s">
        <v>34</v>
      </c>
      <c r="K464" s="245">
        <v>27063000</v>
      </c>
      <c r="L464" s="246"/>
      <c r="M464" s="247">
        <f>_xlfn.XLOOKUP(TblMainInvoices[[#This Row],[Chapter_Nomber]],TblFeharesChapter[Abniyeh_Chapter_Nomber],TblFeharesChapter[Abniyeh_Plus_Minus])</f>
        <v>1.2861</v>
      </c>
      <c r="N464" s="248">
        <v>1.3418000000000001</v>
      </c>
      <c r="O464" s="245" t="str">
        <f>IF(ISBLANK(TblMainInvoices[[#This Row],[Estimate_Contract_Volumn]]),"",ROUND(TblMainInvoices[[#This Row],[Price_Unit]]*TblMainInvoices[[#This Row],[Estimate_Contract_Volumn]],0))</f>
        <v/>
      </c>
      <c r="P464" s="249"/>
      <c r="Q464" s="250" t="str">
        <f>IFERROR(IF(ISBLANK(TblMainInvoices[[#This Row],[ContInv_No01_Volumn]]),"",ROUND(TblMainInvoices[[#This Row],[Price_Unit]]*TblMainInvoices[[#This Row],[ContInv_No01_Volumn]],0)),"")</f>
        <v/>
      </c>
    </row>
    <row r="465" spans="1:17" ht="50.25" customHeight="1">
      <c r="A465" s="239" t="str">
        <f t="shared" si="14"/>
        <v>11110104</v>
      </c>
      <c r="B465" s="240" t="str">
        <f>_xlfn.XLOOKUP(TblMainInvoices[[#This Row],[Fehrest_Code]],TblFeharesCode[Fehrest_Code],TblFeharesCode[Schedule_Prices_Fa])</f>
        <v>ابنیه</v>
      </c>
      <c r="C465" s="240" t="e">
        <f>_xlfn.XLOOKUP(TblMainInvoices[[#This Row],[Schedule_Prices_Fa]],TblFeharesCode[Schedule_Prices_Fa],#REF!)</f>
        <v>#REF!</v>
      </c>
      <c r="D465" s="241">
        <v>11</v>
      </c>
      <c r="E465" s="241" t="str">
        <f t="shared" si="15"/>
        <v>11</v>
      </c>
      <c r="F465" s="240" t="s">
        <v>1039</v>
      </c>
      <c r="G465" s="251" t="s">
        <v>1042</v>
      </c>
      <c r="H465" s="243" t="s">
        <v>1043</v>
      </c>
      <c r="I465" s="243" t="s">
        <v>3626</v>
      </c>
      <c r="J465" s="252" t="s">
        <v>125</v>
      </c>
      <c r="K465" s="245">
        <v>6105000</v>
      </c>
      <c r="L465" s="246"/>
      <c r="M465" s="247">
        <f>_xlfn.XLOOKUP(TblMainInvoices[[#This Row],[Chapter_Nomber]],TblFeharesChapter[Abniyeh_Chapter_Nomber],TblFeharesChapter[Abniyeh_Plus_Minus])</f>
        <v>1.2861</v>
      </c>
      <c r="N465" s="248">
        <v>1.3418000000000001</v>
      </c>
      <c r="O465" s="245" t="str">
        <f>IF(ISBLANK(TblMainInvoices[[#This Row],[Estimate_Contract_Volumn]]),"",ROUND(TblMainInvoices[[#This Row],[Price_Unit]]*TblMainInvoices[[#This Row],[Estimate_Contract_Volumn]],0))</f>
        <v/>
      </c>
      <c r="P465" s="249"/>
      <c r="Q465" s="250" t="str">
        <f>IFERROR(IF(ISBLANK(TblMainInvoices[[#This Row],[ContInv_No01_Volumn]]),"",ROUND(TblMainInvoices[[#This Row],[Price_Unit]]*TblMainInvoices[[#This Row],[ContInv_No01_Volumn]],0)),"")</f>
        <v/>
      </c>
    </row>
    <row r="466" spans="1:17" ht="50.25" customHeight="1">
      <c r="A466" s="239" t="str">
        <f t="shared" si="14"/>
        <v>11110107</v>
      </c>
      <c r="B466" s="240" t="str">
        <f>_xlfn.XLOOKUP(TblMainInvoices[[#This Row],[Fehrest_Code]],TblFeharesCode[Fehrest_Code],TblFeharesCode[Schedule_Prices_Fa])</f>
        <v>ابنیه</v>
      </c>
      <c r="C466" s="240" t="e">
        <f>_xlfn.XLOOKUP(TblMainInvoices[[#This Row],[Schedule_Prices_Fa]],TblFeharesCode[Schedule_Prices_Fa],#REF!)</f>
        <v>#REF!</v>
      </c>
      <c r="D466" s="241">
        <v>11</v>
      </c>
      <c r="E466" s="241" t="str">
        <f t="shared" si="15"/>
        <v>11</v>
      </c>
      <c r="F466" s="240" t="s">
        <v>1039</v>
      </c>
      <c r="G466" s="251" t="s">
        <v>1044</v>
      </c>
      <c r="H466" s="243" t="s">
        <v>1045</v>
      </c>
      <c r="I466" s="243" t="s">
        <v>3627</v>
      </c>
      <c r="J466" s="252" t="s">
        <v>125</v>
      </c>
      <c r="K466" s="245">
        <v>3358000</v>
      </c>
      <c r="L466" s="246"/>
      <c r="M466" s="247">
        <f>_xlfn.XLOOKUP(TblMainInvoices[[#This Row],[Chapter_Nomber]],TblFeharesChapter[Abniyeh_Chapter_Nomber],TblFeharesChapter[Abniyeh_Plus_Minus])</f>
        <v>1.2861</v>
      </c>
      <c r="N466" s="248">
        <v>1.3418000000000001</v>
      </c>
      <c r="O466" s="245" t="str">
        <f>IF(ISBLANK(TblMainInvoices[[#This Row],[Estimate_Contract_Volumn]]),"",ROUND(TblMainInvoices[[#This Row],[Price_Unit]]*TblMainInvoices[[#This Row],[Estimate_Contract_Volumn]],0))</f>
        <v/>
      </c>
      <c r="P466" s="249"/>
      <c r="Q466" s="250" t="str">
        <f>IFERROR(IF(ISBLANK(TblMainInvoices[[#This Row],[ContInv_No01_Volumn]]),"",ROUND(TblMainInvoices[[#This Row],[Price_Unit]]*TblMainInvoices[[#This Row],[ContInv_No01_Volumn]],0)),"")</f>
        <v/>
      </c>
    </row>
    <row r="467" spans="1:17" ht="50.25" customHeight="1">
      <c r="A467" s="239" t="str">
        <f t="shared" si="14"/>
        <v>11110110</v>
      </c>
      <c r="B467" s="240" t="str">
        <f>_xlfn.XLOOKUP(TblMainInvoices[[#This Row],[Fehrest_Code]],TblFeharesCode[Fehrest_Code],TblFeharesCode[Schedule_Prices_Fa])</f>
        <v>ابنیه</v>
      </c>
      <c r="C467" s="240" t="e">
        <f>_xlfn.XLOOKUP(TblMainInvoices[[#This Row],[Schedule_Prices_Fa]],TblFeharesCode[Schedule_Prices_Fa],#REF!)</f>
        <v>#REF!</v>
      </c>
      <c r="D467" s="241">
        <v>11</v>
      </c>
      <c r="E467" s="241" t="str">
        <f t="shared" si="15"/>
        <v>11</v>
      </c>
      <c r="F467" s="240" t="s">
        <v>1039</v>
      </c>
      <c r="G467" s="251" t="s">
        <v>1046</v>
      </c>
      <c r="H467" s="243" t="s">
        <v>1047</v>
      </c>
      <c r="I467" s="243" t="s">
        <v>3628</v>
      </c>
      <c r="J467" s="252" t="s">
        <v>125</v>
      </c>
      <c r="K467" s="245">
        <v>2160000</v>
      </c>
      <c r="L467" s="246"/>
      <c r="M467" s="247">
        <f>_xlfn.XLOOKUP(TblMainInvoices[[#This Row],[Chapter_Nomber]],TblFeharesChapter[Abniyeh_Chapter_Nomber],TblFeharesChapter[Abniyeh_Plus_Minus])</f>
        <v>1.2861</v>
      </c>
      <c r="N467" s="248">
        <v>1.3418000000000001</v>
      </c>
      <c r="O467" s="245" t="str">
        <f>IF(ISBLANK(TblMainInvoices[[#This Row],[Estimate_Contract_Volumn]]),"",ROUND(TblMainInvoices[[#This Row],[Price_Unit]]*TblMainInvoices[[#This Row],[Estimate_Contract_Volumn]],0))</f>
        <v/>
      </c>
      <c r="P467" s="249"/>
      <c r="Q467" s="250" t="str">
        <f>IFERROR(IF(ISBLANK(TblMainInvoices[[#This Row],[ContInv_No01_Volumn]]),"",ROUND(TblMainInvoices[[#This Row],[Price_Unit]]*TblMainInvoices[[#This Row],[ContInv_No01_Volumn]],0)),"")</f>
        <v/>
      </c>
    </row>
    <row r="468" spans="1:17" ht="50.25" customHeight="1">
      <c r="A468" s="239" t="str">
        <f t="shared" si="14"/>
        <v>11110201</v>
      </c>
      <c r="B468" s="240" t="str">
        <f>_xlfn.XLOOKUP(TblMainInvoices[[#This Row],[Fehrest_Code]],TblFeharesCode[Fehrest_Code],TblFeharesCode[Schedule_Prices_Fa])</f>
        <v>ابنیه</v>
      </c>
      <c r="C468" s="240" t="e">
        <f>_xlfn.XLOOKUP(TblMainInvoices[[#This Row],[Schedule_Prices_Fa]],TblFeharesCode[Schedule_Prices_Fa],#REF!)</f>
        <v>#REF!</v>
      </c>
      <c r="D468" s="241">
        <v>11</v>
      </c>
      <c r="E468" s="241" t="str">
        <f t="shared" si="15"/>
        <v>11</v>
      </c>
      <c r="F468" s="240" t="s">
        <v>1039</v>
      </c>
      <c r="G468" s="251" t="s">
        <v>1048</v>
      </c>
      <c r="H468" s="243" t="s">
        <v>1049</v>
      </c>
      <c r="I468" s="243" t="s">
        <v>3629</v>
      </c>
      <c r="J468" s="244" t="s">
        <v>34</v>
      </c>
      <c r="K468" s="245">
        <v>25217000</v>
      </c>
      <c r="L468" s="246"/>
      <c r="M468" s="247">
        <f>_xlfn.XLOOKUP(TblMainInvoices[[#This Row],[Chapter_Nomber]],TblFeharesChapter[Abniyeh_Chapter_Nomber],TblFeharesChapter[Abniyeh_Plus_Minus])</f>
        <v>1.2861</v>
      </c>
      <c r="N468" s="248">
        <v>1.3418000000000001</v>
      </c>
      <c r="O468" s="245" t="str">
        <f>IF(ISBLANK(TblMainInvoices[[#This Row],[Estimate_Contract_Volumn]]),"",ROUND(TblMainInvoices[[#This Row],[Price_Unit]]*TblMainInvoices[[#This Row],[Estimate_Contract_Volumn]],0))</f>
        <v/>
      </c>
      <c r="P468" s="249"/>
      <c r="Q468" s="250" t="str">
        <f>IFERROR(IF(ISBLANK(TblMainInvoices[[#This Row],[ContInv_No01_Volumn]]),"",ROUND(TblMainInvoices[[#This Row],[Price_Unit]]*TblMainInvoices[[#This Row],[ContInv_No01_Volumn]],0)),"")</f>
        <v/>
      </c>
    </row>
    <row r="469" spans="1:17" ht="50.25" customHeight="1">
      <c r="A469" s="239" t="str">
        <f t="shared" si="14"/>
        <v>11110205</v>
      </c>
      <c r="B469" s="240" t="str">
        <f>_xlfn.XLOOKUP(TblMainInvoices[[#This Row],[Fehrest_Code]],TblFeharesCode[Fehrest_Code],TblFeharesCode[Schedule_Prices_Fa])</f>
        <v>ابنیه</v>
      </c>
      <c r="C469" s="240" t="e">
        <f>_xlfn.XLOOKUP(TblMainInvoices[[#This Row],[Schedule_Prices_Fa]],TblFeharesCode[Schedule_Prices_Fa],#REF!)</f>
        <v>#REF!</v>
      </c>
      <c r="D469" s="241">
        <v>11</v>
      </c>
      <c r="E469" s="241" t="str">
        <f t="shared" si="15"/>
        <v>11</v>
      </c>
      <c r="F469" s="240" t="s">
        <v>1039</v>
      </c>
      <c r="G469" s="251" t="s">
        <v>1050</v>
      </c>
      <c r="H469" s="243" t="s">
        <v>1051</v>
      </c>
      <c r="I469" s="243" t="s">
        <v>3630</v>
      </c>
      <c r="J469" s="244" t="s">
        <v>125</v>
      </c>
      <c r="K469" s="245">
        <v>5700000</v>
      </c>
      <c r="L469" s="246"/>
      <c r="M469" s="247">
        <f>_xlfn.XLOOKUP(TblMainInvoices[[#This Row],[Chapter_Nomber]],TblFeharesChapter[Abniyeh_Chapter_Nomber],TblFeharesChapter[Abniyeh_Plus_Minus])</f>
        <v>1.2861</v>
      </c>
      <c r="N469" s="248">
        <v>1.3418000000000001</v>
      </c>
      <c r="O469" s="245" t="str">
        <f>IF(ISBLANK(TblMainInvoices[[#This Row],[Estimate_Contract_Volumn]]),"",ROUND(TblMainInvoices[[#This Row],[Price_Unit]]*TblMainInvoices[[#This Row],[Estimate_Contract_Volumn]],0))</f>
        <v/>
      </c>
      <c r="P469" s="249"/>
      <c r="Q469" s="250" t="str">
        <f>IFERROR(IF(ISBLANK(TblMainInvoices[[#This Row],[ContInv_No01_Volumn]]),"",ROUND(TblMainInvoices[[#This Row],[Price_Unit]]*TblMainInvoices[[#This Row],[ContInv_No01_Volumn]],0)),"")</f>
        <v/>
      </c>
    </row>
    <row r="470" spans="1:17" ht="50.25" customHeight="1">
      <c r="A470" s="239" t="str">
        <f t="shared" si="14"/>
        <v>11110208</v>
      </c>
      <c r="B470" s="240" t="str">
        <f>_xlfn.XLOOKUP(TblMainInvoices[[#This Row],[Fehrest_Code]],TblFeharesCode[Fehrest_Code],TblFeharesCode[Schedule_Prices_Fa])</f>
        <v>ابنیه</v>
      </c>
      <c r="C470" s="240" t="e">
        <f>_xlfn.XLOOKUP(TblMainInvoices[[#This Row],[Schedule_Prices_Fa]],TblFeharesCode[Schedule_Prices_Fa],#REF!)</f>
        <v>#REF!</v>
      </c>
      <c r="D470" s="241">
        <v>11</v>
      </c>
      <c r="E470" s="241" t="str">
        <f t="shared" si="15"/>
        <v>11</v>
      </c>
      <c r="F470" s="240" t="s">
        <v>1039</v>
      </c>
      <c r="G470" s="251" t="s">
        <v>1052</v>
      </c>
      <c r="H470" s="243" t="s">
        <v>1053</v>
      </c>
      <c r="I470" s="243" t="s">
        <v>3631</v>
      </c>
      <c r="J470" s="244" t="s">
        <v>125</v>
      </c>
      <c r="K470" s="245">
        <v>3133000</v>
      </c>
      <c r="L470" s="246"/>
      <c r="M470" s="247">
        <f>_xlfn.XLOOKUP(TblMainInvoices[[#This Row],[Chapter_Nomber]],TblFeharesChapter[Abniyeh_Chapter_Nomber],TblFeharesChapter[Abniyeh_Plus_Minus])</f>
        <v>1.2861</v>
      </c>
      <c r="N470" s="248">
        <v>1.3418000000000001</v>
      </c>
      <c r="O470" s="245" t="str">
        <f>IF(ISBLANK(TblMainInvoices[[#This Row],[Estimate_Contract_Volumn]]),"",ROUND(TblMainInvoices[[#This Row],[Price_Unit]]*TblMainInvoices[[#This Row],[Estimate_Contract_Volumn]],0))</f>
        <v/>
      </c>
      <c r="P470" s="249"/>
      <c r="Q470" s="250" t="str">
        <f>IFERROR(IF(ISBLANK(TblMainInvoices[[#This Row],[ContInv_No01_Volumn]]),"",ROUND(TblMainInvoices[[#This Row],[Price_Unit]]*TblMainInvoices[[#This Row],[ContInv_No01_Volumn]],0)),"")</f>
        <v/>
      </c>
    </row>
    <row r="471" spans="1:17" ht="50.25" customHeight="1">
      <c r="A471" s="239" t="str">
        <f t="shared" si="14"/>
        <v>11110212</v>
      </c>
      <c r="B471" s="240" t="str">
        <f>_xlfn.XLOOKUP(TblMainInvoices[[#This Row],[Fehrest_Code]],TblFeharesCode[Fehrest_Code],TblFeharesCode[Schedule_Prices_Fa])</f>
        <v>ابنیه</v>
      </c>
      <c r="C471" s="240" t="e">
        <f>_xlfn.XLOOKUP(TblMainInvoices[[#This Row],[Schedule_Prices_Fa]],TblFeharesCode[Schedule_Prices_Fa],#REF!)</f>
        <v>#REF!</v>
      </c>
      <c r="D471" s="241">
        <v>11</v>
      </c>
      <c r="E471" s="241" t="str">
        <f t="shared" si="15"/>
        <v>11</v>
      </c>
      <c r="F471" s="240" t="s">
        <v>1039</v>
      </c>
      <c r="G471" s="251" t="s">
        <v>1054</v>
      </c>
      <c r="H471" s="243" t="s">
        <v>1055</v>
      </c>
      <c r="I471" s="243" t="s">
        <v>3632</v>
      </c>
      <c r="J471" s="252" t="s">
        <v>125</v>
      </c>
      <c r="K471" s="245">
        <v>2028000</v>
      </c>
      <c r="L471" s="246"/>
      <c r="M471" s="247">
        <f>_xlfn.XLOOKUP(TblMainInvoices[[#This Row],[Chapter_Nomber]],TblFeharesChapter[Abniyeh_Chapter_Nomber],TblFeharesChapter[Abniyeh_Plus_Minus])</f>
        <v>1.2861</v>
      </c>
      <c r="N471" s="248">
        <v>1.3418000000000001</v>
      </c>
      <c r="O471" s="245" t="str">
        <f>IF(ISBLANK(TblMainInvoices[[#This Row],[Estimate_Contract_Volumn]]),"",ROUND(TblMainInvoices[[#This Row],[Price_Unit]]*TblMainInvoices[[#This Row],[Estimate_Contract_Volumn]],0))</f>
        <v/>
      </c>
      <c r="P471" s="249"/>
      <c r="Q471" s="250" t="str">
        <f>IFERROR(IF(ISBLANK(TblMainInvoices[[#This Row],[ContInv_No01_Volumn]]),"",ROUND(TblMainInvoices[[#This Row],[Price_Unit]]*TblMainInvoices[[#This Row],[ContInv_No01_Volumn]],0)),"")</f>
        <v/>
      </c>
    </row>
    <row r="472" spans="1:17" ht="50.25" customHeight="1">
      <c r="A472" s="239" t="str">
        <f t="shared" si="14"/>
        <v>11110213</v>
      </c>
      <c r="B472" s="240" t="str">
        <f>_xlfn.XLOOKUP(TblMainInvoices[[#This Row],[Fehrest_Code]],TblFeharesCode[Fehrest_Code],TblFeharesCode[Schedule_Prices_Fa])</f>
        <v>ابنیه</v>
      </c>
      <c r="C472" s="240" t="e">
        <f>_xlfn.XLOOKUP(TblMainInvoices[[#This Row],[Schedule_Prices_Fa]],TblFeharesCode[Schedule_Prices_Fa],#REF!)</f>
        <v>#REF!</v>
      </c>
      <c r="D472" s="241">
        <v>11</v>
      </c>
      <c r="E472" s="241" t="str">
        <f t="shared" si="15"/>
        <v>11</v>
      </c>
      <c r="F472" s="240" t="s">
        <v>1039</v>
      </c>
      <c r="G472" s="251" t="s">
        <v>1056</v>
      </c>
      <c r="H472" s="243" t="s">
        <v>1057</v>
      </c>
      <c r="I472" s="243" t="s">
        <v>3633</v>
      </c>
      <c r="J472" s="252" t="s">
        <v>34</v>
      </c>
      <c r="K472" s="245">
        <v>27151000</v>
      </c>
      <c r="L472" s="246"/>
      <c r="M472" s="247">
        <f>_xlfn.XLOOKUP(TblMainInvoices[[#This Row],[Chapter_Nomber]],TblFeharesChapter[Abniyeh_Chapter_Nomber],TblFeharesChapter[Abniyeh_Plus_Minus])</f>
        <v>1.2861</v>
      </c>
      <c r="N472" s="248">
        <v>1.3418000000000001</v>
      </c>
      <c r="O472" s="245" t="str">
        <f>IF(ISBLANK(TblMainInvoices[[#This Row],[Estimate_Contract_Volumn]]),"",ROUND(TblMainInvoices[[#This Row],[Price_Unit]]*TblMainInvoices[[#This Row],[Estimate_Contract_Volumn]],0))</f>
        <v/>
      </c>
      <c r="P472" s="249"/>
      <c r="Q472" s="250" t="str">
        <f>IFERROR(IF(ISBLANK(TblMainInvoices[[#This Row],[ContInv_No01_Volumn]]),"",ROUND(TblMainInvoices[[#This Row],[Price_Unit]]*TblMainInvoices[[#This Row],[ContInv_No01_Volumn]],0)),"")</f>
        <v/>
      </c>
    </row>
    <row r="473" spans="1:17" ht="50.25" customHeight="1">
      <c r="A473" s="239" t="str">
        <f t="shared" si="14"/>
        <v>11110401</v>
      </c>
      <c r="B473" s="240" t="str">
        <f>_xlfn.XLOOKUP(TblMainInvoices[[#This Row],[Fehrest_Code]],TblFeharesCode[Fehrest_Code],TblFeharesCode[Schedule_Prices_Fa])</f>
        <v>ابنیه</v>
      </c>
      <c r="C473" s="240" t="e">
        <f>_xlfn.XLOOKUP(TblMainInvoices[[#This Row],[Schedule_Prices_Fa]],TblFeharesCode[Schedule_Prices_Fa],#REF!)</f>
        <v>#REF!</v>
      </c>
      <c r="D473" s="241">
        <v>11</v>
      </c>
      <c r="E473" s="241" t="str">
        <f t="shared" si="15"/>
        <v>11</v>
      </c>
      <c r="F473" s="240" t="s">
        <v>1039</v>
      </c>
      <c r="G473" s="251" t="s">
        <v>1058</v>
      </c>
      <c r="H473" s="243" t="s">
        <v>1059</v>
      </c>
      <c r="I473" s="243" t="s">
        <v>3634</v>
      </c>
      <c r="J473" s="244" t="s">
        <v>34</v>
      </c>
      <c r="K473" s="245">
        <v>21686000</v>
      </c>
      <c r="L473" s="246"/>
      <c r="M473" s="247">
        <f>_xlfn.XLOOKUP(TblMainInvoices[[#This Row],[Chapter_Nomber]],TblFeharesChapter[Abniyeh_Chapter_Nomber],TblFeharesChapter[Abniyeh_Plus_Minus])</f>
        <v>1.2861</v>
      </c>
      <c r="N473" s="248">
        <v>1.3418000000000001</v>
      </c>
      <c r="O473" s="245" t="str">
        <f>IF(ISBLANK(TblMainInvoices[[#This Row],[Estimate_Contract_Volumn]]),"",ROUND(TblMainInvoices[[#This Row],[Price_Unit]]*TblMainInvoices[[#This Row],[Estimate_Contract_Volumn]],0))</f>
        <v/>
      </c>
      <c r="P473" s="249"/>
      <c r="Q473" s="250" t="str">
        <f>IFERROR(IF(ISBLANK(TblMainInvoices[[#This Row],[ContInv_No01_Volumn]]),"",ROUND(TblMainInvoices[[#This Row],[Price_Unit]]*TblMainInvoices[[#This Row],[ContInv_No01_Volumn]],0)),"")</f>
        <v/>
      </c>
    </row>
    <row r="474" spans="1:17" ht="50.25" customHeight="1">
      <c r="A474" s="239" t="str">
        <f t="shared" si="14"/>
        <v>11110402</v>
      </c>
      <c r="B474" s="240" t="str">
        <f>_xlfn.XLOOKUP(TblMainInvoices[[#This Row],[Fehrest_Code]],TblFeharesCode[Fehrest_Code],TblFeharesCode[Schedule_Prices_Fa])</f>
        <v>ابنیه</v>
      </c>
      <c r="C474" s="240" t="e">
        <f>_xlfn.XLOOKUP(TblMainInvoices[[#This Row],[Schedule_Prices_Fa]],TblFeharesCode[Schedule_Prices_Fa],#REF!)</f>
        <v>#REF!</v>
      </c>
      <c r="D474" s="241">
        <v>11</v>
      </c>
      <c r="E474" s="241" t="str">
        <f t="shared" si="15"/>
        <v>11</v>
      </c>
      <c r="F474" s="240" t="s">
        <v>1039</v>
      </c>
      <c r="G474" s="251" t="s">
        <v>1060</v>
      </c>
      <c r="H474" s="243" t="s">
        <v>1061</v>
      </c>
      <c r="I474" s="243" t="s">
        <v>3635</v>
      </c>
      <c r="J474" s="244" t="s">
        <v>34</v>
      </c>
      <c r="K474" s="245">
        <v>18409000</v>
      </c>
      <c r="L474" s="246"/>
      <c r="M474" s="247">
        <f>_xlfn.XLOOKUP(TblMainInvoices[[#This Row],[Chapter_Nomber]],TblFeharesChapter[Abniyeh_Chapter_Nomber],TblFeharesChapter[Abniyeh_Plus_Minus])</f>
        <v>1.2861</v>
      </c>
      <c r="N474" s="248">
        <v>1.3418000000000001</v>
      </c>
      <c r="O474" s="245" t="str">
        <f>IF(ISBLANK(TblMainInvoices[[#This Row],[Estimate_Contract_Volumn]]),"",ROUND(TblMainInvoices[[#This Row],[Price_Unit]]*TblMainInvoices[[#This Row],[Estimate_Contract_Volumn]],0))</f>
        <v/>
      </c>
      <c r="P474" s="249"/>
      <c r="Q474" s="250" t="str">
        <f>IFERROR(IF(ISBLANK(TblMainInvoices[[#This Row],[ContInv_No01_Volumn]]),"",ROUND(TblMainInvoices[[#This Row],[Price_Unit]]*TblMainInvoices[[#This Row],[ContInv_No01_Volumn]],0)),"")</f>
        <v/>
      </c>
    </row>
    <row r="475" spans="1:17" ht="50.25" customHeight="1">
      <c r="A475" s="239" t="str">
        <f t="shared" si="14"/>
        <v>11110403</v>
      </c>
      <c r="B475" s="240" t="str">
        <f>_xlfn.XLOOKUP(TblMainInvoices[[#This Row],[Fehrest_Code]],TblFeharesCode[Fehrest_Code],TblFeharesCode[Schedule_Prices_Fa])</f>
        <v>ابنیه</v>
      </c>
      <c r="C475" s="240" t="e">
        <f>_xlfn.XLOOKUP(TblMainInvoices[[#This Row],[Schedule_Prices_Fa]],TblFeharesCode[Schedule_Prices_Fa],#REF!)</f>
        <v>#REF!</v>
      </c>
      <c r="D475" s="241">
        <v>11</v>
      </c>
      <c r="E475" s="241" t="str">
        <f t="shared" si="15"/>
        <v>11</v>
      </c>
      <c r="F475" s="240" t="s">
        <v>1039</v>
      </c>
      <c r="G475" s="251" t="s">
        <v>1062</v>
      </c>
      <c r="H475" s="243" t="s">
        <v>1063</v>
      </c>
      <c r="I475" s="243" t="s">
        <v>3636</v>
      </c>
      <c r="J475" s="244" t="s">
        <v>34</v>
      </c>
      <c r="K475" s="245">
        <v>18059000</v>
      </c>
      <c r="L475" s="246"/>
      <c r="M475" s="247">
        <f>_xlfn.XLOOKUP(TblMainInvoices[[#This Row],[Chapter_Nomber]],TblFeharesChapter[Abniyeh_Chapter_Nomber],TblFeharesChapter[Abniyeh_Plus_Minus])</f>
        <v>1.2861</v>
      </c>
      <c r="N475" s="248">
        <v>1.3418000000000001</v>
      </c>
      <c r="O475" s="245" t="str">
        <f>IF(ISBLANK(TblMainInvoices[[#This Row],[Estimate_Contract_Volumn]]),"",ROUND(TblMainInvoices[[#This Row],[Price_Unit]]*TblMainInvoices[[#This Row],[Estimate_Contract_Volumn]],0))</f>
        <v/>
      </c>
      <c r="P475" s="249"/>
      <c r="Q475" s="250" t="str">
        <f>IFERROR(IF(ISBLANK(TblMainInvoices[[#This Row],[ContInv_No01_Volumn]]),"",ROUND(TblMainInvoices[[#This Row],[Price_Unit]]*TblMainInvoices[[#This Row],[ContInv_No01_Volumn]],0)),"")</f>
        <v/>
      </c>
    </row>
    <row r="476" spans="1:17" ht="50.25" customHeight="1">
      <c r="A476" s="239" t="str">
        <f t="shared" si="14"/>
        <v>11110501</v>
      </c>
      <c r="B476" s="240" t="str">
        <f>_xlfn.XLOOKUP(TblMainInvoices[[#This Row],[Fehrest_Code]],TblFeharesCode[Fehrest_Code],TblFeharesCode[Schedule_Prices_Fa])</f>
        <v>ابنیه</v>
      </c>
      <c r="C476" s="240" t="e">
        <f>_xlfn.XLOOKUP(TblMainInvoices[[#This Row],[Schedule_Prices_Fa]],TblFeharesCode[Schedule_Prices_Fa],#REF!)</f>
        <v>#REF!</v>
      </c>
      <c r="D476" s="241">
        <v>11</v>
      </c>
      <c r="E476" s="241" t="str">
        <f t="shared" si="15"/>
        <v>11</v>
      </c>
      <c r="F476" s="240" t="s">
        <v>1039</v>
      </c>
      <c r="G476" s="251" t="s">
        <v>1064</v>
      </c>
      <c r="H476" s="243" t="s">
        <v>1065</v>
      </c>
      <c r="I476" s="243" t="s">
        <v>3637</v>
      </c>
      <c r="J476" s="252" t="s">
        <v>34</v>
      </c>
      <c r="K476" s="245">
        <v>24667000</v>
      </c>
      <c r="L476" s="246"/>
      <c r="M476" s="247">
        <f>_xlfn.XLOOKUP(TblMainInvoices[[#This Row],[Chapter_Nomber]],TblFeharesChapter[Abniyeh_Chapter_Nomber],TblFeharesChapter[Abniyeh_Plus_Minus])</f>
        <v>1.2861</v>
      </c>
      <c r="N476" s="248">
        <v>1.3418000000000001</v>
      </c>
      <c r="O476" s="245" t="str">
        <f>IF(ISBLANK(TblMainInvoices[[#This Row],[Estimate_Contract_Volumn]]),"",ROUND(TblMainInvoices[[#This Row],[Price_Unit]]*TblMainInvoices[[#This Row],[Estimate_Contract_Volumn]],0))</f>
        <v/>
      </c>
      <c r="P476" s="249"/>
      <c r="Q476" s="250" t="str">
        <f>IFERROR(IF(ISBLANK(TblMainInvoices[[#This Row],[ContInv_No01_Volumn]]),"",ROUND(TblMainInvoices[[#This Row],[Price_Unit]]*TblMainInvoices[[#This Row],[ContInv_No01_Volumn]],0)),"")</f>
        <v/>
      </c>
    </row>
    <row r="477" spans="1:17" ht="50.25" customHeight="1">
      <c r="A477" s="239" t="str">
        <f t="shared" si="14"/>
        <v>11110502</v>
      </c>
      <c r="B477" s="240" t="str">
        <f>_xlfn.XLOOKUP(TblMainInvoices[[#This Row],[Fehrest_Code]],TblFeharesCode[Fehrest_Code],TblFeharesCode[Schedule_Prices_Fa])</f>
        <v>ابنیه</v>
      </c>
      <c r="C477" s="240" t="e">
        <f>_xlfn.XLOOKUP(TblMainInvoices[[#This Row],[Schedule_Prices_Fa]],TblFeharesCode[Schedule_Prices_Fa],#REF!)</f>
        <v>#REF!</v>
      </c>
      <c r="D477" s="241">
        <v>11</v>
      </c>
      <c r="E477" s="241" t="str">
        <f t="shared" si="15"/>
        <v>11</v>
      </c>
      <c r="F477" s="240" t="s">
        <v>1039</v>
      </c>
      <c r="G477" s="251" t="s">
        <v>1066</v>
      </c>
      <c r="H477" s="243" t="s">
        <v>1067</v>
      </c>
      <c r="I477" s="243" t="s">
        <v>3638</v>
      </c>
      <c r="J477" s="252" t="s">
        <v>125</v>
      </c>
      <c r="K477" s="245">
        <v>5723000</v>
      </c>
      <c r="L477" s="246"/>
      <c r="M477" s="247">
        <f>_xlfn.XLOOKUP(TblMainInvoices[[#This Row],[Chapter_Nomber]],TblFeharesChapter[Abniyeh_Chapter_Nomber],TblFeharesChapter[Abniyeh_Plus_Minus])</f>
        <v>1.2861</v>
      </c>
      <c r="N477" s="248">
        <v>1.3418000000000001</v>
      </c>
      <c r="O477" s="245" t="str">
        <f>IF(ISBLANK(TblMainInvoices[[#This Row],[Estimate_Contract_Volumn]]),"",ROUND(TblMainInvoices[[#This Row],[Price_Unit]]*TblMainInvoices[[#This Row],[Estimate_Contract_Volumn]],0))</f>
        <v/>
      </c>
      <c r="P477" s="249"/>
      <c r="Q477" s="250" t="str">
        <f>IFERROR(IF(ISBLANK(TblMainInvoices[[#This Row],[ContInv_No01_Volumn]]),"",ROUND(TblMainInvoices[[#This Row],[Price_Unit]]*TblMainInvoices[[#This Row],[ContInv_No01_Volumn]],0)),"")</f>
        <v/>
      </c>
    </row>
    <row r="478" spans="1:17" ht="50.25" customHeight="1">
      <c r="A478" s="239" t="str">
        <f t="shared" si="14"/>
        <v>11110503</v>
      </c>
      <c r="B478" s="240" t="str">
        <f>_xlfn.XLOOKUP(TblMainInvoices[[#This Row],[Fehrest_Code]],TblFeharesCode[Fehrest_Code],TblFeharesCode[Schedule_Prices_Fa])</f>
        <v>ابنیه</v>
      </c>
      <c r="C478" s="240" t="e">
        <f>_xlfn.XLOOKUP(TblMainInvoices[[#This Row],[Schedule_Prices_Fa]],TblFeharesCode[Schedule_Prices_Fa],#REF!)</f>
        <v>#REF!</v>
      </c>
      <c r="D478" s="241">
        <v>11</v>
      </c>
      <c r="E478" s="241" t="str">
        <f t="shared" si="15"/>
        <v>11</v>
      </c>
      <c r="F478" s="240" t="s">
        <v>1039</v>
      </c>
      <c r="G478" s="251" t="s">
        <v>1068</v>
      </c>
      <c r="H478" s="243" t="s">
        <v>1069</v>
      </c>
      <c r="I478" s="243" t="s">
        <v>3639</v>
      </c>
      <c r="J478" s="252" t="s">
        <v>125</v>
      </c>
      <c r="K478" s="245">
        <v>3100000</v>
      </c>
      <c r="L478" s="246"/>
      <c r="M478" s="247">
        <f>_xlfn.XLOOKUP(TblMainInvoices[[#This Row],[Chapter_Nomber]],TblFeharesChapter[Abniyeh_Chapter_Nomber],TblFeharesChapter[Abniyeh_Plus_Minus])</f>
        <v>1.2861</v>
      </c>
      <c r="N478" s="248">
        <v>1.3418000000000001</v>
      </c>
      <c r="O478" s="245" t="str">
        <f>IF(ISBLANK(TblMainInvoices[[#This Row],[Estimate_Contract_Volumn]]),"",ROUND(TblMainInvoices[[#This Row],[Price_Unit]]*TblMainInvoices[[#This Row],[Estimate_Contract_Volumn]],0))</f>
        <v/>
      </c>
      <c r="P478" s="249"/>
      <c r="Q478" s="250" t="str">
        <f>IFERROR(IF(ISBLANK(TblMainInvoices[[#This Row],[ContInv_No01_Volumn]]),"",ROUND(TblMainInvoices[[#This Row],[Price_Unit]]*TblMainInvoices[[#This Row],[ContInv_No01_Volumn]],0)),"")</f>
        <v/>
      </c>
    </row>
    <row r="479" spans="1:17" ht="50.25" customHeight="1">
      <c r="A479" s="239" t="str">
        <f t="shared" si="14"/>
        <v>11110504</v>
      </c>
      <c r="B479" s="240" t="str">
        <f>_xlfn.XLOOKUP(TblMainInvoices[[#This Row],[Fehrest_Code]],TblFeharesCode[Fehrest_Code],TblFeharesCode[Schedule_Prices_Fa])</f>
        <v>ابنیه</v>
      </c>
      <c r="C479" s="240" t="e">
        <f>_xlfn.XLOOKUP(TblMainInvoices[[#This Row],[Schedule_Prices_Fa]],TblFeharesCode[Schedule_Prices_Fa],#REF!)</f>
        <v>#REF!</v>
      </c>
      <c r="D479" s="241">
        <v>11</v>
      </c>
      <c r="E479" s="241" t="str">
        <f t="shared" si="15"/>
        <v>11</v>
      </c>
      <c r="F479" s="240" t="s">
        <v>1039</v>
      </c>
      <c r="G479" s="251" t="s">
        <v>1070</v>
      </c>
      <c r="H479" s="243" t="s">
        <v>1071</v>
      </c>
      <c r="I479" s="243" t="s">
        <v>3640</v>
      </c>
      <c r="J479" s="252" t="s">
        <v>125</v>
      </c>
      <c r="K479" s="245">
        <v>1871000</v>
      </c>
      <c r="L479" s="246"/>
      <c r="M479" s="247">
        <f>_xlfn.XLOOKUP(TblMainInvoices[[#This Row],[Chapter_Nomber]],TblFeharesChapter[Abniyeh_Chapter_Nomber],TblFeharesChapter[Abniyeh_Plus_Minus])</f>
        <v>1.2861</v>
      </c>
      <c r="N479" s="248">
        <v>1.3418000000000001</v>
      </c>
      <c r="O479" s="245" t="str">
        <f>IF(ISBLANK(TblMainInvoices[[#This Row],[Estimate_Contract_Volumn]]),"",ROUND(TblMainInvoices[[#This Row],[Price_Unit]]*TblMainInvoices[[#This Row],[Estimate_Contract_Volumn]],0))</f>
        <v/>
      </c>
      <c r="P479" s="249"/>
      <c r="Q479" s="250" t="str">
        <f>IFERROR(IF(ISBLANK(TblMainInvoices[[#This Row],[ContInv_No01_Volumn]]),"",ROUND(TblMainInvoices[[#This Row],[Price_Unit]]*TblMainInvoices[[#This Row],[ContInv_No01_Volumn]],0)),"")</f>
        <v/>
      </c>
    </row>
    <row r="480" spans="1:17" ht="50.25" customHeight="1">
      <c r="A480" s="239" t="str">
        <f t="shared" si="14"/>
        <v>11110601</v>
      </c>
      <c r="B480" s="240" t="str">
        <f>_xlfn.XLOOKUP(TblMainInvoices[[#This Row],[Fehrest_Code]],TblFeharesCode[Fehrest_Code],TblFeharesCode[Schedule_Prices_Fa])</f>
        <v>ابنیه</v>
      </c>
      <c r="C480" s="240" t="e">
        <f>_xlfn.XLOOKUP(TblMainInvoices[[#This Row],[Schedule_Prices_Fa]],TblFeharesCode[Schedule_Prices_Fa],#REF!)</f>
        <v>#REF!</v>
      </c>
      <c r="D480" s="241">
        <v>11</v>
      </c>
      <c r="E480" s="241" t="str">
        <f t="shared" si="15"/>
        <v>11</v>
      </c>
      <c r="F480" s="240" t="s">
        <v>1039</v>
      </c>
      <c r="G480" s="251" t="s">
        <v>1072</v>
      </c>
      <c r="H480" s="243" t="s">
        <v>1073</v>
      </c>
      <c r="I480" s="243" t="s">
        <v>3641</v>
      </c>
      <c r="J480" s="252" t="s">
        <v>125</v>
      </c>
      <c r="K480" s="245">
        <v>6125000</v>
      </c>
      <c r="L480" s="246"/>
      <c r="M480" s="247">
        <f>_xlfn.XLOOKUP(TblMainInvoices[[#This Row],[Chapter_Nomber]],TblFeharesChapter[Abniyeh_Chapter_Nomber],TblFeharesChapter[Abniyeh_Plus_Minus])</f>
        <v>1.2861</v>
      </c>
      <c r="N480" s="248">
        <v>1.3418000000000001</v>
      </c>
      <c r="O480" s="245" t="str">
        <f>IF(ISBLANK(TblMainInvoices[[#This Row],[Estimate_Contract_Volumn]]),"",ROUND(TblMainInvoices[[#This Row],[Price_Unit]]*TblMainInvoices[[#This Row],[Estimate_Contract_Volumn]],0))</f>
        <v/>
      </c>
      <c r="P480" s="249"/>
      <c r="Q480" s="250" t="str">
        <f>IFERROR(IF(ISBLANK(TblMainInvoices[[#This Row],[ContInv_No01_Volumn]]),"",ROUND(TblMainInvoices[[#This Row],[Price_Unit]]*TblMainInvoices[[#This Row],[ContInv_No01_Volumn]],0)),"")</f>
        <v/>
      </c>
    </row>
    <row r="481" spans="1:17" ht="50.25" customHeight="1">
      <c r="A481" s="239" t="str">
        <f t="shared" si="14"/>
        <v>11110602</v>
      </c>
      <c r="B481" s="240" t="str">
        <f>_xlfn.XLOOKUP(TblMainInvoices[[#This Row],[Fehrest_Code]],TblFeharesCode[Fehrest_Code],TblFeharesCode[Schedule_Prices_Fa])</f>
        <v>ابنیه</v>
      </c>
      <c r="C481" s="240" t="e">
        <f>_xlfn.XLOOKUP(TblMainInvoices[[#This Row],[Schedule_Prices_Fa]],TblFeharesCode[Schedule_Prices_Fa],#REF!)</f>
        <v>#REF!</v>
      </c>
      <c r="D481" s="241">
        <v>11</v>
      </c>
      <c r="E481" s="241" t="str">
        <f t="shared" si="15"/>
        <v>11</v>
      </c>
      <c r="F481" s="240" t="s">
        <v>1039</v>
      </c>
      <c r="G481" s="251" t="s">
        <v>1074</v>
      </c>
      <c r="H481" s="243" t="s">
        <v>1075</v>
      </c>
      <c r="I481" s="243" t="s">
        <v>3642</v>
      </c>
      <c r="J481" s="252" t="s">
        <v>125</v>
      </c>
      <c r="K481" s="245">
        <v>7010000</v>
      </c>
      <c r="L481" s="246"/>
      <c r="M481" s="247">
        <f>_xlfn.XLOOKUP(TblMainInvoices[[#This Row],[Chapter_Nomber]],TblFeharesChapter[Abniyeh_Chapter_Nomber],TblFeharesChapter[Abniyeh_Plus_Minus])</f>
        <v>1.2861</v>
      </c>
      <c r="N481" s="248">
        <v>1.3418000000000001</v>
      </c>
      <c r="O481" s="245" t="str">
        <f>IF(ISBLANK(TblMainInvoices[[#This Row],[Estimate_Contract_Volumn]]),"",ROUND(TblMainInvoices[[#This Row],[Price_Unit]]*TblMainInvoices[[#This Row],[Estimate_Contract_Volumn]],0))</f>
        <v/>
      </c>
      <c r="P481" s="249"/>
      <c r="Q481" s="250" t="str">
        <f>IFERROR(IF(ISBLANK(TblMainInvoices[[#This Row],[ContInv_No01_Volumn]]),"",ROUND(TblMainInvoices[[#This Row],[Price_Unit]]*TblMainInvoices[[#This Row],[ContInv_No01_Volumn]],0)),"")</f>
        <v/>
      </c>
    </row>
    <row r="482" spans="1:17" ht="50.25" customHeight="1">
      <c r="A482" s="239" t="str">
        <f t="shared" si="14"/>
        <v>11110603</v>
      </c>
      <c r="B482" s="240" t="str">
        <f>_xlfn.XLOOKUP(TblMainInvoices[[#This Row],[Fehrest_Code]],TblFeharesCode[Fehrest_Code],TblFeharesCode[Schedule_Prices_Fa])</f>
        <v>ابنیه</v>
      </c>
      <c r="C482" s="240" t="e">
        <f>_xlfn.XLOOKUP(TblMainInvoices[[#This Row],[Schedule_Prices_Fa]],TblFeharesCode[Schedule_Prices_Fa],#REF!)</f>
        <v>#REF!</v>
      </c>
      <c r="D482" s="241">
        <v>11</v>
      </c>
      <c r="E482" s="241" t="str">
        <f t="shared" si="15"/>
        <v>11</v>
      </c>
      <c r="F482" s="240" t="s">
        <v>1039</v>
      </c>
      <c r="G482" s="251" t="s">
        <v>1076</v>
      </c>
      <c r="H482" s="243" t="s">
        <v>1077</v>
      </c>
      <c r="I482" s="243" t="s">
        <v>3643</v>
      </c>
      <c r="J482" s="252" t="s">
        <v>125</v>
      </c>
      <c r="K482" s="245">
        <v>8148000</v>
      </c>
      <c r="L482" s="246"/>
      <c r="M482" s="247">
        <f>_xlfn.XLOOKUP(TblMainInvoices[[#This Row],[Chapter_Nomber]],TblFeharesChapter[Abniyeh_Chapter_Nomber],TblFeharesChapter[Abniyeh_Plus_Minus])</f>
        <v>1.2861</v>
      </c>
      <c r="N482" s="248">
        <v>1.3418000000000001</v>
      </c>
      <c r="O482" s="245" t="str">
        <f>IF(ISBLANK(TblMainInvoices[[#This Row],[Estimate_Contract_Volumn]]),"",ROUND(TblMainInvoices[[#This Row],[Price_Unit]]*TblMainInvoices[[#This Row],[Estimate_Contract_Volumn]],0))</f>
        <v/>
      </c>
      <c r="P482" s="249"/>
      <c r="Q482" s="250" t="str">
        <f>IFERROR(IF(ISBLANK(TblMainInvoices[[#This Row],[ContInv_No01_Volumn]]),"",ROUND(TblMainInvoices[[#This Row],[Price_Unit]]*TblMainInvoices[[#This Row],[ContInv_No01_Volumn]],0)),"")</f>
        <v/>
      </c>
    </row>
    <row r="483" spans="1:17" ht="50.25" customHeight="1">
      <c r="A483" s="239" t="str">
        <f t="shared" si="14"/>
        <v>11110610</v>
      </c>
      <c r="B483" s="240" t="str">
        <f>_xlfn.XLOOKUP(TblMainInvoices[[#This Row],[Fehrest_Code]],TblFeharesCode[Fehrest_Code],TblFeharesCode[Schedule_Prices_Fa])</f>
        <v>ابنیه</v>
      </c>
      <c r="C483" s="240" t="e">
        <f>_xlfn.XLOOKUP(TblMainInvoices[[#This Row],[Schedule_Prices_Fa]],TblFeharesCode[Schedule_Prices_Fa],#REF!)</f>
        <v>#REF!</v>
      </c>
      <c r="D483" s="241">
        <v>11</v>
      </c>
      <c r="E483" s="241" t="str">
        <f t="shared" si="15"/>
        <v>11</v>
      </c>
      <c r="F483" s="240" t="s">
        <v>1039</v>
      </c>
      <c r="G483" s="251" t="s">
        <v>1078</v>
      </c>
      <c r="H483" s="243" t="s">
        <v>1079</v>
      </c>
      <c r="I483" s="243" t="s">
        <v>3644</v>
      </c>
      <c r="J483" s="252" t="s">
        <v>125</v>
      </c>
      <c r="K483" s="245">
        <v>10167000</v>
      </c>
      <c r="L483" s="246"/>
      <c r="M483" s="247">
        <f>_xlfn.XLOOKUP(TblMainInvoices[[#This Row],[Chapter_Nomber]],TblFeharesChapter[Abniyeh_Chapter_Nomber],TblFeharesChapter[Abniyeh_Plus_Minus])</f>
        <v>1.2861</v>
      </c>
      <c r="N483" s="248">
        <v>1.3418000000000001</v>
      </c>
      <c r="O483" s="245" t="str">
        <f>IF(ISBLANK(TblMainInvoices[[#This Row],[Estimate_Contract_Volumn]]),"",ROUND(TblMainInvoices[[#This Row],[Price_Unit]]*TblMainInvoices[[#This Row],[Estimate_Contract_Volumn]],0))</f>
        <v/>
      </c>
      <c r="P483" s="249"/>
      <c r="Q483" s="250" t="str">
        <f>IFERROR(IF(ISBLANK(TblMainInvoices[[#This Row],[ContInv_No01_Volumn]]),"",ROUND(TblMainInvoices[[#This Row],[Price_Unit]]*TblMainInvoices[[#This Row],[ContInv_No01_Volumn]],0)),"")</f>
        <v/>
      </c>
    </row>
    <row r="484" spans="1:17" ht="50.25" customHeight="1">
      <c r="A484" s="239" t="str">
        <f t="shared" si="14"/>
        <v>11110611</v>
      </c>
      <c r="B484" s="240" t="str">
        <f>_xlfn.XLOOKUP(TblMainInvoices[[#This Row],[Fehrest_Code]],TblFeharesCode[Fehrest_Code],TblFeharesCode[Schedule_Prices_Fa])</f>
        <v>ابنیه</v>
      </c>
      <c r="C484" s="240" t="e">
        <f>_xlfn.XLOOKUP(TblMainInvoices[[#This Row],[Schedule_Prices_Fa]],TblFeharesCode[Schedule_Prices_Fa],#REF!)</f>
        <v>#REF!</v>
      </c>
      <c r="D484" s="241">
        <v>11</v>
      </c>
      <c r="E484" s="241" t="str">
        <f t="shared" si="15"/>
        <v>11</v>
      </c>
      <c r="F484" s="240" t="s">
        <v>1039</v>
      </c>
      <c r="G484" s="251" t="s">
        <v>1080</v>
      </c>
      <c r="H484" s="243" t="s">
        <v>1081</v>
      </c>
      <c r="I484" s="243" t="s">
        <v>3645</v>
      </c>
      <c r="J484" s="252" t="s">
        <v>125</v>
      </c>
      <c r="K484" s="245">
        <v>12514000</v>
      </c>
      <c r="L484" s="246"/>
      <c r="M484" s="247">
        <f>_xlfn.XLOOKUP(TblMainInvoices[[#This Row],[Chapter_Nomber]],TblFeharesChapter[Abniyeh_Chapter_Nomber],TblFeharesChapter[Abniyeh_Plus_Minus])</f>
        <v>1.2861</v>
      </c>
      <c r="N484" s="248">
        <v>1.3418000000000001</v>
      </c>
      <c r="O484" s="245" t="str">
        <f>IF(ISBLANK(TblMainInvoices[[#This Row],[Estimate_Contract_Volumn]]),"",ROUND(TblMainInvoices[[#This Row],[Price_Unit]]*TblMainInvoices[[#This Row],[Estimate_Contract_Volumn]],0))</f>
        <v/>
      </c>
      <c r="P484" s="249"/>
      <c r="Q484" s="250" t="str">
        <f>IFERROR(IF(ISBLANK(TblMainInvoices[[#This Row],[ContInv_No01_Volumn]]),"",ROUND(TblMainInvoices[[#This Row],[Price_Unit]]*TblMainInvoices[[#This Row],[ContInv_No01_Volumn]],0)),"")</f>
        <v/>
      </c>
    </row>
    <row r="485" spans="1:17" ht="50.25" customHeight="1">
      <c r="A485" s="239" t="str">
        <f t="shared" si="14"/>
        <v>11110612</v>
      </c>
      <c r="B485" s="240" t="str">
        <f>_xlfn.XLOOKUP(TblMainInvoices[[#This Row],[Fehrest_Code]],TblFeharesCode[Fehrest_Code],TblFeharesCode[Schedule_Prices_Fa])</f>
        <v>ابنیه</v>
      </c>
      <c r="C485" s="240" t="e">
        <f>_xlfn.XLOOKUP(TblMainInvoices[[#This Row],[Schedule_Prices_Fa]],TblFeharesCode[Schedule_Prices_Fa],#REF!)</f>
        <v>#REF!</v>
      </c>
      <c r="D485" s="241">
        <v>11</v>
      </c>
      <c r="E485" s="241" t="str">
        <f t="shared" si="15"/>
        <v>11</v>
      </c>
      <c r="F485" s="240" t="s">
        <v>1039</v>
      </c>
      <c r="G485" s="251" t="s">
        <v>1082</v>
      </c>
      <c r="H485" s="243" t="s">
        <v>1083</v>
      </c>
      <c r="I485" s="243" t="s">
        <v>3645</v>
      </c>
      <c r="J485" s="252" t="s">
        <v>125</v>
      </c>
      <c r="K485" s="245">
        <v>13708000</v>
      </c>
      <c r="L485" s="246"/>
      <c r="M485" s="247">
        <f>_xlfn.XLOOKUP(TblMainInvoices[[#This Row],[Chapter_Nomber]],TblFeharesChapter[Abniyeh_Chapter_Nomber],TblFeharesChapter[Abniyeh_Plus_Minus])</f>
        <v>1.2861</v>
      </c>
      <c r="N485" s="248">
        <v>1.3418000000000001</v>
      </c>
      <c r="O485" s="245" t="str">
        <f>IF(ISBLANK(TblMainInvoices[[#This Row],[Estimate_Contract_Volumn]]),"",ROUND(TblMainInvoices[[#This Row],[Price_Unit]]*TblMainInvoices[[#This Row],[Estimate_Contract_Volumn]],0))</f>
        <v/>
      </c>
      <c r="P485" s="249"/>
      <c r="Q485" s="250" t="str">
        <f>IFERROR(IF(ISBLANK(TblMainInvoices[[#This Row],[ContInv_No01_Volumn]]),"",ROUND(TblMainInvoices[[#This Row],[Price_Unit]]*TblMainInvoices[[#This Row],[ContInv_No01_Volumn]],0)),"")</f>
        <v/>
      </c>
    </row>
    <row r="486" spans="1:17" ht="50.25" customHeight="1">
      <c r="A486" s="239" t="str">
        <f t="shared" si="14"/>
        <v>11110615</v>
      </c>
      <c r="B486" s="240" t="str">
        <f>_xlfn.XLOOKUP(TblMainInvoices[[#This Row],[Fehrest_Code]],TblFeharesCode[Fehrest_Code],TblFeharesCode[Schedule_Prices_Fa])</f>
        <v>ابنیه</v>
      </c>
      <c r="C486" s="240" t="e">
        <f>_xlfn.XLOOKUP(TblMainInvoices[[#This Row],[Schedule_Prices_Fa]],TblFeharesCode[Schedule_Prices_Fa],#REF!)</f>
        <v>#REF!</v>
      </c>
      <c r="D486" s="241">
        <v>11</v>
      </c>
      <c r="E486" s="241" t="str">
        <f t="shared" si="15"/>
        <v>11</v>
      </c>
      <c r="F486" s="240" t="s">
        <v>1039</v>
      </c>
      <c r="G486" s="251" t="s">
        <v>1084</v>
      </c>
      <c r="H486" s="243" t="s">
        <v>1085</v>
      </c>
      <c r="I486" s="243" t="s">
        <v>3646</v>
      </c>
      <c r="J486" s="252" t="s">
        <v>125</v>
      </c>
      <c r="K486" s="245">
        <v>14352000</v>
      </c>
      <c r="L486" s="246"/>
      <c r="M486" s="247">
        <f>_xlfn.XLOOKUP(TblMainInvoices[[#This Row],[Chapter_Nomber]],TblFeharesChapter[Abniyeh_Chapter_Nomber],TblFeharesChapter[Abniyeh_Plus_Minus])</f>
        <v>1.2861</v>
      </c>
      <c r="N486" s="248">
        <v>1.3418000000000001</v>
      </c>
      <c r="O486" s="245" t="str">
        <f>IF(ISBLANK(TblMainInvoices[[#This Row],[Estimate_Contract_Volumn]]),"",ROUND(TblMainInvoices[[#This Row],[Price_Unit]]*TblMainInvoices[[#This Row],[Estimate_Contract_Volumn]],0))</f>
        <v/>
      </c>
      <c r="P486" s="249"/>
      <c r="Q486" s="250" t="str">
        <f>IFERROR(IF(ISBLANK(TblMainInvoices[[#This Row],[ContInv_No01_Volumn]]),"",ROUND(TblMainInvoices[[#This Row],[Price_Unit]]*TblMainInvoices[[#This Row],[ContInv_No01_Volumn]],0)),"")</f>
        <v/>
      </c>
    </row>
    <row r="487" spans="1:17" ht="50.25" customHeight="1">
      <c r="A487" s="239" t="str">
        <f t="shared" si="14"/>
        <v>11110616</v>
      </c>
      <c r="B487" s="240" t="str">
        <f>_xlfn.XLOOKUP(TblMainInvoices[[#This Row],[Fehrest_Code]],TblFeharesCode[Fehrest_Code],TblFeharesCode[Schedule_Prices_Fa])</f>
        <v>ابنیه</v>
      </c>
      <c r="C487" s="240" t="e">
        <f>_xlfn.XLOOKUP(TblMainInvoices[[#This Row],[Schedule_Prices_Fa]],TblFeharesCode[Schedule_Prices_Fa],#REF!)</f>
        <v>#REF!</v>
      </c>
      <c r="D487" s="241">
        <v>11</v>
      </c>
      <c r="E487" s="241" t="str">
        <f t="shared" si="15"/>
        <v>11</v>
      </c>
      <c r="F487" s="240" t="s">
        <v>1039</v>
      </c>
      <c r="G487" s="251" t="s">
        <v>1086</v>
      </c>
      <c r="H487" s="243" t="s">
        <v>1087</v>
      </c>
      <c r="I487" s="243" t="s">
        <v>3647</v>
      </c>
      <c r="J487" s="252" t="s">
        <v>125</v>
      </c>
      <c r="K487" s="245">
        <v>16413000</v>
      </c>
      <c r="L487" s="246"/>
      <c r="M487" s="247">
        <f>_xlfn.XLOOKUP(TblMainInvoices[[#This Row],[Chapter_Nomber]],TblFeharesChapter[Abniyeh_Chapter_Nomber],TblFeharesChapter[Abniyeh_Plus_Minus])</f>
        <v>1.2861</v>
      </c>
      <c r="N487" s="248">
        <v>1.3418000000000001</v>
      </c>
      <c r="O487" s="245" t="str">
        <f>IF(ISBLANK(TblMainInvoices[[#This Row],[Estimate_Contract_Volumn]]),"",ROUND(TblMainInvoices[[#This Row],[Price_Unit]]*TblMainInvoices[[#This Row],[Estimate_Contract_Volumn]],0))</f>
        <v/>
      </c>
      <c r="P487" s="249"/>
      <c r="Q487" s="250" t="str">
        <f>IFERROR(IF(ISBLANK(TblMainInvoices[[#This Row],[ContInv_No01_Volumn]]),"",ROUND(TblMainInvoices[[#This Row],[Price_Unit]]*TblMainInvoices[[#This Row],[ContInv_No01_Volumn]],0)),"")</f>
        <v/>
      </c>
    </row>
    <row r="488" spans="1:17" ht="50.25" customHeight="1">
      <c r="A488" s="239" t="str">
        <f t="shared" si="14"/>
        <v>11110617</v>
      </c>
      <c r="B488" s="240" t="str">
        <f>_xlfn.XLOOKUP(TblMainInvoices[[#This Row],[Fehrest_Code]],TblFeharesCode[Fehrest_Code],TblFeharesCode[Schedule_Prices_Fa])</f>
        <v>ابنیه</v>
      </c>
      <c r="C488" s="240" t="e">
        <f>_xlfn.XLOOKUP(TblMainInvoices[[#This Row],[Schedule_Prices_Fa]],TblFeharesCode[Schedule_Prices_Fa],#REF!)</f>
        <v>#REF!</v>
      </c>
      <c r="D488" s="241">
        <v>11</v>
      </c>
      <c r="E488" s="241" t="str">
        <f t="shared" si="15"/>
        <v>11</v>
      </c>
      <c r="F488" s="240" t="s">
        <v>1039</v>
      </c>
      <c r="G488" s="251" t="s">
        <v>1088</v>
      </c>
      <c r="H488" s="243" t="s">
        <v>1089</v>
      </c>
      <c r="I488" s="243" t="s">
        <v>3647</v>
      </c>
      <c r="J488" s="252" t="s">
        <v>125</v>
      </c>
      <c r="K488" s="245">
        <v>18109000</v>
      </c>
      <c r="L488" s="246"/>
      <c r="M488" s="247">
        <f>_xlfn.XLOOKUP(TblMainInvoices[[#This Row],[Chapter_Nomber]],TblFeharesChapter[Abniyeh_Chapter_Nomber],TblFeharesChapter[Abniyeh_Plus_Minus])</f>
        <v>1.2861</v>
      </c>
      <c r="N488" s="248">
        <v>1.3418000000000001</v>
      </c>
      <c r="O488" s="245" t="str">
        <f>IF(ISBLANK(TblMainInvoices[[#This Row],[Estimate_Contract_Volumn]]),"",ROUND(TblMainInvoices[[#This Row],[Price_Unit]]*TblMainInvoices[[#This Row],[Estimate_Contract_Volumn]],0))</f>
        <v/>
      </c>
      <c r="P488" s="249"/>
      <c r="Q488" s="250" t="str">
        <f>IFERROR(IF(ISBLANK(TblMainInvoices[[#This Row],[ContInv_No01_Volumn]]),"",ROUND(TblMainInvoices[[#This Row],[Price_Unit]]*TblMainInvoices[[#This Row],[ContInv_No01_Volumn]],0)),"")</f>
        <v/>
      </c>
    </row>
    <row r="489" spans="1:17" ht="50.25" customHeight="1">
      <c r="A489" s="239" t="str">
        <f t="shared" si="14"/>
        <v>11110701</v>
      </c>
      <c r="B489" s="240" t="str">
        <f>_xlfn.XLOOKUP(TblMainInvoices[[#This Row],[Fehrest_Code]],TblFeharesCode[Fehrest_Code],TblFeharesCode[Schedule_Prices_Fa])</f>
        <v>ابنیه</v>
      </c>
      <c r="C489" s="240" t="e">
        <f>_xlfn.XLOOKUP(TblMainInvoices[[#This Row],[Schedule_Prices_Fa]],TblFeharesCode[Schedule_Prices_Fa],#REF!)</f>
        <v>#REF!</v>
      </c>
      <c r="D489" s="241">
        <v>11</v>
      </c>
      <c r="E489" s="241" t="str">
        <f t="shared" si="15"/>
        <v>11</v>
      </c>
      <c r="F489" s="240" t="s">
        <v>1039</v>
      </c>
      <c r="G489" s="251" t="s">
        <v>1090</v>
      </c>
      <c r="H489" s="243" t="s">
        <v>1091</v>
      </c>
      <c r="I489" s="243" t="s">
        <v>3648</v>
      </c>
      <c r="J489" s="252" t="s">
        <v>125</v>
      </c>
      <c r="K489" s="245">
        <v>7439000</v>
      </c>
      <c r="L489" s="246"/>
      <c r="M489" s="247">
        <f>_xlfn.XLOOKUP(TblMainInvoices[[#This Row],[Chapter_Nomber]],TblFeharesChapter[Abniyeh_Chapter_Nomber],TblFeharesChapter[Abniyeh_Plus_Minus])</f>
        <v>1.2861</v>
      </c>
      <c r="N489" s="248">
        <v>1.3418000000000001</v>
      </c>
      <c r="O489" s="245" t="str">
        <f>IF(ISBLANK(TblMainInvoices[[#This Row],[Estimate_Contract_Volumn]]),"",ROUND(TblMainInvoices[[#This Row],[Price_Unit]]*TblMainInvoices[[#This Row],[Estimate_Contract_Volumn]],0))</f>
        <v/>
      </c>
      <c r="P489" s="249"/>
      <c r="Q489" s="250" t="str">
        <f>IFERROR(IF(ISBLANK(TblMainInvoices[[#This Row],[ContInv_No01_Volumn]]),"",ROUND(TblMainInvoices[[#This Row],[Price_Unit]]*TblMainInvoices[[#This Row],[ContInv_No01_Volumn]],0)),"")</f>
        <v/>
      </c>
    </row>
    <row r="490" spans="1:17" ht="50.25" customHeight="1">
      <c r="A490" s="239" t="str">
        <f t="shared" si="14"/>
        <v>11110702</v>
      </c>
      <c r="B490" s="240" t="str">
        <f>_xlfn.XLOOKUP(TblMainInvoices[[#This Row],[Fehrest_Code]],TblFeharesCode[Fehrest_Code],TblFeharesCode[Schedule_Prices_Fa])</f>
        <v>ابنیه</v>
      </c>
      <c r="C490" s="240" t="e">
        <f>_xlfn.XLOOKUP(TblMainInvoices[[#This Row],[Schedule_Prices_Fa]],TblFeharesCode[Schedule_Prices_Fa],#REF!)</f>
        <v>#REF!</v>
      </c>
      <c r="D490" s="241">
        <v>11</v>
      </c>
      <c r="E490" s="241" t="str">
        <f t="shared" si="15"/>
        <v>11</v>
      </c>
      <c r="F490" s="240" t="s">
        <v>1039</v>
      </c>
      <c r="G490" s="251" t="s">
        <v>1092</v>
      </c>
      <c r="H490" s="243" t="s">
        <v>1093</v>
      </c>
      <c r="I490" s="243" t="s">
        <v>3649</v>
      </c>
      <c r="J490" s="252" t="s">
        <v>125</v>
      </c>
      <c r="K490" s="245">
        <v>8742000</v>
      </c>
      <c r="L490" s="246"/>
      <c r="M490" s="247">
        <f>_xlfn.XLOOKUP(TblMainInvoices[[#This Row],[Chapter_Nomber]],TblFeharesChapter[Abniyeh_Chapter_Nomber],TblFeharesChapter[Abniyeh_Plus_Minus])</f>
        <v>1.2861</v>
      </c>
      <c r="N490" s="248">
        <v>1.3418000000000001</v>
      </c>
      <c r="O490" s="245" t="str">
        <f>IF(ISBLANK(TblMainInvoices[[#This Row],[Estimate_Contract_Volumn]]),"",ROUND(TblMainInvoices[[#This Row],[Price_Unit]]*TblMainInvoices[[#This Row],[Estimate_Contract_Volumn]],0))</f>
        <v/>
      </c>
      <c r="P490" s="249"/>
      <c r="Q490" s="250" t="str">
        <f>IFERROR(IF(ISBLANK(TblMainInvoices[[#This Row],[ContInv_No01_Volumn]]),"",ROUND(TblMainInvoices[[#This Row],[Price_Unit]]*TblMainInvoices[[#This Row],[ContInv_No01_Volumn]],0)),"")</f>
        <v/>
      </c>
    </row>
    <row r="491" spans="1:17" ht="50.25" customHeight="1">
      <c r="A491" s="239" t="str">
        <f t="shared" si="14"/>
        <v>11110703</v>
      </c>
      <c r="B491" s="240" t="str">
        <f>_xlfn.XLOOKUP(TblMainInvoices[[#This Row],[Fehrest_Code]],TblFeharesCode[Fehrest_Code],TblFeharesCode[Schedule_Prices_Fa])</f>
        <v>ابنیه</v>
      </c>
      <c r="C491" s="240" t="e">
        <f>_xlfn.XLOOKUP(TblMainInvoices[[#This Row],[Schedule_Prices_Fa]],TblFeharesCode[Schedule_Prices_Fa],#REF!)</f>
        <v>#REF!</v>
      </c>
      <c r="D491" s="241">
        <v>11</v>
      </c>
      <c r="E491" s="241" t="str">
        <f t="shared" si="15"/>
        <v>11</v>
      </c>
      <c r="F491" s="240" t="s">
        <v>1039</v>
      </c>
      <c r="G491" s="251" t="s">
        <v>1094</v>
      </c>
      <c r="H491" s="243" t="s">
        <v>1095</v>
      </c>
      <c r="I491" s="243" t="s">
        <v>3649</v>
      </c>
      <c r="J491" s="252" t="s">
        <v>125</v>
      </c>
      <c r="K491" s="245">
        <v>9725000</v>
      </c>
      <c r="L491" s="246"/>
      <c r="M491" s="247">
        <f>_xlfn.XLOOKUP(TblMainInvoices[[#This Row],[Chapter_Nomber]],TblFeharesChapter[Abniyeh_Chapter_Nomber],TblFeharesChapter[Abniyeh_Plus_Minus])</f>
        <v>1.2861</v>
      </c>
      <c r="N491" s="248">
        <v>1.3418000000000001</v>
      </c>
      <c r="O491" s="245" t="str">
        <f>IF(ISBLANK(TblMainInvoices[[#This Row],[Estimate_Contract_Volumn]]),"",ROUND(TblMainInvoices[[#This Row],[Price_Unit]]*TblMainInvoices[[#This Row],[Estimate_Contract_Volumn]],0))</f>
        <v/>
      </c>
      <c r="P491" s="249"/>
      <c r="Q491" s="250" t="str">
        <f>IFERROR(IF(ISBLANK(TblMainInvoices[[#This Row],[ContInv_No01_Volumn]]),"",ROUND(TblMainInvoices[[#This Row],[Price_Unit]]*TblMainInvoices[[#This Row],[ContInv_No01_Volumn]],0)),"")</f>
        <v/>
      </c>
    </row>
    <row r="492" spans="1:17" ht="50.25" customHeight="1">
      <c r="A492" s="239" t="str">
        <f t="shared" si="14"/>
        <v>11110801</v>
      </c>
      <c r="B492" s="240" t="str">
        <f>_xlfn.XLOOKUP(TblMainInvoices[[#This Row],[Fehrest_Code]],TblFeharesCode[Fehrest_Code],TblFeharesCode[Schedule_Prices_Fa])</f>
        <v>ابنیه</v>
      </c>
      <c r="C492" s="240" t="e">
        <f>_xlfn.XLOOKUP(TblMainInvoices[[#This Row],[Schedule_Prices_Fa]],TblFeharesCode[Schedule_Prices_Fa],#REF!)</f>
        <v>#REF!</v>
      </c>
      <c r="D492" s="241">
        <v>11</v>
      </c>
      <c r="E492" s="241" t="str">
        <f t="shared" si="15"/>
        <v>11</v>
      </c>
      <c r="F492" s="240" t="s">
        <v>1039</v>
      </c>
      <c r="G492" s="251" t="s">
        <v>1096</v>
      </c>
      <c r="H492" s="243" t="s">
        <v>1097</v>
      </c>
      <c r="I492" s="243" t="s">
        <v>3650</v>
      </c>
      <c r="J492" s="252" t="s">
        <v>125</v>
      </c>
      <c r="K492" s="245">
        <v>1231000</v>
      </c>
      <c r="L492" s="246"/>
      <c r="M492" s="247">
        <f>_xlfn.XLOOKUP(TblMainInvoices[[#This Row],[Chapter_Nomber]],TblFeharesChapter[Abniyeh_Chapter_Nomber],TblFeharesChapter[Abniyeh_Plus_Minus])</f>
        <v>1.2861</v>
      </c>
      <c r="N492" s="248">
        <v>1.3418000000000001</v>
      </c>
      <c r="O492" s="245" t="str">
        <f>IF(ISBLANK(TblMainInvoices[[#This Row],[Estimate_Contract_Volumn]]),"",ROUND(TblMainInvoices[[#This Row],[Price_Unit]]*TblMainInvoices[[#This Row],[Estimate_Contract_Volumn]],0))</f>
        <v/>
      </c>
      <c r="P492" s="249"/>
      <c r="Q492" s="250" t="str">
        <f>IFERROR(IF(ISBLANK(TblMainInvoices[[#This Row],[ContInv_No01_Volumn]]),"",ROUND(TblMainInvoices[[#This Row],[Price_Unit]]*TblMainInvoices[[#This Row],[ContInv_No01_Volumn]],0)),"")</f>
        <v/>
      </c>
    </row>
    <row r="493" spans="1:17" ht="50.25" customHeight="1">
      <c r="A493" s="239" t="str">
        <f t="shared" si="14"/>
        <v>11110802</v>
      </c>
      <c r="B493" s="240" t="str">
        <f>_xlfn.XLOOKUP(TblMainInvoices[[#This Row],[Fehrest_Code]],TblFeharesCode[Fehrest_Code],TblFeharesCode[Schedule_Prices_Fa])</f>
        <v>ابنیه</v>
      </c>
      <c r="C493" s="240" t="e">
        <f>_xlfn.XLOOKUP(TblMainInvoices[[#This Row],[Schedule_Prices_Fa]],TblFeharesCode[Schedule_Prices_Fa],#REF!)</f>
        <v>#REF!</v>
      </c>
      <c r="D493" s="241">
        <v>11</v>
      </c>
      <c r="E493" s="241" t="str">
        <f t="shared" si="15"/>
        <v>11</v>
      </c>
      <c r="F493" s="240" t="s">
        <v>1039</v>
      </c>
      <c r="G493" s="251" t="s">
        <v>1098</v>
      </c>
      <c r="H493" s="243" t="s">
        <v>1099</v>
      </c>
      <c r="I493" s="243" t="s">
        <v>3651</v>
      </c>
      <c r="J493" s="252" t="s">
        <v>125</v>
      </c>
      <c r="K493" s="245">
        <v>1487000</v>
      </c>
      <c r="L493" s="246"/>
      <c r="M493" s="247">
        <f>_xlfn.XLOOKUP(TblMainInvoices[[#This Row],[Chapter_Nomber]],TblFeharesChapter[Abniyeh_Chapter_Nomber],TblFeharesChapter[Abniyeh_Plus_Minus])</f>
        <v>1.2861</v>
      </c>
      <c r="N493" s="248">
        <v>1.3418000000000001</v>
      </c>
      <c r="O493" s="245" t="str">
        <f>IF(ISBLANK(TblMainInvoices[[#This Row],[Estimate_Contract_Volumn]]),"",ROUND(TblMainInvoices[[#This Row],[Price_Unit]]*TblMainInvoices[[#This Row],[Estimate_Contract_Volumn]],0))</f>
        <v/>
      </c>
      <c r="P493" s="249"/>
      <c r="Q493" s="250" t="str">
        <f>IFERROR(IF(ISBLANK(TblMainInvoices[[#This Row],[ContInv_No01_Volumn]]),"",ROUND(TblMainInvoices[[#This Row],[Price_Unit]]*TblMainInvoices[[#This Row],[ContInv_No01_Volumn]],0)),"")</f>
        <v/>
      </c>
    </row>
    <row r="494" spans="1:17" ht="50.25" customHeight="1">
      <c r="A494" s="239" t="str">
        <f t="shared" si="14"/>
        <v>11110803</v>
      </c>
      <c r="B494" s="240" t="str">
        <f>_xlfn.XLOOKUP(TblMainInvoices[[#This Row],[Fehrest_Code]],TblFeharesCode[Fehrest_Code],TblFeharesCode[Schedule_Prices_Fa])</f>
        <v>ابنیه</v>
      </c>
      <c r="C494" s="240" t="e">
        <f>_xlfn.XLOOKUP(TblMainInvoices[[#This Row],[Schedule_Prices_Fa]],TblFeharesCode[Schedule_Prices_Fa],#REF!)</f>
        <v>#REF!</v>
      </c>
      <c r="D494" s="241">
        <v>11</v>
      </c>
      <c r="E494" s="241" t="str">
        <f t="shared" si="15"/>
        <v>11</v>
      </c>
      <c r="F494" s="240" t="s">
        <v>1039</v>
      </c>
      <c r="G494" s="251" t="s">
        <v>1100</v>
      </c>
      <c r="H494" s="243" t="s">
        <v>1101</v>
      </c>
      <c r="I494" s="243" t="s">
        <v>3652</v>
      </c>
      <c r="J494" s="252" t="s">
        <v>125</v>
      </c>
      <c r="K494" s="245">
        <v>1241000</v>
      </c>
      <c r="L494" s="246"/>
      <c r="M494" s="247">
        <f>_xlfn.XLOOKUP(TblMainInvoices[[#This Row],[Chapter_Nomber]],TblFeharesChapter[Abniyeh_Chapter_Nomber],TblFeharesChapter[Abniyeh_Plus_Minus])</f>
        <v>1.2861</v>
      </c>
      <c r="N494" s="248">
        <v>1.3418000000000001</v>
      </c>
      <c r="O494" s="245" t="str">
        <f>IF(ISBLANK(TblMainInvoices[[#This Row],[Estimate_Contract_Volumn]]),"",ROUND(TblMainInvoices[[#This Row],[Price_Unit]]*TblMainInvoices[[#This Row],[Estimate_Contract_Volumn]],0))</f>
        <v/>
      </c>
      <c r="P494" s="249"/>
      <c r="Q494" s="250" t="str">
        <f>IFERROR(IF(ISBLANK(TblMainInvoices[[#This Row],[ContInv_No01_Volumn]]),"",ROUND(TblMainInvoices[[#This Row],[Price_Unit]]*TblMainInvoices[[#This Row],[ContInv_No01_Volumn]],0)),"")</f>
        <v/>
      </c>
    </row>
    <row r="495" spans="1:17" ht="50.25" customHeight="1">
      <c r="A495" s="239" t="str">
        <f t="shared" si="14"/>
        <v>11110804</v>
      </c>
      <c r="B495" s="240" t="str">
        <f>_xlfn.XLOOKUP(TblMainInvoices[[#This Row],[Fehrest_Code]],TblFeharesCode[Fehrest_Code],TblFeharesCode[Schedule_Prices_Fa])</f>
        <v>ابنیه</v>
      </c>
      <c r="C495" s="240" t="e">
        <f>_xlfn.XLOOKUP(TblMainInvoices[[#This Row],[Schedule_Prices_Fa]],TblFeharesCode[Schedule_Prices_Fa],#REF!)</f>
        <v>#REF!</v>
      </c>
      <c r="D495" s="241">
        <v>11</v>
      </c>
      <c r="E495" s="241" t="str">
        <f t="shared" si="15"/>
        <v>11</v>
      </c>
      <c r="F495" s="240" t="s">
        <v>1039</v>
      </c>
      <c r="G495" s="251" t="s">
        <v>1102</v>
      </c>
      <c r="H495" s="243" t="s">
        <v>1103</v>
      </c>
      <c r="I495" s="243" t="s">
        <v>3653</v>
      </c>
      <c r="J495" s="252" t="s">
        <v>125</v>
      </c>
      <c r="K495" s="245">
        <v>3016000</v>
      </c>
      <c r="L495" s="246"/>
      <c r="M495" s="247">
        <f>_xlfn.XLOOKUP(TblMainInvoices[[#This Row],[Chapter_Nomber]],TblFeharesChapter[Abniyeh_Chapter_Nomber],TblFeharesChapter[Abniyeh_Plus_Minus])</f>
        <v>1.2861</v>
      </c>
      <c r="N495" s="248">
        <v>1.3418000000000001</v>
      </c>
      <c r="O495" s="245" t="str">
        <f>IF(ISBLANK(TblMainInvoices[[#This Row],[Estimate_Contract_Volumn]]),"",ROUND(TblMainInvoices[[#This Row],[Price_Unit]]*TblMainInvoices[[#This Row],[Estimate_Contract_Volumn]],0))</f>
        <v/>
      </c>
      <c r="P495" s="249"/>
      <c r="Q495" s="250" t="str">
        <f>IFERROR(IF(ISBLANK(TblMainInvoices[[#This Row],[ContInv_No01_Volumn]]),"",ROUND(TblMainInvoices[[#This Row],[Price_Unit]]*TblMainInvoices[[#This Row],[ContInv_No01_Volumn]],0)),"")</f>
        <v/>
      </c>
    </row>
    <row r="496" spans="1:17" ht="50.25" customHeight="1">
      <c r="A496" s="239" t="str">
        <f t="shared" si="14"/>
        <v>11110805</v>
      </c>
      <c r="B496" s="240" t="str">
        <f>_xlfn.XLOOKUP(TblMainInvoices[[#This Row],[Fehrest_Code]],TblFeharesCode[Fehrest_Code],TblFeharesCode[Schedule_Prices_Fa])</f>
        <v>ابنیه</v>
      </c>
      <c r="C496" s="240" t="e">
        <f>_xlfn.XLOOKUP(TblMainInvoices[[#This Row],[Schedule_Prices_Fa]],TblFeharesCode[Schedule_Prices_Fa],#REF!)</f>
        <v>#REF!</v>
      </c>
      <c r="D496" s="241">
        <v>11</v>
      </c>
      <c r="E496" s="241" t="str">
        <f t="shared" si="15"/>
        <v>11</v>
      </c>
      <c r="F496" s="240" t="s">
        <v>1039</v>
      </c>
      <c r="G496" s="251" t="s">
        <v>1104</v>
      </c>
      <c r="H496" s="243" t="s">
        <v>1105</v>
      </c>
      <c r="I496" s="243" t="s">
        <v>3654</v>
      </c>
      <c r="J496" s="252" t="s">
        <v>125</v>
      </c>
      <c r="K496" s="245">
        <v>2780000</v>
      </c>
      <c r="L496" s="246"/>
      <c r="M496" s="247">
        <f>_xlfn.XLOOKUP(TblMainInvoices[[#This Row],[Chapter_Nomber]],TblFeharesChapter[Abniyeh_Chapter_Nomber],TblFeharesChapter[Abniyeh_Plus_Minus])</f>
        <v>1.2861</v>
      </c>
      <c r="N496" s="248">
        <v>1.3418000000000001</v>
      </c>
      <c r="O496" s="245" t="str">
        <f>IF(ISBLANK(TblMainInvoices[[#This Row],[Estimate_Contract_Volumn]]),"",ROUND(TblMainInvoices[[#This Row],[Price_Unit]]*TblMainInvoices[[#This Row],[Estimate_Contract_Volumn]],0))</f>
        <v/>
      </c>
      <c r="P496" s="249"/>
      <c r="Q496" s="250" t="str">
        <f>IFERROR(IF(ISBLANK(TblMainInvoices[[#This Row],[ContInv_No01_Volumn]]),"",ROUND(TblMainInvoices[[#This Row],[Price_Unit]]*TblMainInvoices[[#This Row],[ContInv_No01_Volumn]],0)),"")</f>
        <v/>
      </c>
    </row>
    <row r="497" spans="1:17" ht="50.25" customHeight="1">
      <c r="A497" s="239" t="str">
        <f t="shared" si="14"/>
        <v>11110815</v>
      </c>
      <c r="B497" s="240" t="str">
        <f>_xlfn.XLOOKUP(TblMainInvoices[[#This Row],[Fehrest_Code]],TblFeharesCode[Fehrest_Code],TblFeharesCode[Schedule_Prices_Fa])</f>
        <v>ابنیه</v>
      </c>
      <c r="C497" s="240" t="e">
        <f>_xlfn.XLOOKUP(TblMainInvoices[[#This Row],[Schedule_Prices_Fa]],TblFeharesCode[Schedule_Prices_Fa],#REF!)</f>
        <v>#REF!</v>
      </c>
      <c r="D497" s="241">
        <v>11</v>
      </c>
      <c r="E497" s="241" t="str">
        <f t="shared" si="15"/>
        <v>11</v>
      </c>
      <c r="F497" s="240" t="s">
        <v>1039</v>
      </c>
      <c r="G497" s="251" t="s">
        <v>1106</v>
      </c>
      <c r="H497" s="243" t="s">
        <v>1107</v>
      </c>
      <c r="I497" s="243" t="s">
        <v>3655</v>
      </c>
      <c r="J497" s="252" t="s">
        <v>125</v>
      </c>
      <c r="K497" s="245">
        <v>1756000</v>
      </c>
      <c r="L497" s="246"/>
      <c r="M497" s="247">
        <f>_xlfn.XLOOKUP(TblMainInvoices[[#This Row],[Chapter_Nomber]],TblFeharesChapter[Abniyeh_Chapter_Nomber],TblFeharesChapter[Abniyeh_Plus_Minus])</f>
        <v>1.2861</v>
      </c>
      <c r="N497" s="248">
        <v>1.3418000000000001</v>
      </c>
      <c r="O497" s="245" t="str">
        <f>IF(ISBLANK(TblMainInvoices[[#This Row],[Estimate_Contract_Volumn]]),"",ROUND(TblMainInvoices[[#This Row],[Price_Unit]]*TblMainInvoices[[#This Row],[Estimate_Contract_Volumn]],0))</f>
        <v/>
      </c>
      <c r="P497" s="249"/>
      <c r="Q497" s="250" t="str">
        <f>IFERROR(IF(ISBLANK(TblMainInvoices[[#This Row],[ContInv_No01_Volumn]]),"",ROUND(TblMainInvoices[[#This Row],[Price_Unit]]*TblMainInvoices[[#This Row],[ContInv_No01_Volumn]],0)),"")</f>
        <v/>
      </c>
    </row>
    <row r="498" spans="1:17" ht="50.25" customHeight="1">
      <c r="A498" s="239" t="str">
        <f t="shared" si="14"/>
        <v>11110816</v>
      </c>
      <c r="B498" s="240" t="str">
        <f>_xlfn.XLOOKUP(TblMainInvoices[[#This Row],[Fehrest_Code]],TblFeharesCode[Fehrest_Code],TblFeharesCode[Schedule_Prices_Fa])</f>
        <v>ابنیه</v>
      </c>
      <c r="C498" s="240" t="e">
        <f>_xlfn.XLOOKUP(TblMainInvoices[[#This Row],[Schedule_Prices_Fa]],TblFeharesCode[Schedule_Prices_Fa],#REF!)</f>
        <v>#REF!</v>
      </c>
      <c r="D498" s="241">
        <v>11</v>
      </c>
      <c r="E498" s="241" t="str">
        <f t="shared" si="15"/>
        <v>11</v>
      </c>
      <c r="F498" s="240" t="s">
        <v>1039</v>
      </c>
      <c r="G498" s="251" t="s">
        <v>1108</v>
      </c>
      <c r="H498" s="243" t="s">
        <v>1109</v>
      </c>
      <c r="I498" s="243" t="s">
        <v>3656</v>
      </c>
      <c r="J498" s="252" t="s">
        <v>125</v>
      </c>
      <c r="K498" s="245">
        <v>1576000</v>
      </c>
      <c r="L498" s="246"/>
      <c r="M498" s="247">
        <f>_xlfn.XLOOKUP(TblMainInvoices[[#This Row],[Chapter_Nomber]],TblFeharesChapter[Abniyeh_Chapter_Nomber],TblFeharesChapter[Abniyeh_Plus_Minus])</f>
        <v>1.2861</v>
      </c>
      <c r="N498" s="248">
        <v>1.3418000000000001</v>
      </c>
      <c r="O498" s="245" t="str">
        <f>IF(ISBLANK(TblMainInvoices[[#This Row],[Estimate_Contract_Volumn]]),"",ROUND(TblMainInvoices[[#This Row],[Price_Unit]]*TblMainInvoices[[#This Row],[Estimate_Contract_Volumn]],0))</f>
        <v/>
      </c>
      <c r="P498" s="249"/>
      <c r="Q498" s="250" t="str">
        <f>IFERROR(IF(ISBLANK(TblMainInvoices[[#This Row],[ContInv_No01_Volumn]]),"",ROUND(TblMainInvoices[[#This Row],[Price_Unit]]*TblMainInvoices[[#This Row],[ContInv_No01_Volumn]],0)),"")</f>
        <v/>
      </c>
    </row>
    <row r="499" spans="1:17" ht="50.25" customHeight="1">
      <c r="A499" s="239" t="str">
        <f t="shared" si="14"/>
        <v>11110817</v>
      </c>
      <c r="B499" s="240" t="str">
        <f>_xlfn.XLOOKUP(TblMainInvoices[[#This Row],[Fehrest_Code]],TblFeharesCode[Fehrest_Code],TblFeharesCode[Schedule_Prices_Fa])</f>
        <v>ابنیه</v>
      </c>
      <c r="C499" s="240" t="e">
        <f>_xlfn.XLOOKUP(TblMainInvoices[[#This Row],[Schedule_Prices_Fa]],TblFeharesCode[Schedule_Prices_Fa],#REF!)</f>
        <v>#REF!</v>
      </c>
      <c r="D499" s="241">
        <v>11</v>
      </c>
      <c r="E499" s="241" t="str">
        <f t="shared" si="15"/>
        <v>11</v>
      </c>
      <c r="F499" s="240" t="s">
        <v>1039</v>
      </c>
      <c r="G499" s="251" t="s">
        <v>1110</v>
      </c>
      <c r="H499" s="243" t="s">
        <v>1111</v>
      </c>
      <c r="I499" s="243" t="s">
        <v>3657</v>
      </c>
      <c r="J499" s="252" t="s">
        <v>125</v>
      </c>
      <c r="K499" s="245">
        <v>1895000</v>
      </c>
      <c r="L499" s="246"/>
      <c r="M499" s="247">
        <f>_xlfn.XLOOKUP(TblMainInvoices[[#This Row],[Chapter_Nomber]],TblFeharesChapter[Abniyeh_Chapter_Nomber],TblFeharesChapter[Abniyeh_Plus_Minus])</f>
        <v>1.2861</v>
      </c>
      <c r="N499" s="248">
        <v>1.3418000000000001</v>
      </c>
      <c r="O499" s="245" t="str">
        <f>IF(ISBLANK(TblMainInvoices[[#This Row],[Estimate_Contract_Volumn]]),"",ROUND(TblMainInvoices[[#This Row],[Price_Unit]]*TblMainInvoices[[#This Row],[Estimate_Contract_Volumn]],0))</f>
        <v/>
      </c>
      <c r="P499" s="249"/>
      <c r="Q499" s="250" t="str">
        <f>IFERROR(IF(ISBLANK(TblMainInvoices[[#This Row],[ContInv_No01_Volumn]]),"",ROUND(TblMainInvoices[[#This Row],[Price_Unit]]*TblMainInvoices[[#This Row],[ContInv_No01_Volumn]],0)),"")</f>
        <v/>
      </c>
    </row>
    <row r="500" spans="1:17" ht="50.25" customHeight="1">
      <c r="A500" s="239" t="str">
        <f t="shared" si="14"/>
        <v>11110820</v>
      </c>
      <c r="B500" s="240" t="str">
        <f>_xlfn.XLOOKUP(TblMainInvoices[[#This Row],[Fehrest_Code]],TblFeharesCode[Fehrest_Code],TblFeharesCode[Schedule_Prices_Fa])</f>
        <v>ابنیه</v>
      </c>
      <c r="C500" s="240" t="e">
        <f>_xlfn.XLOOKUP(TblMainInvoices[[#This Row],[Schedule_Prices_Fa]],TblFeharesCode[Schedule_Prices_Fa],#REF!)</f>
        <v>#REF!</v>
      </c>
      <c r="D500" s="241">
        <v>11</v>
      </c>
      <c r="E500" s="241" t="str">
        <f t="shared" si="15"/>
        <v>11</v>
      </c>
      <c r="F500" s="240" t="s">
        <v>1039</v>
      </c>
      <c r="G500" s="251" t="s">
        <v>1112</v>
      </c>
      <c r="H500" s="243" t="s">
        <v>1113</v>
      </c>
      <c r="I500" s="243" t="s">
        <v>3658</v>
      </c>
      <c r="J500" s="252" t="s">
        <v>34</v>
      </c>
      <c r="K500" s="245">
        <v>4106000</v>
      </c>
      <c r="L500" s="246"/>
      <c r="M500" s="247">
        <f>_xlfn.XLOOKUP(TblMainInvoices[[#This Row],[Chapter_Nomber]],TblFeharesChapter[Abniyeh_Chapter_Nomber],TblFeharesChapter[Abniyeh_Plus_Minus])</f>
        <v>1.2861</v>
      </c>
      <c r="N500" s="248">
        <v>1.3418000000000001</v>
      </c>
      <c r="O500" s="245" t="str">
        <f>IF(ISBLANK(TblMainInvoices[[#This Row],[Estimate_Contract_Volumn]]),"",ROUND(TblMainInvoices[[#This Row],[Price_Unit]]*TblMainInvoices[[#This Row],[Estimate_Contract_Volumn]],0))</f>
        <v/>
      </c>
      <c r="P500" s="249"/>
      <c r="Q500" s="250" t="str">
        <f>IFERROR(IF(ISBLANK(TblMainInvoices[[#This Row],[ContInv_No01_Volumn]]),"",ROUND(TblMainInvoices[[#This Row],[Price_Unit]]*TblMainInvoices[[#This Row],[ContInv_No01_Volumn]],0)),"")</f>
        <v/>
      </c>
    </row>
    <row r="501" spans="1:17" ht="50.25" customHeight="1">
      <c r="A501" s="239" t="str">
        <f t="shared" si="14"/>
        <v>11110821</v>
      </c>
      <c r="B501" s="240" t="str">
        <f>_xlfn.XLOOKUP(TblMainInvoices[[#This Row],[Fehrest_Code]],TblFeharesCode[Fehrest_Code],TblFeharesCode[Schedule_Prices_Fa])</f>
        <v>ابنیه</v>
      </c>
      <c r="C501" s="240" t="e">
        <f>_xlfn.XLOOKUP(TblMainInvoices[[#This Row],[Schedule_Prices_Fa]],TblFeharesCode[Schedule_Prices_Fa],#REF!)</f>
        <v>#REF!</v>
      </c>
      <c r="D501" s="241">
        <v>11</v>
      </c>
      <c r="E501" s="241" t="str">
        <f t="shared" si="15"/>
        <v>11</v>
      </c>
      <c r="F501" s="240" t="s">
        <v>1039</v>
      </c>
      <c r="G501" s="251" t="s">
        <v>1114</v>
      </c>
      <c r="H501" s="243" t="s">
        <v>1115</v>
      </c>
      <c r="I501" s="243" t="s">
        <v>3590</v>
      </c>
      <c r="J501" s="252" t="s">
        <v>125</v>
      </c>
      <c r="K501" s="245">
        <v>1805000</v>
      </c>
      <c r="L501" s="246"/>
      <c r="M501" s="247">
        <f>_xlfn.XLOOKUP(TblMainInvoices[[#This Row],[Chapter_Nomber]],TblFeharesChapter[Abniyeh_Chapter_Nomber],TblFeharesChapter[Abniyeh_Plus_Minus])</f>
        <v>1.2861</v>
      </c>
      <c r="N501" s="248">
        <v>1.3418000000000001</v>
      </c>
      <c r="O501" s="245" t="str">
        <f>IF(ISBLANK(TblMainInvoices[[#This Row],[Estimate_Contract_Volumn]]),"",ROUND(TblMainInvoices[[#This Row],[Price_Unit]]*TblMainInvoices[[#This Row],[Estimate_Contract_Volumn]],0))</f>
        <v/>
      </c>
      <c r="P501" s="249"/>
      <c r="Q501" s="250" t="str">
        <f>IFERROR(IF(ISBLANK(TblMainInvoices[[#This Row],[ContInv_No01_Volumn]]),"",ROUND(TblMainInvoices[[#This Row],[Price_Unit]]*TblMainInvoices[[#This Row],[ContInv_No01_Volumn]],0)),"")</f>
        <v/>
      </c>
    </row>
    <row r="502" spans="1:17" ht="50.25" customHeight="1">
      <c r="A502" s="239" t="str">
        <f t="shared" si="14"/>
        <v>11110822</v>
      </c>
      <c r="B502" s="240" t="str">
        <f>_xlfn.XLOOKUP(TblMainInvoices[[#This Row],[Fehrest_Code]],TblFeharesCode[Fehrest_Code],TblFeharesCode[Schedule_Prices_Fa])</f>
        <v>ابنیه</v>
      </c>
      <c r="C502" s="240" t="e">
        <f>_xlfn.XLOOKUP(TblMainInvoices[[#This Row],[Schedule_Prices_Fa]],TblFeharesCode[Schedule_Prices_Fa],#REF!)</f>
        <v>#REF!</v>
      </c>
      <c r="D502" s="241">
        <v>11</v>
      </c>
      <c r="E502" s="241" t="str">
        <f t="shared" si="15"/>
        <v>11</v>
      </c>
      <c r="F502" s="240" t="s">
        <v>1039</v>
      </c>
      <c r="G502" s="251" t="s">
        <v>1116</v>
      </c>
      <c r="H502" s="243" t="s">
        <v>1117</v>
      </c>
      <c r="I502" s="243" t="s">
        <v>3591</v>
      </c>
      <c r="J502" s="252" t="s">
        <v>125</v>
      </c>
      <c r="K502" s="245">
        <v>1366000</v>
      </c>
      <c r="L502" s="246"/>
      <c r="M502" s="247">
        <f>_xlfn.XLOOKUP(TblMainInvoices[[#This Row],[Chapter_Nomber]],TblFeharesChapter[Abniyeh_Chapter_Nomber],TblFeharesChapter[Abniyeh_Plus_Minus])</f>
        <v>1.2861</v>
      </c>
      <c r="N502" s="248">
        <v>1.3418000000000001</v>
      </c>
      <c r="O502" s="245" t="str">
        <f>IF(ISBLANK(TblMainInvoices[[#This Row],[Estimate_Contract_Volumn]]),"",ROUND(TblMainInvoices[[#This Row],[Price_Unit]]*TblMainInvoices[[#This Row],[Estimate_Contract_Volumn]],0))</f>
        <v/>
      </c>
      <c r="P502" s="249"/>
      <c r="Q502" s="250" t="str">
        <f>IFERROR(IF(ISBLANK(TblMainInvoices[[#This Row],[ContInv_No01_Volumn]]),"",ROUND(TblMainInvoices[[#This Row],[Price_Unit]]*TblMainInvoices[[#This Row],[ContInv_No01_Volumn]],0)),"")</f>
        <v/>
      </c>
    </row>
    <row r="503" spans="1:17" ht="50.25" customHeight="1">
      <c r="A503" s="239" t="str">
        <f t="shared" si="14"/>
        <v>11110823</v>
      </c>
      <c r="B503" s="240" t="str">
        <f>_xlfn.XLOOKUP(TblMainInvoices[[#This Row],[Fehrest_Code]],TblFeharesCode[Fehrest_Code],TblFeharesCode[Schedule_Prices_Fa])</f>
        <v>ابنیه</v>
      </c>
      <c r="C503" s="240" t="e">
        <f>_xlfn.XLOOKUP(TblMainInvoices[[#This Row],[Schedule_Prices_Fa]],TblFeharesCode[Schedule_Prices_Fa],#REF!)</f>
        <v>#REF!</v>
      </c>
      <c r="D503" s="241">
        <v>11</v>
      </c>
      <c r="E503" s="241" t="str">
        <f t="shared" si="15"/>
        <v>11</v>
      </c>
      <c r="F503" s="240" t="s">
        <v>1039</v>
      </c>
      <c r="G503" s="251" t="s">
        <v>1118</v>
      </c>
      <c r="H503" s="243" t="s">
        <v>1119</v>
      </c>
      <c r="I503" s="243" t="s">
        <v>3659</v>
      </c>
      <c r="J503" s="252" t="s">
        <v>125</v>
      </c>
      <c r="K503" s="245">
        <v>2341000</v>
      </c>
      <c r="L503" s="246"/>
      <c r="M503" s="247">
        <f>_xlfn.XLOOKUP(TblMainInvoices[[#This Row],[Chapter_Nomber]],TblFeharesChapter[Abniyeh_Chapter_Nomber],TblFeharesChapter[Abniyeh_Plus_Minus])</f>
        <v>1.2861</v>
      </c>
      <c r="N503" s="248">
        <v>1.3418000000000001</v>
      </c>
      <c r="O503" s="245" t="str">
        <f>IF(ISBLANK(TblMainInvoices[[#This Row],[Estimate_Contract_Volumn]]),"",ROUND(TblMainInvoices[[#This Row],[Price_Unit]]*TblMainInvoices[[#This Row],[Estimate_Contract_Volumn]],0))</f>
        <v/>
      </c>
      <c r="P503" s="249"/>
      <c r="Q503" s="250" t="str">
        <f>IFERROR(IF(ISBLANK(TblMainInvoices[[#This Row],[ContInv_No01_Volumn]]),"",ROUND(TblMainInvoices[[#This Row],[Price_Unit]]*TblMainInvoices[[#This Row],[ContInv_No01_Volumn]],0)),"")</f>
        <v/>
      </c>
    </row>
    <row r="504" spans="1:17" ht="50.25" customHeight="1">
      <c r="A504" s="239" t="str">
        <f t="shared" si="14"/>
        <v>11110824</v>
      </c>
      <c r="B504" s="240" t="str">
        <f>_xlfn.XLOOKUP(TblMainInvoices[[#This Row],[Fehrest_Code]],TblFeharesCode[Fehrest_Code],TblFeharesCode[Schedule_Prices_Fa])</f>
        <v>ابنیه</v>
      </c>
      <c r="C504" s="240" t="e">
        <f>_xlfn.XLOOKUP(TblMainInvoices[[#This Row],[Schedule_Prices_Fa]],TblFeharesCode[Schedule_Prices_Fa],#REF!)</f>
        <v>#REF!</v>
      </c>
      <c r="D504" s="241">
        <v>11</v>
      </c>
      <c r="E504" s="241" t="str">
        <f t="shared" si="15"/>
        <v>11</v>
      </c>
      <c r="F504" s="240" t="s">
        <v>1039</v>
      </c>
      <c r="G504" s="251" t="s">
        <v>1120</v>
      </c>
      <c r="H504" s="243" t="s">
        <v>1121</v>
      </c>
      <c r="I504" s="243" t="s">
        <v>3660</v>
      </c>
      <c r="J504" s="252" t="s">
        <v>125</v>
      </c>
      <c r="K504" s="245">
        <v>219000</v>
      </c>
      <c r="L504" s="246"/>
      <c r="M504" s="247">
        <f>_xlfn.XLOOKUP(TblMainInvoices[[#This Row],[Chapter_Nomber]],TblFeharesChapter[Abniyeh_Chapter_Nomber],TblFeharesChapter[Abniyeh_Plus_Minus])</f>
        <v>1.2861</v>
      </c>
      <c r="N504" s="248">
        <v>1.3418000000000001</v>
      </c>
      <c r="O504" s="245" t="str">
        <f>IF(ISBLANK(TblMainInvoices[[#This Row],[Estimate_Contract_Volumn]]),"",ROUND(TblMainInvoices[[#This Row],[Price_Unit]]*TblMainInvoices[[#This Row],[Estimate_Contract_Volumn]],0))</f>
        <v/>
      </c>
      <c r="P504" s="249"/>
      <c r="Q504" s="250" t="str">
        <f>IFERROR(IF(ISBLANK(TblMainInvoices[[#This Row],[ContInv_No01_Volumn]]),"",ROUND(TblMainInvoices[[#This Row],[Price_Unit]]*TblMainInvoices[[#This Row],[ContInv_No01_Volumn]],0)),"")</f>
        <v/>
      </c>
    </row>
    <row r="505" spans="1:17" ht="50.25" customHeight="1">
      <c r="A505" s="239" t="str">
        <f t="shared" si="14"/>
        <v>11110825</v>
      </c>
      <c r="B505" s="240" t="str">
        <f>_xlfn.XLOOKUP(TblMainInvoices[[#This Row],[Fehrest_Code]],TblFeharesCode[Fehrest_Code],TblFeharesCode[Schedule_Prices_Fa])</f>
        <v>ابنیه</v>
      </c>
      <c r="C505" s="240" t="e">
        <f>_xlfn.XLOOKUP(TblMainInvoices[[#This Row],[Schedule_Prices_Fa]],TblFeharesCode[Schedule_Prices_Fa],#REF!)</f>
        <v>#REF!</v>
      </c>
      <c r="D505" s="241">
        <v>11</v>
      </c>
      <c r="E505" s="241" t="str">
        <f t="shared" si="15"/>
        <v>11</v>
      </c>
      <c r="F505" s="240" t="s">
        <v>1039</v>
      </c>
      <c r="G505" s="251" t="s">
        <v>1122</v>
      </c>
      <c r="H505" s="243" t="s">
        <v>1123</v>
      </c>
      <c r="I505" s="243" t="s">
        <v>3661</v>
      </c>
      <c r="J505" s="244" t="s">
        <v>34</v>
      </c>
      <c r="K505" s="245">
        <v>2302000</v>
      </c>
      <c r="L505" s="246"/>
      <c r="M505" s="247">
        <f>_xlfn.XLOOKUP(TblMainInvoices[[#This Row],[Chapter_Nomber]],TblFeharesChapter[Abniyeh_Chapter_Nomber],TblFeharesChapter[Abniyeh_Plus_Minus])</f>
        <v>1.2861</v>
      </c>
      <c r="N505" s="248">
        <v>1.3418000000000001</v>
      </c>
      <c r="O505" s="245" t="str">
        <f>IF(ISBLANK(TblMainInvoices[[#This Row],[Estimate_Contract_Volumn]]),"",ROUND(TblMainInvoices[[#This Row],[Price_Unit]]*TblMainInvoices[[#This Row],[Estimate_Contract_Volumn]],0))</f>
        <v/>
      </c>
      <c r="P505" s="249"/>
      <c r="Q505" s="250" t="str">
        <f>IFERROR(IF(ISBLANK(TblMainInvoices[[#This Row],[ContInv_No01_Volumn]]),"",ROUND(TblMainInvoices[[#This Row],[Price_Unit]]*TblMainInvoices[[#This Row],[ContInv_No01_Volumn]],0)),"")</f>
        <v/>
      </c>
    </row>
    <row r="506" spans="1:17" ht="50.25" customHeight="1">
      <c r="A506" s="239" t="str">
        <f t="shared" si="14"/>
        <v>11110826</v>
      </c>
      <c r="B506" s="240" t="str">
        <f>_xlfn.XLOOKUP(TblMainInvoices[[#This Row],[Fehrest_Code]],TblFeharesCode[Fehrest_Code],TblFeharesCode[Schedule_Prices_Fa])</f>
        <v>ابنیه</v>
      </c>
      <c r="C506" s="240" t="e">
        <f>_xlfn.XLOOKUP(TblMainInvoices[[#This Row],[Schedule_Prices_Fa]],TblFeharesCode[Schedule_Prices_Fa],#REF!)</f>
        <v>#REF!</v>
      </c>
      <c r="D506" s="241">
        <v>11</v>
      </c>
      <c r="E506" s="241" t="str">
        <f t="shared" si="15"/>
        <v>11</v>
      </c>
      <c r="F506" s="240" t="s">
        <v>1039</v>
      </c>
      <c r="G506" s="251" t="s">
        <v>1124</v>
      </c>
      <c r="H506" s="243" t="s">
        <v>1125</v>
      </c>
      <c r="I506" s="243" t="s">
        <v>3662</v>
      </c>
      <c r="J506" s="252" t="s">
        <v>34</v>
      </c>
      <c r="K506" s="245">
        <v>11431000</v>
      </c>
      <c r="L506" s="246"/>
      <c r="M506" s="247">
        <f>_xlfn.XLOOKUP(TblMainInvoices[[#This Row],[Chapter_Nomber]],TblFeharesChapter[Abniyeh_Chapter_Nomber],TblFeharesChapter[Abniyeh_Plus_Minus])</f>
        <v>1.2861</v>
      </c>
      <c r="N506" s="248">
        <v>1.3418000000000001</v>
      </c>
      <c r="O506" s="245" t="str">
        <f>IF(ISBLANK(TblMainInvoices[[#This Row],[Estimate_Contract_Volumn]]),"",ROUND(TblMainInvoices[[#This Row],[Price_Unit]]*TblMainInvoices[[#This Row],[Estimate_Contract_Volumn]],0))</f>
        <v/>
      </c>
      <c r="P506" s="249"/>
      <c r="Q506" s="250" t="str">
        <f>IFERROR(IF(ISBLANK(TblMainInvoices[[#This Row],[ContInv_No01_Volumn]]),"",ROUND(TblMainInvoices[[#This Row],[Price_Unit]]*TblMainInvoices[[#This Row],[ContInv_No01_Volumn]],0)),"")</f>
        <v/>
      </c>
    </row>
    <row r="507" spans="1:17" ht="50.25" customHeight="1">
      <c r="A507" s="239" t="str">
        <f t="shared" si="14"/>
        <v>11110827</v>
      </c>
      <c r="B507" s="240" t="str">
        <f>_xlfn.XLOOKUP(TblMainInvoices[[#This Row],[Fehrest_Code]],TblFeharesCode[Fehrest_Code],TblFeharesCode[Schedule_Prices_Fa])</f>
        <v>ابنیه</v>
      </c>
      <c r="C507" s="240" t="e">
        <f>_xlfn.XLOOKUP(TblMainInvoices[[#This Row],[Schedule_Prices_Fa]],TblFeharesCode[Schedule_Prices_Fa],#REF!)</f>
        <v>#REF!</v>
      </c>
      <c r="D507" s="241">
        <v>11</v>
      </c>
      <c r="E507" s="241" t="str">
        <f t="shared" si="15"/>
        <v>11</v>
      </c>
      <c r="F507" s="240" t="s">
        <v>1039</v>
      </c>
      <c r="G507" s="251" t="s">
        <v>1126</v>
      </c>
      <c r="H507" s="243" t="s">
        <v>1127</v>
      </c>
      <c r="I507" s="243" t="s">
        <v>3663</v>
      </c>
      <c r="J507" s="252" t="s">
        <v>34</v>
      </c>
      <c r="K507" s="245">
        <v>434000</v>
      </c>
      <c r="L507" s="246"/>
      <c r="M507" s="247">
        <f>_xlfn.XLOOKUP(TblMainInvoices[[#This Row],[Chapter_Nomber]],TblFeharesChapter[Abniyeh_Chapter_Nomber],TblFeharesChapter[Abniyeh_Plus_Minus])</f>
        <v>1.2861</v>
      </c>
      <c r="N507" s="248">
        <v>1.3418000000000001</v>
      </c>
      <c r="O507" s="245" t="str">
        <f>IF(ISBLANK(TblMainInvoices[[#This Row],[Estimate_Contract_Volumn]]),"",ROUND(TblMainInvoices[[#This Row],[Price_Unit]]*TblMainInvoices[[#This Row],[Estimate_Contract_Volumn]],0))</f>
        <v/>
      </c>
      <c r="P507" s="249"/>
      <c r="Q507" s="250" t="str">
        <f>IFERROR(IF(ISBLANK(TblMainInvoices[[#This Row],[ContInv_No01_Volumn]]),"",ROUND(TblMainInvoices[[#This Row],[Price_Unit]]*TblMainInvoices[[#This Row],[ContInv_No01_Volumn]],0)),"")</f>
        <v/>
      </c>
    </row>
    <row r="508" spans="1:17" ht="50.25" customHeight="1">
      <c r="A508" s="239" t="str">
        <f t="shared" si="14"/>
        <v>11110830</v>
      </c>
      <c r="B508" s="240" t="str">
        <f>_xlfn.XLOOKUP(TblMainInvoices[[#This Row],[Fehrest_Code]],TblFeharesCode[Fehrest_Code],TblFeharesCode[Schedule_Prices_Fa])</f>
        <v>ابنیه</v>
      </c>
      <c r="C508" s="240" t="e">
        <f>_xlfn.XLOOKUP(TblMainInvoices[[#This Row],[Schedule_Prices_Fa]],TblFeharesCode[Schedule_Prices_Fa],#REF!)</f>
        <v>#REF!</v>
      </c>
      <c r="D508" s="241">
        <v>11</v>
      </c>
      <c r="E508" s="241" t="str">
        <f t="shared" si="15"/>
        <v>11</v>
      </c>
      <c r="F508" s="240" t="s">
        <v>1039</v>
      </c>
      <c r="G508" s="251" t="s">
        <v>1128</v>
      </c>
      <c r="H508" s="243" t="s">
        <v>1129</v>
      </c>
      <c r="I508" s="243" t="s">
        <v>3664</v>
      </c>
      <c r="J508" s="252" t="s">
        <v>34</v>
      </c>
      <c r="K508" s="245">
        <v>1</v>
      </c>
      <c r="L508" s="246"/>
      <c r="M508" s="247">
        <f>_xlfn.XLOOKUP(TblMainInvoices[[#This Row],[Chapter_Nomber]],TblFeharesChapter[Abniyeh_Chapter_Nomber],TblFeharesChapter[Abniyeh_Plus_Minus])</f>
        <v>1.2861</v>
      </c>
      <c r="N508" s="248">
        <v>1.3418000000000001</v>
      </c>
      <c r="O508" s="245" t="str">
        <f>IF(ISBLANK(TblMainInvoices[[#This Row],[Estimate_Contract_Volumn]]),"",ROUND(TblMainInvoices[[#This Row],[Price_Unit]]*TblMainInvoices[[#This Row],[Estimate_Contract_Volumn]],0))</f>
        <v/>
      </c>
      <c r="P508" s="249"/>
      <c r="Q508" s="250" t="str">
        <f>IFERROR(IF(ISBLANK(TblMainInvoices[[#This Row],[ContInv_No01_Volumn]]),"",ROUND(TblMainInvoices[[#This Row],[Price_Unit]]*TblMainInvoices[[#This Row],[ContInv_No01_Volumn]],0)),"")</f>
        <v/>
      </c>
    </row>
    <row r="509" spans="1:17" ht="50.25" customHeight="1">
      <c r="A509" s="239" t="str">
        <f t="shared" si="14"/>
        <v>11110831</v>
      </c>
      <c r="B509" s="240" t="str">
        <f>_xlfn.XLOOKUP(TblMainInvoices[[#This Row],[Fehrest_Code]],TblFeharesCode[Fehrest_Code],TblFeharesCode[Schedule_Prices_Fa])</f>
        <v>ابنیه</v>
      </c>
      <c r="C509" s="240" t="e">
        <f>_xlfn.XLOOKUP(TblMainInvoices[[#This Row],[Schedule_Prices_Fa]],TblFeharesCode[Schedule_Prices_Fa],#REF!)</f>
        <v>#REF!</v>
      </c>
      <c r="D509" s="241">
        <v>11</v>
      </c>
      <c r="E509" s="241" t="str">
        <f t="shared" si="15"/>
        <v>11</v>
      </c>
      <c r="F509" s="240" t="s">
        <v>1039</v>
      </c>
      <c r="G509" s="251" t="s">
        <v>1130</v>
      </c>
      <c r="H509" s="243" t="s">
        <v>1131</v>
      </c>
      <c r="I509" s="243" t="s">
        <v>3665</v>
      </c>
      <c r="J509" s="252" t="s">
        <v>34</v>
      </c>
      <c r="K509" s="245">
        <v>-625500</v>
      </c>
      <c r="L509" s="246"/>
      <c r="M509" s="247">
        <f>_xlfn.XLOOKUP(TblMainInvoices[[#This Row],[Chapter_Nomber]],TblFeharesChapter[Abniyeh_Chapter_Nomber],TblFeharesChapter[Abniyeh_Plus_Minus])</f>
        <v>1.2861</v>
      </c>
      <c r="N509" s="248">
        <v>1.3418000000000001</v>
      </c>
      <c r="O509" s="245" t="str">
        <f>IF(ISBLANK(TblMainInvoices[[#This Row],[Estimate_Contract_Volumn]]),"",ROUND(TblMainInvoices[[#This Row],[Price_Unit]]*TblMainInvoices[[#This Row],[Estimate_Contract_Volumn]],0))</f>
        <v/>
      </c>
      <c r="P509" s="249"/>
      <c r="Q509" s="250" t="str">
        <f>IFERROR(IF(ISBLANK(TblMainInvoices[[#This Row],[ContInv_No01_Volumn]]),"",ROUND(TblMainInvoices[[#This Row],[Price_Unit]]*TblMainInvoices[[#This Row],[ContInv_No01_Volumn]],0)),"")</f>
        <v/>
      </c>
    </row>
    <row r="510" spans="1:17" ht="50.25" customHeight="1">
      <c r="A510" s="239" t="str">
        <f t="shared" si="14"/>
        <v>11110832</v>
      </c>
      <c r="B510" s="240" t="str">
        <f>_xlfn.XLOOKUP(TblMainInvoices[[#This Row],[Fehrest_Code]],TblFeharesCode[Fehrest_Code],TblFeharesCode[Schedule_Prices_Fa])</f>
        <v>ابنیه</v>
      </c>
      <c r="C510" s="240" t="e">
        <f>_xlfn.XLOOKUP(TblMainInvoices[[#This Row],[Schedule_Prices_Fa]],TblFeharesCode[Schedule_Prices_Fa],#REF!)</f>
        <v>#REF!</v>
      </c>
      <c r="D510" s="241">
        <v>11</v>
      </c>
      <c r="E510" s="241" t="str">
        <f t="shared" si="15"/>
        <v>11</v>
      </c>
      <c r="F510" s="240" t="s">
        <v>1039</v>
      </c>
      <c r="G510" s="251" t="s">
        <v>1132</v>
      </c>
      <c r="H510" s="243" t="s">
        <v>1133</v>
      </c>
      <c r="I510" s="243" t="s">
        <v>3666</v>
      </c>
      <c r="J510" s="252" t="s">
        <v>34</v>
      </c>
      <c r="K510" s="245">
        <v>-723500</v>
      </c>
      <c r="L510" s="246"/>
      <c r="M510" s="247">
        <f>_xlfn.XLOOKUP(TblMainInvoices[[#This Row],[Chapter_Nomber]],TblFeharesChapter[Abniyeh_Chapter_Nomber],TblFeharesChapter[Abniyeh_Plus_Minus])</f>
        <v>1.2861</v>
      </c>
      <c r="N510" s="248">
        <v>1.3418000000000001</v>
      </c>
      <c r="O510" s="245" t="str">
        <f>IF(ISBLANK(TblMainInvoices[[#This Row],[Estimate_Contract_Volumn]]),"",ROUND(TblMainInvoices[[#This Row],[Price_Unit]]*TblMainInvoices[[#This Row],[Estimate_Contract_Volumn]],0))</f>
        <v/>
      </c>
      <c r="P510" s="249"/>
      <c r="Q510" s="250" t="str">
        <f>IFERROR(IF(ISBLANK(TblMainInvoices[[#This Row],[ContInv_No01_Volumn]]),"",ROUND(TblMainInvoices[[#This Row],[Price_Unit]]*TblMainInvoices[[#This Row],[ContInv_No01_Volumn]],0)),"")</f>
        <v/>
      </c>
    </row>
    <row r="511" spans="1:17" ht="50.25" customHeight="1">
      <c r="A511" s="239" t="str">
        <f t="shared" si="14"/>
        <v>11110901</v>
      </c>
      <c r="B511" s="240" t="str">
        <f>_xlfn.XLOOKUP(TblMainInvoices[[#This Row],[Fehrest_Code]],TblFeharesCode[Fehrest_Code],TblFeharesCode[Schedule_Prices_Fa])</f>
        <v>ابنیه</v>
      </c>
      <c r="C511" s="240" t="e">
        <f>_xlfn.XLOOKUP(TblMainInvoices[[#This Row],[Schedule_Prices_Fa]],TblFeharesCode[Schedule_Prices_Fa],#REF!)</f>
        <v>#REF!</v>
      </c>
      <c r="D511" s="241">
        <v>11</v>
      </c>
      <c r="E511" s="241" t="str">
        <f t="shared" si="15"/>
        <v>11</v>
      </c>
      <c r="F511" s="240" t="s">
        <v>1039</v>
      </c>
      <c r="G511" s="251" t="s">
        <v>1134</v>
      </c>
      <c r="H511" s="243" t="s">
        <v>1135</v>
      </c>
      <c r="I511" s="243" t="s">
        <v>3667</v>
      </c>
      <c r="J511" s="252" t="s">
        <v>34</v>
      </c>
      <c r="K511" s="245">
        <v>5202000</v>
      </c>
      <c r="L511" s="246"/>
      <c r="M511" s="247">
        <f>_xlfn.XLOOKUP(TblMainInvoices[[#This Row],[Chapter_Nomber]],TblFeharesChapter[Abniyeh_Chapter_Nomber],TblFeharesChapter[Abniyeh_Plus_Minus])</f>
        <v>1.2861</v>
      </c>
      <c r="N511" s="248">
        <v>1.3418000000000001</v>
      </c>
      <c r="O511" s="245" t="str">
        <f>IF(ISBLANK(TblMainInvoices[[#This Row],[Estimate_Contract_Volumn]]),"",ROUND(TblMainInvoices[[#This Row],[Price_Unit]]*TblMainInvoices[[#This Row],[Estimate_Contract_Volumn]],0))</f>
        <v/>
      </c>
      <c r="P511" s="249"/>
      <c r="Q511" s="250" t="str">
        <f>IFERROR(IF(ISBLANK(TblMainInvoices[[#This Row],[ContInv_No01_Volumn]]),"",ROUND(TblMainInvoices[[#This Row],[Price_Unit]]*TblMainInvoices[[#This Row],[ContInv_No01_Volumn]],0)),"")</f>
        <v/>
      </c>
    </row>
    <row r="512" spans="1:17" ht="50.25" customHeight="1">
      <c r="A512" s="239" t="str">
        <f t="shared" si="14"/>
        <v>11110902</v>
      </c>
      <c r="B512" s="240" t="str">
        <f>_xlfn.XLOOKUP(TblMainInvoices[[#This Row],[Fehrest_Code]],TblFeharesCode[Fehrest_Code],TblFeharesCode[Schedule_Prices_Fa])</f>
        <v>ابنیه</v>
      </c>
      <c r="C512" s="240" t="e">
        <f>_xlfn.XLOOKUP(TblMainInvoices[[#This Row],[Schedule_Prices_Fa]],TblFeharesCode[Schedule_Prices_Fa],#REF!)</f>
        <v>#REF!</v>
      </c>
      <c r="D512" s="241">
        <v>11</v>
      </c>
      <c r="E512" s="241" t="str">
        <f t="shared" si="15"/>
        <v>11</v>
      </c>
      <c r="F512" s="240" t="s">
        <v>1039</v>
      </c>
      <c r="G512" s="251" t="s">
        <v>1136</v>
      </c>
      <c r="H512" s="243" t="s">
        <v>1137</v>
      </c>
      <c r="I512" s="243" t="s">
        <v>3668</v>
      </c>
      <c r="J512" s="252" t="s">
        <v>34</v>
      </c>
      <c r="K512" s="245">
        <v>8083000</v>
      </c>
      <c r="L512" s="246"/>
      <c r="M512" s="247">
        <f>_xlfn.XLOOKUP(TblMainInvoices[[#This Row],[Chapter_Nomber]],TblFeharesChapter[Abniyeh_Chapter_Nomber],TblFeharesChapter[Abniyeh_Plus_Minus])</f>
        <v>1.2861</v>
      </c>
      <c r="N512" s="248">
        <v>1.3418000000000001</v>
      </c>
      <c r="O512" s="245" t="str">
        <f>IF(ISBLANK(TblMainInvoices[[#This Row],[Estimate_Contract_Volumn]]),"",ROUND(TblMainInvoices[[#This Row],[Price_Unit]]*TblMainInvoices[[#This Row],[Estimate_Contract_Volumn]],0))</f>
        <v/>
      </c>
      <c r="P512" s="249"/>
      <c r="Q512" s="250" t="str">
        <f>IFERROR(IF(ISBLANK(TblMainInvoices[[#This Row],[ContInv_No01_Volumn]]),"",ROUND(TblMainInvoices[[#This Row],[Price_Unit]]*TblMainInvoices[[#This Row],[ContInv_No01_Volumn]],0)),"")</f>
        <v/>
      </c>
    </row>
    <row r="513" spans="1:17" ht="50.25" customHeight="1">
      <c r="A513" s="239" t="str">
        <f t="shared" si="14"/>
        <v>11110903</v>
      </c>
      <c r="B513" s="240" t="str">
        <f>_xlfn.XLOOKUP(TblMainInvoices[[#This Row],[Fehrest_Code]],TblFeharesCode[Fehrest_Code],TblFeharesCode[Schedule_Prices_Fa])</f>
        <v>ابنیه</v>
      </c>
      <c r="C513" s="240" t="e">
        <f>_xlfn.XLOOKUP(TblMainInvoices[[#This Row],[Schedule_Prices_Fa]],TblFeharesCode[Schedule_Prices_Fa],#REF!)</f>
        <v>#REF!</v>
      </c>
      <c r="D513" s="241">
        <v>11</v>
      </c>
      <c r="E513" s="241" t="str">
        <f t="shared" si="15"/>
        <v>11</v>
      </c>
      <c r="F513" s="240" t="s">
        <v>1039</v>
      </c>
      <c r="G513" s="251" t="s">
        <v>1138</v>
      </c>
      <c r="H513" s="243" t="s">
        <v>1139</v>
      </c>
      <c r="I513" s="243" t="s">
        <v>3669</v>
      </c>
      <c r="J513" s="252" t="s">
        <v>34</v>
      </c>
      <c r="K513" s="245">
        <v>645500</v>
      </c>
      <c r="L513" s="246"/>
      <c r="M513" s="247">
        <f>_xlfn.XLOOKUP(TblMainInvoices[[#This Row],[Chapter_Nomber]],TblFeharesChapter[Abniyeh_Chapter_Nomber],TblFeharesChapter[Abniyeh_Plus_Minus])</f>
        <v>1.2861</v>
      </c>
      <c r="N513" s="248">
        <v>1.3418000000000001</v>
      </c>
      <c r="O513" s="245" t="str">
        <f>IF(ISBLANK(TblMainInvoices[[#This Row],[Estimate_Contract_Volumn]]),"",ROUND(TblMainInvoices[[#This Row],[Price_Unit]]*TblMainInvoices[[#This Row],[Estimate_Contract_Volumn]],0))</f>
        <v/>
      </c>
      <c r="P513" s="249"/>
      <c r="Q513" s="250" t="str">
        <f>IFERROR(IF(ISBLANK(TblMainInvoices[[#This Row],[ContInv_No01_Volumn]]),"",ROUND(TblMainInvoices[[#This Row],[Price_Unit]]*TblMainInvoices[[#This Row],[ContInv_No01_Volumn]],0)),"")</f>
        <v/>
      </c>
    </row>
    <row r="514" spans="1:17" ht="50.25" customHeight="1">
      <c r="A514" s="239" t="str">
        <f t="shared" si="14"/>
        <v>11110904</v>
      </c>
      <c r="B514" s="240" t="str">
        <f>_xlfn.XLOOKUP(TblMainInvoices[[#This Row],[Fehrest_Code]],TblFeharesCode[Fehrest_Code],TblFeharesCode[Schedule_Prices_Fa])</f>
        <v>ابنیه</v>
      </c>
      <c r="C514" s="240" t="e">
        <f>_xlfn.XLOOKUP(TblMainInvoices[[#This Row],[Schedule_Prices_Fa]],TblFeharesCode[Schedule_Prices_Fa],#REF!)</f>
        <v>#REF!</v>
      </c>
      <c r="D514" s="241">
        <v>11</v>
      </c>
      <c r="E514" s="241" t="str">
        <f t="shared" si="15"/>
        <v>11</v>
      </c>
      <c r="F514" s="240" t="s">
        <v>1039</v>
      </c>
      <c r="G514" s="251" t="s">
        <v>1140</v>
      </c>
      <c r="H514" s="243" t="s">
        <v>1141</v>
      </c>
      <c r="I514" s="243" t="s">
        <v>3670</v>
      </c>
      <c r="J514" s="252" t="s">
        <v>34</v>
      </c>
      <c r="K514" s="245">
        <v>810000</v>
      </c>
      <c r="L514" s="246"/>
      <c r="M514" s="247">
        <f>_xlfn.XLOOKUP(TblMainInvoices[[#This Row],[Chapter_Nomber]],TblFeharesChapter[Abniyeh_Chapter_Nomber],TblFeharesChapter[Abniyeh_Plus_Minus])</f>
        <v>1.2861</v>
      </c>
      <c r="N514" s="248">
        <v>1.3418000000000001</v>
      </c>
      <c r="O514" s="245" t="str">
        <f>IF(ISBLANK(TblMainInvoices[[#This Row],[Estimate_Contract_Volumn]]),"",ROUND(TblMainInvoices[[#This Row],[Price_Unit]]*TblMainInvoices[[#This Row],[Estimate_Contract_Volumn]],0))</f>
        <v/>
      </c>
      <c r="P514" s="249"/>
      <c r="Q514" s="250" t="str">
        <f>IFERROR(IF(ISBLANK(TblMainInvoices[[#This Row],[ContInv_No01_Volumn]]),"",ROUND(TblMainInvoices[[#This Row],[Price_Unit]]*TblMainInvoices[[#This Row],[ContInv_No01_Volumn]],0)),"")</f>
        <v/>
      </c>
    </row>
    <row r="515" spans="1:17" ht="50.25" customHeight="1">
      <c r="A515" s="239" t="str">
        <f t="shared" si="14"/>
        <v>11110905</v>
      </c>
      <c r="B515" s="240" t="str">
        <f>_xlfn.XLOOKUP(TblMainInvoices[[#This Row],[Fehrest_Code]],TblFeharesCode[Fehrest_Code],TblFeharesCode[Schedule_Prices_Fa])</f>
        <v>ابنیه</v>
      </c>
      <c r="C515" s="240" t="e">
        <f>_xlfn.XLOOKUP(TblMainInvoices[[#This Row],[Schedule_Prices_Fa]],TblFeharesCode[Schedule_Prices_Fa],#REF!)</f>
        <v>#REF!</v>
      </c>
      <c r="D515" s="241">
        <v>11</v>
      </c>
      <c r="E515" s="241" t="str">
        <f t="shared" si="15"/>
        <v>11</v>
      </c>
      <c r="F515" s="240" t="s">
        <v>1039</v>
      </c>
      <c r="G515" s="251" t="s">
        <v>1142</v>
      </c>
      <c r="H515" s="243" t="s">
        <v>1143</v>
      </c>
      <c r="I515" s="243" t="s">
        <v>3671</v>
      </c>
      <c r="J515" s="252" t="s">
        <v>34</v>
      </c>
      <c r="K515" s="245">
        <v>-810000</v>
      </c>
      <c r="L515" s="246"/>
      <c r="M515" s="247">
        <f>_xlfn.XLOOKUP(TblMainInvoices[[#This Row],[Chapter_Nomber]],TblFeharesChapter[Abniyeh_Chapter_Nomber],TblFeharesChapter[Abniyeh_Plus_Minus])</f>
        <v>1.2861</v>
      </c>
      <c r="N515" s="248">
        <v>1.3418000000000001</v>
      </c>
      <c r="O515" s="245" t="str">
        <f>IF(ISBLANK(TblMainInvoices[[#This Row],[Estimate_Contract_Volumn]]),"",ROUND(TblMainInvoices[[#This Row],[Price_Unit]]*TblMainInvoices[[#This Row],[Estimate_Contract_Volumn]],0))</f>
        <v/>
      </c>
      <c r="P515" s="249"/>
      <c r="Q515" s="250" t="str">
        <f>IFERROR(IF(ISBLANK(TblMainInvoices[[#This Row],[ContInv_No01_Volumn]]),"",ROUND(TblMainInvoices[[#This Row],[Price_Unit]]*TblMainInvoices[[#This Row],[ContInv_No01_Volumn]],0)),"")</f>
        <v/>
      </c>
    </row>
    <row r="516" spans="1:17" ht="50.25" customHeight="1">
      <c r="A516" s="239" t="str">
        <f t="shared" si="14"/>
        <v>11111001</v>
      </c>
      <c r="B516" s="240" t="str">
        <f>_xlfn.XLOOKUP(TblMainInvoices[[#This Row],[Fehrest_Code]],TblFeharesCode[Fehrest_Code],TblFeharesCode[Schedule_Prices_Fa])</f>
        <v>ابنیه</v>
      </c>
      <c r="C516" s="240" t="e">
        <f>_xlfn.XLOOKUP(TblMainInvoices[[#This Row],[Schedule_Prices_Fa]],TblFeharesCode[Schedule_Prices_Fa],#REF!)</f>
        <v>#REF!</v>
      </c>
      <c r="D516" s="241">
        <v>11</v>
      </c>
      <c r="E516" s="241" t="str">
        <f t="shared" si="15"/>
        <v>11</v>
      </c>
      <c r="F516" s="240" t="s">
        <v>1039</v>
      </c>
      <c r="G516" s="251" t="s">
        <v>1144</v>
      </c>
      <c r="H516" s="243" t="s">
        <v>1145</v>
      </c>
      <c r="I516" s="243" t="s">
        <v>3672</v>
      </c>
      <c r="J516" s="252" t="s">
        <v>125</v>
      </c>
      <c r="K516" s="245">
        <v>6753000</v>
      </c>
      <c r="L516" s="246"/>
      <c r="M516" s="247">
        <f>_xlfn.XLOOKUP(TblMainInvoices[[#This Row],[Chapter_Nomber]],TblFeharesChapter[Abniyeh_Chapter_Nomber],TblFeharesChapter[Abniyeh_Plus_Minus])</f>
        <v>1.2861</v>
      </c>
      <c r="N516" s="248">
        <v>1.3418000000000001</v>
      </c>
      <c r="O516" s="245" t="str">
        <f>IF(ISBLANK(TblMainInvoices[[#This Row],[Estimate_Contract_Volumn]]),"",ROUND(TblMainInvoices[[#This Row],[Price_Unit]]*TblMainInvoices[[#This Row],[Estimate_Contract_Volumn]],0))</f>
        <v/>
      </c>
      <c r="P516" s="249"/>
      <c r="Q516" s="250" t="str">
        <f>IFERROR(IF(ISBLANK(TblMainInvoices[[#This Row],[ContInv_No01_Volumn]]),"",ROUND(TblMainInvoices[[#This Row],[Price_Unit]]*TblMainInvoices[[#This Row],[ContInv_No01_Volumn]],0)),"")</f>
        <v/>
      </c>
    </row>
    <row r="517" spans="1:17" ht="50.25" customHeight="1">
      <c r="A517" s="239" t="str">
        <f t="shared" si="14"/>
        <v>11111002</v>
      </c>
      <c r="B517" s="240" t="str">
        <f>_xlfn.XLOOKUP(TblMainInvoices[[#This Row],[Fehrest_Code]],TblFeharesCode[Fehrest_Code],TblFeharesCode[Schedule_Prices_Fa])</f>
        <v>ابنیه</v>
      </c>
      <c r="C517" s="240" t="e">
        <f>_xlfn.XLOOKUP(TblMainInvoices[[#This Row],[Schedule_Prices_Fa]],TblFeharesCode[Schedule_Prices_Fa],#REF!)</f>
        <v>#REF!</v>
      </c>
      <c r="D517" s="241">
        <v>11</v>
      </c>
      <c r="E517" s="241" t="str">
        <f t="shared" si="15"/>
        <v>11</v>
      </c>
      <c r="F517" s="240" t="s">
        <v>1039</v>
      </c>
      <c r="G517" s="251" t="s">
        <v>1146</v>
      </c>
      <c r="H517" s="243" t="s">
        <v>1147</v>
      </c>
      <c r="I517" s="243" t="s">
        <v>3673</v>
      </c>
      <c r="J517" s="252" t="s">
        <v>125</v>
      </c>
      <c r="K517" s="245">
        <v>7178000</v>
      </c>
      <c r="L517" s="246"/>
      <c r="M517" s="247">
        <f>_xlfn.XLOOKUP(TblMainInvoices[[#This Row],[Chapter_Nomber]],TblFeharesChapter[Abniyeh_Chapter_Nomber],TblFeharesChapter[Abniyeh_Plus_Minus])</f>
        <v>1.2861</v>
      </c>
      <c r="N517" s="248">
        <v>1.3418000000000001</v>
      </c>
      <c r="O517" s="245" t="str">
        <f>IF(ISBLANK(TblMainInvoices[[#This Row],[Estimate_Contract_Volumn]]),"",ROUND(TblMainInvoices[[#This Row],[Price_Unit]]*TblMainInvoices[[#This Row],[Estimate_Contract_Volumn]],0))</f>
        <v/>
      </c>
      <c r="P517" s="249"/>
      <c r="Q517" s="250" t="str">
        <f>IFERROR(IF(ISBLANK(TblMainInvoices[[#This Row],[ContInv_No01_Volumn]]),"",ROUND(TblMainInvoices[[#This Row],[Price_Unit]]*TblMainInvoices[[#This Row],[ContInv_No01_Volumn]],0)),"")</f>
        <v/>
      </c>
    </row>
    <row r="518" spans="1:17" ht="50.25" customHeight="1">
      <c r="A518" s="239" t="str">
        <f t="shared" si="14"/>
        <v>11111005</v>
      </c>
      <c r="B518" s="240" t="str">
        <f>_xlfn.XLOOKUP(TblMainInvoices[[#This Row],[Fehrest_Code]],TblFeharesCode[Fehrest_Code],TblFeharesCode[Schedule_Prices_Fa])</f>
        <v>ابنیه</v>
      </c>
      <c r="C518" s="240" t="e">
        <f>_xlfn.XLOOKUP(TblMainInvoices[[#This Row],[Schedule_Prices_Fa]],TblFeharesCode[Schedule_Prices_Fa],#REF!)</f>
        <v>#REF!</v>
      </c>
      <c r="D518" s="241">
        <v>11</v>
      </c>
      <c r="E518" s="241" t="str">
        <f t="shared" si="15"/>
        <v>11</v>
      </c>
      <c r="F518" s="240" t="s">
        <v>1039</v>
      </c>
      <c r="G518" s="251" t="s">
        <v>1148</v>
      </c>
      <c r="H518" s="243" t="s">
        <v>1149</v>
      </c>
      <c r="I518" s="243" t="s">
        <v>3674</v>
      </c>
      <c r="J518" s="252" t="s">
        <v>125</v>
      </c>
      <c r="K518" s="245">
        <v>469000</v>
      </c>
      <c r="L518" s="246"/>
      <c r="M518" s="247">
        <f>_xlfn.XLOOKUP(TblMainInvoices[[#This Row],[Chapter_Nomber]],TblFeharesChapter[Abniyeh_Chapter_Nomber],TblFeharesChapter[Abniyeh_Plus_Minus])</f>
        <v>1.2861</v>
      </c>
      <c r="N518" s="248">
        <v>1.3418000000000001</v>
      </c>
      <c r="O518" s="245" t="str">
        <f>IF(ISBLANK(TblMainInvoices[[#This Row],[Estimate_Contract_Volumn]]),"",ROUND(TblMainInvoices[[#This Row],[Price_Unit]]*TblMainInvoices[[#This Row],[Estimate_Contract_Volumn]],0))</f>
        <v/>
      </c>
      <c r="P518" s="249"/>
      <c r="Q518" s="250" t="str">
        <f>IFERROR(IF(ISBLANK(TblMainInvoices[[#This Row],[ContInv_No01_Volumn]]),"",ROUND(TblMainInvoices[[#This Row],[Price_Unit]]*TblMainInvoices[[#This Row],[ContInv_No01_Volumn]],0)),"")</f>
        <v/>
      </c>
    </row>
    <row r="519" spans="1:17" ht="50.25" customHeight="1">
      <c r="A519" s="239" t="str">
        <f t="shared" si="14"/>
        <v>11111101</v>
      </c>
      <c r="B519" s="240" t="str">
        <f>_xlfn.XLOOKUP(TblMainInvoices[[#This Row],[Fehrest_Code]],TblFeharesCode[Fehrest_Code],TblFeharesCode[Schedule_Prices_Fa])</f>
        <v>ابنیه</v>
      </c>
      <c r="C519" s="240" t="e">
        <f>_xlfn.XLOOKUP(TblMainInvoices[[#This Row],[Schedule_Prices_Fa]],TblFeharesCode[Schedule_Prices_Fa],#REF!)</f>
        <v>#REF!</v>
      </c>
      <c r="D519" s="241">
        <v>11</v>
      </c>
      <c r="E519" s="241" t="str">
        <f t="shared" si="15"/>
        <v>11</v>
      </c>
      <c r="F519" s="240" t="s">
        <v>1039</v>
      </c>
      <c r="G519" s="251" t="s">
        <v>1150</v>
      </c>
      <c r="H519" s="243" t="s">
        <v>1151</v>
      </c>
      <c r="I519" s="243" t="s">
        <v>3675</v>
      </c>
      <c r="J519" s="252" t="s">
        <v>125</v>
      </c>
      <c r="K519" s="245">
        <v>4155000</v>
      </c>
      <c r="L519" s="246"/>
      <c r="M519" s="247">
        <f>_xlfn.XLOOKUP(TblMainInvoices[[#This Row],[Chapter_Nomber]],TblFeharesChapter[Abniyeh_Chapter_Nomber],TblFeharesChapter[Abniyeh_Plus_Minus])</f>
        <v>1.2861</v>
      </c>
      <c r="N519" s="248">
        <v>1.3418000000000001</v>
      </c>
      <c r="O519" s="245" t="str">
        <f>IF(ISBLANK(TblMainInvoices[[#This Row],[Estimate_Contract_Volumn]]),"",ROUND(TblMainInvoices[[#This Row],[Price_Unit]]*TblMainInvoices[[#This Row],[Estimate_Contract_Volumn]],0))</f>
        <v/>
      </c>
      <c r="P519" s="249"/>
      <c r="Q519" s="250" t="str">
        <f>IFERROR(IF(ISBLANK(TblMainInvoices[[#This Row],[ContInv_No01_Volumn]]),"",ROUND(TblMainInvoices[[#This Row],[Price_Unit]]*TblMainInvoices[[#This Row],[ContInv_No01_Volumn]],0)),"")</f>
        <v/>
      </c>
    </row>
    <row r="520" spans="1:17" ht="50.25" customHeight="1">
      <c r="A520" s="239" t="str">
        <f t="shared" si="14"/>
        <v>11111102</v>
      </c>
      <c r="B520" s="240" t="str">
        <f>_xlfn.XLOOKUP(TblMainInvoices[[#This Row],[Fehrest_Code]],TblFeharesCode[Fehrest_Code],TblFeharesCode[Schedule_Prices_Fa])</f>
        <v>ابنیه</v>
      </c>
      <c r="C520" s="240" t="e">
        <f>_xlfn.XLOOKUP(TblMainInvoices[[#This Row],[Schedule_Prices_Fa]],TblFeharesCode[Schedule_Prices_Fa],#REF!)</f>
        <v>#REF!</v>
      </c>
      <c r="D520" s="241">
        <v>11</v>
      </c>
      <c r="E520" s="241" t="str">
        <f t="shared" si="15"/>
        <v>11</v>
      </c>
      <c r="F520" s="240" t="s">
        <v>1039</v>
      </c>
      <c r="G520" s="251" t="s">
        <v>1152</v>
      </c>
      <c r="H520" s="243" t="s">
        <v>1153</v>
      </c>
      <c r="I520" s="243" t="s">
        <v>3676</v>
      </c>
      <c r="J520" s="252" t="s">
        <v>125</v>
      </c>
      <c r="K520" s="245">
        <v>1</v>
      </c>
      <c r="L520" s="246"/>
      <c r="M520" s="247">
        <f>_xlfn.XLOOKUP(TblMainInvoices[[#This Row],[Chapter_Nomber]],TblFeharesChapter[Abniyeh_Chapter_Nomber],TblFeharesChapter[Abniyeh_Plus_Minus])</f>
        <v>1.2861</v>
      </c>
      <c r="N520" s="248">
        <v>1.3418000000000001</v>
      </c>
      <c r="O520" s="245" t="str">
        <f>IF(ISBLANK(TblMainInvoices[[#This Row],[Estimate_Contract_Volumn]]),"",ROUND(TblMainInvoices[[#This Row],[Price_Unit]]*TblMainInvoices[[#This Row],[Estimate_Contract_Volumn]],0))</f>
        <v/>
      </c>
      <c r="P520" s="249"/>
      <c r="Q520" s="250" t="str">
        <f>IFERROR(IF(ISBLANK(TblMainInvoices[[#This Row],[ContInv_No01_Volumn]]),"",ROUND(TblMainInvoices[[#This Row],[Price_Unit]]*TblMainInvoices[[#This Row],[ContInv_No01_Volumn]],0)),"")</f>
        <v/>
      </c>
    </row>
    <row r="521" spans="1:17" ht="50.25" customHeight="1">
      <c r="A521" s="239" t="str">
        <f t="shared" si="14"/>
        <v>11111201</v>
      </c>
      <c r="B521" s="240" t="str">
        <f>_xlfn.XLOOKUP(TblMainInvoices[[#This Row],[Fehrest_Code]],TblFeharesCode[Fehrest_Code],TblFeharesCode[Schedule_Prices_Fa])</f>
        <v>ابنیه</v>
      </c>
      <c r="C521" s="240" t="e">
        <f>_xlfn.XLOOKUP(TblMainInvoices[[#This Row],[Schedule_Prices_Fa]],TblFeharesCode[Schedule_Prices_Fa],#REF!)</f>
        <v>#REF!</v>
      </c>
      <c r="D521" s="241">
        <v>11</v>
      </c>
      <c r="E521" s="241" t="str">
        <f t="shared" si="15"/>
        <v>11</v>
      </c>
      <c r="F521" s="240" t="s">
        <v>1039</v>
      </c>
      <c r="G521" s="251" t="s">
        <v>1154</v>
      </c>
      <c r="H521" s="243" t="s">
        <v>1155</v>
      </c>
      <c r="I521" s="243" t="s">
        <v>3677</v>
      </c>
      <c r="J521" s="252" t="s">
        <v>125</v>
      </c>
      <c r="K521" s="245">
        <v>9745000</v>
      </c>
      <c r="L521" s="246"/>
      <c r="M521" s="247">
        <f>_xlfn.XLOOKUP(TblMainInvoices[[#This Row],[Chapter_Nomber]],TblFeharesChapter[Abniyeh_Chapter_Nomber],TblFeharesChapter[Abniyeh_Plus_Minus])</f>
        <v>1.2861</v>
      </c>
      <c r="N521" s="248">
        <v>1.3418000000000001</v>
      </c>
      <c r="O521" s="245" t="str">
        <f>IF(ISBLANK(TblMainInvoices[[#This Row],[Estimate_Contract_Volumn]]),"",ROUND(TblMainInvoices[[#This Row],[Price_Unit]]*TblMainInvoices[[#This Row],[Estimate_Contract_Volumn]],0))</f>
        <v/>
      </c>
      <c r="P521" s="249"/>
      <c r="Q521" s="250" t="str">
        <f>IFERROR(IF(ISBLANK(TblMainInvoices[[#This Row],[ContInv_No01_Volumn]]),"",ROUND(TblMainInvoices[[#This Row],[Price_Unit]]*TblMainInvoices[[#This Row],[ContInv_No01_Volumn]],0)),"")</f>
        <v/>
      </c>
    </row>
    <row r="522" spans="1:17" ht="50.25" customHeight="1">
      <c r="A522" s="239" t="str">
        <f t="shared" si="14"/>
        <v>11111202</v>
      </c>
      <c r="B522" s="240" t="str">
        <f>_xlfn.XLOOKUP(TblMainInvoices[[#This Row],[Fehrest_Code]],TblFeharesCode[Fehrest_Code],TblFeharesCode[Schedule_Prices_Fa])</f>
        <v>ابنیه</v>
      </c>
      <c r="C522" s="240" t="e">
        <f>_xlfn.XLOOKUP(TblMainInvoices[[#This Row],[Schedule_Prices_Fa]],TblFeharesCode[Schedule_Prices_Fa],#REF!)</f>
        <v>#REF!</v>
      </c>
      <c r="D522" s="241">
        <v>11</v>
      </c>
      <c r="E522" s="241" t="str">
        <f t="shared" si="15"/>
        <v>11</v>
      </c>
      <c r="F522" s="240" t="s">
        <v>1039</v>
      </c>
      <c r="G522" s="251" t="s">
        <v>1156</v>
      </c>
      <c r="H522" s="243" t="s">
        <v>1157</v>
      </c>
      <c r="I522" s="243" t="s">
        <v>3678</v>
      </c>
      <c r="J522" s="252" t="s">
        <v>125</v>
      </c>
      <c r="K522" s="245">
        <v>10508000</v>
      </c>
      <c r="L522" s="246"/>
      <c r="M522" s="247">
        <f>_xlfn.XLOOKUP(TblMainInvoices[[#This Row],[Chapter_Nomber]],TblFeharesChapter[Abniyeh_Chapter_Nomber],TblFeharesChapter[Abniyeh_Plus_Minus])</f>
        <v>1.2861</v>
      </c>
      <c r="N522" s="248">
        <v>1.3418000000000001</v>
      </c>
      <c r="O522" s="245" t="str">
        <f>IF(ISBLANK(TblMainInvoices[[#This Row],[Estimate_Contract_Volumn]]),"",ROUND(TblMainInvoices[[#This Row],[Price_Unit]]*TblMainInvoices[[#This Row],[Estimate_Contract_Volumn]],0))</f>
        <v/>
      </c>
      <c r="P522" s="249"/>
      <c r="Q522" s="250" t="str">
        <f>IFERROR(IF(ISBLANK(TblMainInvoices[[#This Row],[ContInv_No01_Volumn]]),"",ROUND(TblMainInvoices[[#This Row],[Price_Unit]]*TblMainInvoices[[#This Row],[ContInv_No01_Volumn]],0)),"")</f>
        <v/>
      </c>
    </row>
    <row r="523" spans="1:17" ht="50.25" customHeight="1">
      <c r="A523" s="239" t="str">
        <f t="shared" ref="A523:A586" si="16">D523&amp;G523</f>
        <v>11111203</v>
      </c>
      <c r="B523" s="240" t="str">
        <f>_xlfn.XLOOKUP(TblMainInvoices[[#This Row],[Fehrest_Code]],TblFeharesCode[Fehrest_Code],TblFeharesCode[Schedule_Prices_Fa])</f>
        <v>ابنیه</v>
      </c>
      <c r="C523" s="240" t="e">
        <f>_xlfn.XLOOKUP(TblMainInvoices[[#This Row],[Schedule_Prices_Fa]],TblFeharesCode[Schedule_Prices_Fa],#REF!)</f>
        <v>#REF!</v>
      </c>
      <c r="D523" s="241">
        <v>11</v>
      </c>
      <c r="E523" s="241" t="str">
        <f t="shared" ref="E523:E586" si="17">LEFT($G523,2)</f>
        <v>11</v>
      </c>
      <c r="F523" s="240" t="s">
        <v>1039</v>
      </c>
      <c r="G523" s="251" t="s">
        <v>1158</v>
      </c>
      <c r="H523" s="243" t="s">
        <v>1159</v>
      </c>
      <c r="I523" s="243" t="s">
        <v>3678</v>
      </c>
      <c r="J523" s="252" t="s">
        <v>125</v>
      </c>
      <c r="K523" s="245">
        <v>11172000</v>
      </c>
      <c r="L523" s="246"/>
      <c r="M523" s="247">
        <f>_xlfn.XLOOKUP(TblMainInvoices[[#This Row],[Chapter_Nomber]],TblFeharesChapter[Abniyeh_Chapter_Nomber],TblFeharesChapter[Abniyeh_Plus_Minus])</f>
        <v>1.2861</v>
      </c>
      <c r="N523" s="248">
        <v>1.3418000000000001</v>
      </c>
      <c r="O523" s="245" t="str">
        <f>IF(ISBLANK(TblMainInvoices[[#This Row],[Estimate_Contract_Volumn]]),"",ROUND(TblMainInvoices[[#This Row],[Price_Unit]]*TblMainInvoices[[#This Row],[Estimate_Contract_Volumn]],0))</f>
        <v/>
      </c>
      <c r="P523" s="249"/>
      <c r="Q523" s="250" t="str">
        <f>IFERROR(IF(ISBLANK(TblMainInvoices[[#This Row],[ContInv_No01_Volumn]]),"",ROUND(TblMainInvoices[[#This Row],[Price_Unit]]*TblMainInvoices[[#This Row],[ContInv_No01_Volumn]],0)),"")</f>
        <v/>
      </c>
    </row>
    <row r="524" spans="1:17" ht="50.25" customHeight="1">
      <c r="A524" s="239" t="str">
        <f t="shared" si="16"/>
        <v>11120101</v>
      </c>
      <c r="B524" s="240" t="str">
        <f>_xlfn.XLOOKUP(TblMainInvoices[[#This Row],[Fehrest_Code]],TblFeharesCode[Fehrest_Code],TblFeharesCode[Schedule_Prices_Fa])</f>
        <v>ابنیه</v>
      </c>
      <c r="C524" s="240" t="e">
        <f>_xlfn.XLOOKUP(TblMainInvoices[[#This Row],[Schedule_Prices_Fa]],TblFeharesCode[Schedule_Prices_Fa],#REF!)</f>
        <v>#REF!</v>
      </c>
      <c r="D524" s="241">
        <v>11</v>
      </c>
      <c r="E524" s="241" t="str">
        <f t="shared" si="17"/>
        <v>12</v>
      </c>
      <c r="F524" s="240" t="s">
        <v>1160</v>
      </c>
      <c r="G524" s="251" t="s">
        <v>1161</v>
      </c>
      <c r="H524" s="243" t="s">
        <v>1162</v>
      </c>
      <c r="I524" s="243" t="s">
        <v>3679</v>
      </c>
      <c r="J524" s="252" t="s">
        <v>34</v>
      </c>
      <c r="K524" s="245">
        <v>41617000</v>
      </c>
      <c r="L524" s="246"/>
      <c r="M524" s="247">
        <f>_xlfn.XLOOKUP(TblMainInvoices[[#This Row],[Chapter_Nomber]],TblFeharesChapter[Abniyeh_Chapter_Nomber],TblFeharesChapter[Abniyeh_Plus_Minus])</f>
        <v>1.5161</v>
      </c>
      <c r="N524" s="248">
        <v>1.3418000000000001</v>
      </c>
      <c r="O524" s="245" t="str">
        <f>IF(ISBLANK(TblMainInvoices[[#This Row],[Estimate_Contract_Volumn]]),"",ROUND(TblMainInvoices[[#This Row],[Price_Unit]]*TblMainInvoices[[#This Row],[Estimate_Contract_Volumn]],0))</f>
        <v/>
      </c>
      <c r="P524" s="249"/>
      <c r="Q524" s="250" t="str">
        <f>IFERROR(IF(ISBLANK(TblMainInvoices[[#This Row],[ContInv_No01_Volumn]]),"",ROUND(TblMainInvoices[[#This Row],[Price_Unit]]*TblMainInvoices[[#This Row],[ContInv_No01_Volumn]],0)),"")</f>
        <v/>
      </c>
    </row>
    <row r="525" spans="1:17" ht="50.25" customHeight="1">
      <c r="A525" s="239" t="str">
        <f t="shared" si="16"/>
        <v>11120102</v>
      </c>
      <c r="B525" s="240" t="str">
        <f>_xlfn.XLOOKUP(TblMainInvoices[[#This Row],[Fehrest_Code]],TblFeharesCode[Fehrest_Code],TblFeharesCode[Schedule_Prices_Fa])</f>
        <v>ابنیه</v>
      </c>
      <c r="C525" s="240" t="e">
        <f>_xlfn.XLOOKUP(TblMainInvoices[[#This Row],[Schedule_Prices_Fa]],TblFeharesCode[Schedule_Prices_Fa],#REF!)</f>
        <v>#REF!</v>
      </c>
      <c r="D525" s="241">
        <v>11</v>
      </c>
      <c r="E525" s="241" t="str">
        <f t="shared" si="17"/>
        <v>12</v>
      </c>
      <c r="F525" s="240" t="s">
        <v>1160</v>
      </c>
      <c r="G525" s="251" t="s">
        <v>1163</v>
      </c>
      <c r="H525" s="243" t="s">
        <v>1164</v>
      </c>
      <c r="I525" s="243" t="s">
        <v>3680</v>
      </c>
      <c r="J525" s="244" t="s">
        <v>34</v>
      </c>
      <c r="K525" s="245">
        <v>37582000</v>
      </c>
      <c r="L525" s="246"/>
      <c r="M525" s="247">
        <f>_xlfn.XLOOKUP(TblMainInvoices[[#This Row],[Chapter_Nomber]],TblFeharesChapter[Abniyeh_Chapter_Nomber],TblFeharesChapter[Abniyeh_Plus_Minus])</f>
        <v>1.5161</v>
      </c>
      <c r="N525" s="248">
        <v>1.3418000000000001</v>
      </c>
      <c r="O525" s="245" t="str">
        <f>IF(ISBLANK(TblMainInvoices[[#This Row],[Estimate_Contract_Volumn]]),"",ROUND(TblMainInvoices[[#This Row],[Price_Unit]]*TblMainInvoices[[#This Row],[Estimate_Contract_Volumn]],0))</f>
        <v/>
      </c>
      <c r="P525" s="249"/>
      <c r="Q525" s="250" t="str">
        <f>IFERROR(IF(ISBLANK(TblMainInvoices[[#This Row],[ContInv_No01_Volumn]]),"",ROUND(TblMainInvoices[[#This Row],[Price_Unit]]*TblMainInvoices[[#This Row],[ContInv_No01_Volumn]],0)),"")</f>
        <v/>
      </c>
    </row>
    <row r="526" spans="1:17" ht="50.25" customHeight="1">
      <c r="A526" s="239" t="str">
        <f t="shared" si="16"/>
        <v>11120103</v>
      </c>
      <c r="B526" s="240" t="str">
        <f>_xlfn.XLOOKUP(TblMainInvoices[[#This Row],[Fehrest_Code]],TblFeharesCode[Fehrest_Code],TblFeharesCode[Schedule_Prices_Fa])</f>
        <v>ابنیه</v>
      </c>
      <c r="C526" s="240" t="e">
        <f>_xlfn.XLOOKUP(TblMainInvoices[[#This Row],[Schedule_Prices_Fa]],TblFeharesCode[Schedule_Prices_Fa],#REF!)</f>
        <v>#REF!</v>
      </c>
      <c r="D526" s="241">
        <v>11</v>
      </c>
      <c r="E526" s="241" t="str">
        <f t="shared" si="17"/>
        <v>12</v>
      </c>
      <c r="F526" s="240" t="s">
        <v>1160</v>
      </c>
      <c r="G526" s="251" t="s">
        <v>1165</v>
      </c>
      <c r="H526" s="243" t="s">
        <v>1166</v>
      </c>
      <c r="I526" s="243" t="s">
        <v>3681</v>
      </c>
      <c r="J526" s="252" t="s">
        <v>34</v>
      </c>
      <c r="K526" s="245">
        <v>33780000</v>
      </c>
      <c r="L526" s="246"/>
      <c r="M526" s="247">
        <f>_xlfn.XLOOKUP(TblMainInvoices[[#This Row],[Chapter_Nomber]],TblFeharesChapter[Abniyeh_Chapter_Nomber],TblFeharesChapter[Abniyeh_Plus_Minus])</f>
        <v>1.5161</v>
      </c>
      <c r="N526" s="248">
        <v>1.3418000000000001</v>
      </c>
      <c r="O526" s="245" t="str">
        <f>IF(ISBLANK(TblMainInvoices[[#This Row],[Estimate_Contract_Volumn]]),"",ROUND(TblMainInvoices[[#This Row],[Price_Unit]]*TblMainInvoices[[#This Row],[Estimate_Contract_Volumn]],0))</f>
        <v/>
      </c>
      <c r="P526" s="249"/>
      <c r="Q526" s="250" t="str">
        <f>IFERROR(IF(ISBLANK(TblMainInvoices[[#This Row],[ContInv_No01_Volumn]]),"",ROUND(TblMainInvoices[[#This Row],[Price_Unit]]*TblMainInvoices[[#This Row],[ContInv_No01_Volumn]],0)),"")</f>
        <v/>
      </c>
    </row>
    <row r="527" spans="1:17" ht="50.25" customHeight="1">
      <c r="A527" s="239" t="str">
        <f t="shared" si="16"/>
        <v>11120104</v>
      </c>
      <c r="B527" s="240" t="str">
        <f>_xlfn.XLOOKUP(TblMainInvoices[[#This Row],[Fehrest_Code]],TblFeharesCode[Fehrest_Code],TblFeharesCode[Schedule_Prices_Fa])</f>
        <v>ابنیه</v>
      </c>
      <c r="C527" s="240" t="e">
        <f>_xlfn.XLOOKUP(TblMainInvoices[[#This Row],[Schedule_Prices_Fa]],TblFeharesCode[Schedule_Prices_Fa],#REF!)</f>
        <v>#REF!</v>
      </c>
      <c r="D527" s="241">
        <v>11</v>
      </c>
      <c r="E527" s="241" t="str">
        <f t="shared" si="17"/>
        <v>12</v>
      </c>
      <c r="F527" s="240" t="s">
        <v>1160</v>
      </c>
      <c r="G527" s="251" t="s">
        <v>1167</v>
      </c>
      <c r="H527" s="243" t="s">
        <v>1168</v>
      </c>
      <c r="I527" s="243" t="s">
        <v>3682</v>
      </c>
      <c r="J527" s="252" t="s">
        <v>34</v>
      </c>
      <c r="K527" s="245">
        <v>32399000</v>
      </c>
      <c r="L527" s="246"/>
      <c r="M527" s="247">
        <f>_xlfn.XLOOKUP(TblMainInvoices[[#This Row],[Chapter_Nomber]],TblFeharesChapter[Abniyeh_Chapter_Nomber],TblFeharesChapter[Abniyeh_Plus_Minus])</f>
        <v>1.5161</v>
      </c>
      <c r="N527" s="248">
        <v>1.3418000000000001</v>
      </c>
      <c r="O527" s="245" t="str">
        <f>IF(ISBLANK(TblMainInvoices[[#This Row],[Estimate_Contract_Volumn]]),"",ROUND(TblMainInvoices[[#This Row],[Price_Unit]]*TblMainInvoices[[#This Row],[Estimate_Contract_Volumn]],0))</f>
        <v/>
      </c>
      <c r="P527" s="249"/>
      <c r="Q527" s="250" t="str">
        <f>IFERROR(IF(ISBLANK(TblMainInvoices[[#This Row],[ContInv_No01_Volumn]]),"",ROUND(TblMainInvoices[[#This Row],[Price_Unit]]*TblMainInvoices[[#This Row],[ContInv_No01_Volumn]],0)),"")</f>
        <v/>
      </c>
    </row>
    <row r="528" spans="1:17" ht="50.25" customHeight="1">
      <c r="A528" s="239" t="str">
        <f t="shared" si="16"/>
        <v>11120105</v>
      </c>
      <c r="B528" s="240" t="str">
        <f>_xlfn.XLOOKUP(TblMainInvoices[[#This Row],[Fehrest_Code]],TblFeharesCode[Fehrest_Code],TblFeharesCode[Schedule_Prices_Fa])</f>
        <v>ابنیه</v>
      </c>
      <c r="C528" s="240" t="e">
        <f>_xlfn.XLOOKUP(TblMainInvoices[[#This Row],[Schedule_Prices_Fa]],TblFeharesCode[Schedule_Prices_Fa],#REF!)</f>
        <v>#REF!</v>
      </c>
      <c r="D528" s="241">
        <v>11</v>
      </c>
      <c r="E528" s="241" t="str">
        <f t="shared" si="17"/>
        <v>12</v>
      </c>
      <c r="F528" s="240" t="s">
        <v>1160</v>
      </c>
      <c r="G528" s="251" t="s">
        <v>1169</v>
      </c>
      <c r="H528" s="243" t="s">
        <v>1170</v>
      </c>
      <c r="I528" s="243" t="s">
        <v>3683</v>
      </c>
      <c r="J528" s="252" t="s">
        <v>34</v>
      </c>
      <c r="K528" s="245">
        <v>28881000</v>
      </c>
      <c r="L528" s="246"/>
      <c r="M528" s="247">
        <f>_xlfn.XLOOKUP(TblMainInvoices[[#This Row],[Chapter_Nomber]],TblFeharesChapter[Abniyeh_Chapter_Nomber],TblFeharesChapter[Abniyeh_Plus_Minus])</f>
        <v>1.5161</v>
      </c>
      <c r="N528" s="248">
        <v>1.3418000000000001</v>
      </c>
      <c r="O528" s="245" t="str">
        <f>IF(ISBLANK(TblMainInvoices[[#This Row],[Estimate_Contract_Volumn]]),"",ROUND(TblMainInvoices[[#This Row],[Price_Unit]]*TblMainInvoices[[#This Row],[Estimate_Contract_Volumn]],0))</f>
        <v/>
      </c>
      <c r="P528" s="249"/>
      <c r="Q528" s="250" t="str">
        <f>IFERROR(IF(ISBLANK(TblMainInvoices[[#This Row],[ContInv_No01_Volumn]]),"",ROUND(TblMainInvoices[[#This Row],[Price_Unit]]*TblMainInvoices[[#This Row],[ContInv_No01_Volumn]],0)),"")</f>
        <v/>
      </c>
    </row>
    <row r="529" spans="1:17" ht="50.25" customHeight="1">
      <c r="A529" s="239" t="str">
        <f t="shared" si="16"/>
        <v>11120106</v>
      </c>
      <c r="B529" s="240" t="str">
        <f>_xlfn.XLOOKUP(TblMainInvoices[[#This Row],[Fehrest_Code]],TblFeharesCode[Fehrest_Code],TblFeharesCode[Schedule_Prices_Fa])</f>
        <v>ابنیه</v>
      </c>
      <c r="C529" s="240" t="e">
        <f>_xlfn.XLOOKUP(TblMainInvoices[[#This Row],[Schedule_Prices_Fa]],TblFeharesCode[Schedule_Prices_Fa],#REF!)</f>
        <v>#REF!</v>
      </c>
      <c r="D529" s="241">
        <v>11</v>
      </c>
      <c r="E529" s="241" t="str">
        <f t="shared" si="17"/>
        <v>12</v>
      </c>
      <c r="F529" s="240" t="s">
        <v>1160</v>
      </c>
      <c r="G529" s="251" t="s">
        <v>1171</v>
      </c>
      <c r="H529" s="243" t="s">
        <v>1172</v>
      </c>
      <c r="I529" s="243" t="s">
        <v>3684</v>
      </c>
      <c r="J529" s="252" t="s">
        <v>34</v>
      </c>
      <c r="K529" s="245">
        <v>0</v>
      </c>
      <c r="L529" s="246"/>
      <c r="M529" s="247">
        <f>_xlfn.XLOOKUP(TblMainInvoices[[#This Row],[Chapter_Nomber]],TblFeharesChapter[Abniyeh_Chapter_Nomber],TblFeharesChapter[Abniyeh_Plus_Minus])</f>
        <v>1.5161</v>
      </c>
      <c r="N529" s="248">
        <v>1.3418000000000001</v>
      </c>
      <c r="O529" s="245" t="str">
        <f>IF(ISBLANK(TblMainInvoices[[#This Row],[Estimate_Contract_Volumn]]),"",ROUND(TblMainInvoices[[#This Row],[Price_Unit]]*TblMainInvoices[[#This Row],[Estimate_Contract_Volumn]],0))</f>
        <v/>
      </c>
      <c r="P529" s="249"/>
      <c r="Q529" s="250" t="str">
        <f>IFERROR(IF(ISBLANK(TblMainInvoices[[#This Row],[ContInv_No01_Volumn]]),"",ROUND(TblMainInvoices[[#This Row],[Price_Unit]]*TblMainInvoices[[#This Row],[ContInv_No01_Volumn]],0)),"")</f>
        <v/>
      </c>
    </row>
    <row r="530" spans="1:17" ht="50.25" customHeight="1">
      <c r="A530" s="239" t="str">
        <f t="shared" si="16"/>
        <v>11120201</v>
      </c>
      <c r="B530" s="240" t="str">
        <f>_xlfn.XLOOKUP(TblMainInvoices[[#This Row],[Fehrest_Code]],TblFeharesCode[Fehrest_Code],TblFeharesCode[Schedule_Prices_Fa])</f>
        <v>ابنیه</v>
      </c>
      <c r="C530" s="240" t="e">
        <f>_xlfn.XLOOKUP(TblMainInvoices[[#This Row],[Schedule_Prices_Fa]],TblFeharesCode[Schedule_Prices_Fa],#REF!)</f>
        <v>#REF!</v>
      </c>
      <c r="D530" s="241">
        <v>11</v>
      </c>
      <c r="E530" s="241" t="str">
        <f t="shared" si="17"/>
        <v>12</v>
      </c>
      <c r="F530" s="240" t="s">
        <v>1160</v>
      </c>
      <c r="G530" s="251" t="s">
        <v>1173</v>
      </c>
      <c r="H530" s="243" t="s">
        <v>1174</v>
      </c>
      <c r="I530" s="243" t="s">
        <v>3685</v>
      </c>
      <c r="J530" s="244" t="s">
        <v>34</v>
      </c>
      <c r="K530" s="245">
        <v>45969000</v>
      </c>
      <c r="L530" s="246"/>
      <c r="M530" s="247">
        <f>_xlfn.XLOOKUP(TblMainInvoices[[#This Row],[Chapter_Nomber]],TblFeharesChapter[Abniyeh_Chapter_Nomber],TblFeharesChapter[Abniyeh_Plus_Minus])</f>
        <v>1.5161</v>
      </c>
      <c r="N530" s="248">
        <v>1.3418000000000001</v>
      </c>
      <c r="O530" s="245" t="str">
        <f>IF(ISBLANK(TblMainInvoices[[#This Row],[Estimate_Contract_Volumn]]),"",ROUND(TblMainInvoices[[#This Row],[Price_Unit]]*TblMainInvoices[[#This Row],[Estimate_Contract_Volumn]],0))</f>
        <v/>
      </c>
      <c r="P530" s="249"/>
      <c r="Q530" s="250" t="str">
        <f>IFERROR(IF(ISBLANK(TblMainInvoices[[#This Row],[ContInv_No01_Volumn]]),"",ROUND(TblMainInvoices[[#This Row],[Price_Unit]]*TblMainInvoices[[#This Row],[ContInv_No01_Volumn]],0)),"")</f>
        <v/>
      </c>
    </row>
    <row r="531" spans="1:17" ht="50.25" customHeight="1">
      <c r="A531" s="239" t="str">
        <f t="shared" si="16"/>
        <v>11120202</v>
      </c>
      <c r="B531" s="240" t="str">
        <f>_xlfn.XLOOKUP(TblMainInvoices[[#This Row],[Fehrest_Code]],TblFeharesCode[Fehrest_Code],TblFeharesCode[Schedule_Prices_Fa])</f>
        <v>ابنیه</v>
      </c>
      <c r="C531" s="240" t="e">
        <f>_xlfn.XLOOKUP(TblMainInvoices[[#This Row],[Schedule_Prices_Fa]],TblFeharesCode[Schedule_Prices_Fa],#REF!)</f>
        <v>#REF!</v>
      </c>
      <c r="D531" s="241">
        <v>11</v>
      </c>
      <c r="E531" s="241" t="str">
        <f t="shared" si="17"/>
        <v>12</v>
      </c>
      <c r="F531" s="240" t="s">
        <v>1160</v>
      </c>
      <c r="G531" s="251" t="s">
        <v>1175</v>
      </c>
      <c r="H531" s="243" t="s">
        <v>1176</v>
      </c>
      <c r="I531" s="243" t="s">
        <v>3686</v>
      </c>
      <c r="J531" s="252" t="s">
        <v>34</v>
      </c>
      <c r="K531" s="245">
        <v>45969000</v>
      </c>
      <c r="L531" s="246"/>
      <c r="M531" s="247">
        <f>_xlfn.XLOOKUP(TblMainInvoices[[#This Row],[Chapter_Nomber]],TblFeharesChapter[Abniyeh_Chapter_Nomber],TblFeharesChapter[Abniyeh_Plus_Minus])</f>
        <v>1.5161</v>
      </c>
      <c r="N531" s="248">
        <v>1.3418000000000001</v>
      </c>
      <c r="O531" s="245" t="str">
        <f>IF(ISBLANK(TblMainInvoices[[#This Row],[Estimate_Contract_Volumn]]),"",ROUND(TblMainInvoices[[#This Row],[Price_Unit]]*TblMainInvoices[[#This Row],[Estimate_Contract_Volumn]],0))</f>
        <v/>
      </c>
      <c r="P531" s="249"/>
      <c r="Q531" s="250" t="str">
        <f>IFERROR(IF(ISBLANK(TblMainInvoices[[#This Row],[ContInv_No01_Volumn]]),"",ROUND(TblMainInvoices[[#This Row],[Price_Unit]]*TblMainInvoices[[#This Row],[ContInv_No01_Volumn]],0)),"")</f>
        <v/>
      </c>
    </row>
    <row r="532" spans="1:17" ht="50.25" customHeight="1">
      <c r="A532" s="239" t="str">
        <f t="shared" si="16"/>
        <v>11120203</v>
      </c>
      <c r="B532" s="240" t="str">
        <f>_xlfn.XLOOKUP(TblMainInvoices[[#This Row],[Fehrest_Code]],TblFeharesCode[Fehrest_Code],TblFeharesCode[Schedule_Prices_Fa])</f>
        <v>ابنیه</v>
      </c>
      <c r="C532" s="240" t="e">
        <f>_xlfn.XLOOKUP(TblMainInvoices[[#This Row],[Schedule_Prices_Fa]],TblFeharesCode[Schedule_Prices_Fa],#REF!)</f>
        <v>#REF!</v>
      </c>
      <c r="D532" s="241">
        <v>11</v>
      </c>
      <c r="E532" s="241" t="str">
        <f t="shared" si="17"/>
        <v>12</v>
      </c>
      <c r="F532" s="240" t="s">
        <v>1160</v>
      </c>
      <c r="G532" s="251" t="s">
        <v>1177</v>
      </c>
      <c r="H532" s="243" t="s">
        <v>1178</v>
      </c>
      <c r="I532" s="243" t="s">
        <v>3687</v>
      </c>
      <c r="J532" s="252" t="s">
        <v>34</v>
      </c>
      <c r="K532" s="245">
        <v>76889000</v>
      </c>
      <c r="L532" s="246"/>
      <c r="M532" s="247">
        <f>_xlfn.XLOOKUP(TblMainInvoices[[#This Row],[Chapter_Nomber]],TblFeharesChapter[Abniyeh_Chapter_Nomber],TblFeharesChapter[Abniyeh_Plus_Minus])</f>
        <v>1.5161</v>
      </c>
      <c r="N532" s="248">
        <v>1.3418000000000001</v>
      </c>
      <c r="O532" s="245" t="str">
        <f>IF(ISBLANK(TblMainInvoices[[#This Row],[Estimate_Contract_Volumn]]),"",ROUND(TblMainInvoices[[#This Row],[Price_Unit]]*TblMainInvoices[[#This Row],[Estimate_Contract_Volumn]],0))</f>
        <v/>
      </c>
      <c r="P532" s="249"/>
      <c r="Q532" s="250" t="str">
        <f>IFERROR(IF(ISBLANK(TblMainInvoices[[#This Row],[ContInv_No01_Volumn]]),"",ROUND(TblMainInvoices[[#This Row],[Price_Unit]]*TblMainInvoices[[#This Row],[ContInv_No01_Volumn]],0)),"")</f>
        <v/>
      </c>
    </row>
    <row r="533" spans="1:17" ht="50.25" customHeight="1">
      <c r="A533" s="239" t="str">
        <f t="shared" si="16"/>
        <v>11120204</v>
      </c>
      <c r="B533" s="240" t="str">
        <f>_xlfn.XLOOKUP(TblMainInvoices[[#This Row],[Fehrest_Code]],TblFeharesCode[Fehrest_Code],TblFeharesCode[Schedule_Prices_Fa])</f>
        <v>ابنیه</v>
      </c>
      <c r="C533" s="240" t="e">
        <f>_xlfn.XLOOKUP(TblMainInvoices[[#This Row],[Schedule_Prices_Fa]],TblFeharesCode[Schedule_Prices_Fa],#REF!)</f>
        <v>#REF!</v>
      </c>
      <c r="D533" s="241">
        <v>11</v>
      </c>
      <c r="E533" s="241" t="str">
        <f t="shared" si="17"/>
        <v>12</v>
      </c>
      <c r="F533" s="240" t="s">
        <v>1160</v>
      </c>
      <c r="G533" s="251" t="s">
        <v>1179</v>
      </c>
      <c r="H533" s="243" t="s">
        <v>1180</v>
      </c>
      <c r="I533" s="243" t="s">
        <v>3688</v>
      </c>
      <c r="J533" s="252" t="s">
        <v>34</v>
      </c>
      <c r="K533" s="245">
        <v>56070000</v>
      </c>
      <c r="L533" s="246"/>
      <c r="M533" s="247">
        <f>_xlfn.XLOOKUP(TblMainInvoices[[#This Row],[Chapter_Nomber]],TblFeharesChapter[Abniyeh_Chapter_Nomber],TblFeharesChapter[Abniyeh_Plus_Minus])</f>
        <v>1.5161</v>
      </c>
      <c r="N533" s="248">
        <v>1.3418000000000001</v>
      </c>
      <c r="O533" s="245" t="str">
        <f>IF(ISBLANK(TblMainInvoices[[#This Row],[Estimate_Contract_Volumn]]),"",ROUND(TblMainInvoices[[#This Row],[Price_Unit]]*TblMainInvoices[[#This Row],[Estimate_Contract_Volumn]],0))</f>
        <v/>
      </c>
      <c r="P533" s="249"/>
      <c r="Q533" s="250" t="str">
        <f>IFERROR(IF(ISBLANK(TblMainInvoices[[#This Row],[ContInv_No01_Volumn]]),"",ROUND(TblMainInvoices[[#This Row],[Price_Unit]]*TblMainInvoices[[#This Row],[ContInv_No01_Volumn]],0)),"")</f>
        <v/>
      </c>
    </row>
    <row r="534" spans="1:17" ht="50.25" customHeight="1">
      <c r="A534" s="239" t="str">
        <f t="shared" si="16"/>
        <v>11120205</v>
      </c>
      <c r="B534" s="240" t="str">
        <f>_xlfn.XLOOKUP(TblMainInvoices[[#This Row],[Fehrest_Code]],TblFeharesCode[Fehrest_Code],TblFeharesCode[Schedule_Prices_Fa])</f>
        <v>ابنیه</v>
      </c>
      <c r="C534" s="240" t="e">
        <f>_xlfn.XLOOKUP(TblMainInvoices[[#This Row],[Schedule_Prices_Fa]],TblFeharesCode[Schedule_Prices_Fa],#REF!)</f>
        <v>#REF!</v>
      </c>
      <c r="D534" s="241">
        <v>11</v>
      </c>
      <c r="E534" s="241" t="str">
        <f t="shared" si="17"/>
        <v>12</v>
      </c>
      <c r="F534" s="240" t="s">
        <v>1160</v>
      </c>
      <c r="G534" s="251" t="s">
        <v>1181</v>
      </c>
      <c r="H534" s="243" t="s">
        <v>1182</v>
      </c>
      <c r="I534" s="243" t="s">
        <v>3590</v>
      </c>
      <c r="J534" s="252" t="s">
        <v>34</v>
      </c>
      <c r="K534" s="245">
        <v>5050000</v>
      </c>
      <c r="L534" s="246"/>
      <c r="M534" s="247">
        <f>_xlfn.XLOOKUP(TblMainInvoices[[#This Row],[Chapter_Nomber]],TblFeharesChapter[Abniyeh_Chapter_Nomber],TblFeharesChapter[Abniyeh_Plus_Minus])</f>
        <v>1.5161</v>
      </c>
      <c r="N534" s="248">
        <v>1.3418000000000001</v>
      </c>
      <c r="O534" s="245" t="str">
        <f>IF(ISBLANK(TblMainInvoices[[#This Row],[Estimate_Contract_Volumn]]),"",ROUND(TblMainInvoices[[#This Row],[Price_Unit]]*TblMainInvoices[[#This Row],[Estimate_Contract_Volumn]],0))</f>
        <v/>
      </c>
      <c r="P534" s="249"/>
      <c r="Q534" s="250" t="str">
        <f>IFERROR(IF(ISBLANK(TblMainInvoices[[#This Row],[ContInv_No01_Volumn]]),"",ROUND(TblMainInvoices[[#This Row],[Price_Unit]]*TblMainInvoices[[#This Row],[ContInv_No01_Volumn]],0)),"")</f>
        <v/>
      </c>
    </row>
    <row r="535" spans="1:17" ht="50.25" customHeight="1">
      <c r="A535" s="239" t="str">
        <f t="shared" si="16"/>
        <v>11120220</v>
      </c>
      <c r="B535" s="240" t="str">
        <f>_xlfn.XLOOKUP(TblMainInvoices[[#This Row],[Fehrest_Code]],TblFeharesCode[Fehrest_Code],TblFeharesCode[Schedule_Prices_Fa])</f>
        <v>ابنیه</v>
      </c>
      <c r="C535" s="240" t="e">
        <f>_xlfn.XLOOKUP(TblMainInvoices[[#This Row],[Schedule_Prices_Fa]],TblFeharesCode[Schedule_Prices_Fa],#REF!)</f>
        <v>#REF!</v>
      </c>
      <c r="D535" s="241">
        <v>11</v>
      </c>
      <c r="E535" s="241" t="str">
        <f t="shared" si="17"/>
        <v>12</v>
      </c>
      <c r="F535" s="240" t="s">
        <v>1160</v>
      </c>
      <c r="G535" s="251" t="s">
        <v>1183</v>
      </c>
      <c r="H535" s="243" t="s">
        <v>1184</v>
      </c>
      <c r="I535" s="243" t="s">
        <v>3689</v>
      </c>
      <c r="J535" s="252" t="s">
        <v>34</v>
      </c>
      <c r="K535" s="245">
        <v>0</v>
      </c>
      <c r="L535" s="246"/>
      <c r="M535" s="247">
        <f>_xlfn.XLOOKUP(TblMainInvoices[[#This Row],[Chapter_Nomber]],TblFeharesChapter[Abniyeh_Chapter_Nomber],TblFeharesChapter[Abniyeh_Plus_Minus])</f>
        <v>1.5161</v>
      </c>
      <c r="N535" s="248">
        <v>1.3418000000000001</v>
      </c>
      <c r="O535" s="245" t="str">
        <f>IF(ISBLANK(TblMainInvoices[[#This Row],[Estimate_Contract_Volumn]]),"",ROUND(TblMainInvoices[[#This Row],[Price_Unit]]*TblMainInvoices[[#This Row],[Estimate_Contract_Volumn]],0))</f>
        <v/>
      </c>
      <c r="P535" s="249"/>
      <c r="Q535" s="250" t="str">
        <f>IFERROR(IF(ISBLANK(TblMainInvoices[[#This Row],[ContInv_No01_Volumn]]),"",ROUND(TblMainInvoices[[#This Row],[Price_Unit]]*TblMainInvoices[[#This Row],[ContInv_No01_Volumn]],0)),"")</f>
        <v/>
      </c>
    </row>
    <row r="536" spans="1:17" ht="50.25" customHeight="1">
      <c r="A536" s="239" t="str">
        <f t="shared" si="16"/>
        <v>11120221</v>
      </c>
      <c r="B536" s="240" t="str">
        <f>_xlfn.XLOOKUP(TblMainInvoices[[#This Row],[Fehrest_Code]],TblFeharesCode[Fehrest_Code],TblFeharesCode[Schedule_Prices_Fa])</f>
        <v>ابنیه</v>
      </c>
      <c r="C536" s="240" t="e">
        <f>_xlfn.XLOOKUP(TblMainInvoices[[#This Row],[Schedule_Prices_Fa]],TblFeharesCode[Schedule_Prices_Fa],#REF!)</f>
        <v>#REF!</v>
      </c>
      <c r="D536" s="241">
        <v>11</v>
      </c>
      <c r="E536" s="241" t="str">
        <f t="shared" si="17"/>
        <v>12</v>
      </c>
      <c r="F536" s="240" t="s">
        <v>1160</v>
      </c>
      <c r="G536" s="251" t="s">
        <v>1185</v>
      </c>
      <c r="H536" s="243" t="s">
        <v>1186</v>
      </c>
      <c r="I536" s="243" t="s">
        <v>3690</v>
      </c>
      <c r="J536" s="252" t="s">
        <v>34</v>
      </c>
      <c r="K536" s="245">
        <v>0</v>
      </c>
      <c r="L536" s="246"/>
      <c r="M536" s="247">
        <f>_xlfn.XLOOKUP(TblMainInvoices[[#This Row],[Chapter_Nomber]],TblFeharesChapter[Abniyeh_Chapter_Nomber],TblFeharesChapter[Abniyeh_Plus_Minus])</f>
        <v>1.5161</v>
      </c>
      <c r="N536" s="248">
        <v>1.3418000000000001</v>
      </c>
      <c r="O536" s="245" t="str">
        <f>IF(ISBLANK(TblMainInvoices[[#This Row],[Estimate_Contract_Volumn]]),"",ROUND(TblMainInvoices[[#This Row],[Price_Unit]]*TblMainInvoices[[#This Row],[Estimate_Contract_Volumn]],0))</f>
        <v/>
      </c>
      <c r="P536" s="249"/>
      <c r="Q536" s="250" t="str">
        <f>IFERROR(IF(ISBLANK(TblMainInvoices[[#This Row],[ContInv_No01_Volumn]]),"",ROUND(TblMainInvoices[[#This Row],[Price_Unit]]*TblMainInvoices[[#This Row],[ContInv_No01_Volumn]],0)),"")</f>
        <v/>
      </c>
    </row>
    <row r="537" spans="1:17" ht="50.25" customHeight="1">
      <c r="A537" s="239" t="str">
        <f t="shared" si="16"/>
        <v>11120222</v>
      </c>
      <c r="B537" s="240" t="str">
        <f>_xlfn.XLOOKUP(TblMainInvoices[[#This Row],[Fehrest_Code]],TblFeharesCode[Fehrest_Code],TblFeharesCode[Schedule_Prices_Fa])</f>
        <v>ابنیه</v>
      </c>
      <c r="C537" s="240" t="e">
        <f>_xlfn.XLOOKUP(TblMainInvoices[[#This Row],[Schedule_Prices_Fa]],TblFeharesCode[Schedule_Prices_Fa],#REF!)</f>
        <v>#REF!</v>
      </c>
      <c r="D537" s="241">
        <v>11</v>
      </c>
      <c r="E537" s="241" t="str">
        <f t="shared" si="17"/>
        <v>12</v>
      </c>
      <c r="F537" s="240" t="s">
        <v>1160</v>
      </c>
      <c r="G537" s="251" t="s">
        <v>1187</v>
      </c>
      <c r="H537" s="243" t="s">
        <v>1188</v>
      </c>
      <c r="I537" s="243" t="s">
        <v>3691</v>
      </c>
      <c r="J537" s="252" t="s">
        <v>34</v>
      </c>
      <c r="K537" s="245">
        <v>0</v>
      </c>
      <c r="L537" s="246"/>
      <c r="M537" s="247">
        <f>_xlfn.XLOOKUP(TblMainInvoices[[#This Row],[Chapter_Nomber]],TblFeharesChapter[Abniyeh_Chapter_Nomber],TblFeharesChapter[Abniyeh_Plus_Minus])</f>
        <v>1.5161</v>
      </c>
      <c r="N537" s="248">
        <v>1.3418000000000001</v>
      </c>
      <c r="O537" s="245" t="str">
        <f>IF(ISBLANK(TblMainInvoices[[#This Row],[Estimate_Contract_Volumn]]),"",ROUND(TblMainInvoices[[#This Row],[Price_Unit]]*TblMainInvoices[[#This Row],[Estimate_Contract_Volumn]],0))</f>
        <v/>
      </c>
      <c r="P537" s="249"/>
      <c r="Q537" s="250" t="str">
        <f>IFERROR(IF(ISBLANK(TblMainInvoices[[#This Row],[ContInv_No01_Volumn]]),"",ROUND(TblMainInvoices[[#This Row],[Price_Unit]]*TblMainInvoices[[#This Row],[ContInv_No01_Volumn]],0)),"")</f>
        <v/>
      </c>
    </row>
    <row r="538" spans="1:17" ht="50.25" customHeight="1">
      <c r="A538" s="239" t="str">
        <f t="shared" si="16"/>
        <v>11120301</v>
      </c>
      <c r="B538" s="240" t="str">
        <f>_xlfn.XLOOKUP(TblMainInvoices[[#This Row],[Fehrest_Code]],TblFeharesCode[Fehrest_Code],TblFeharesCode[Schedule_Prices_Fa])</f>
        <v>ابنیه</v>
      </c>
      <c r="C538" s="240" t="e">
        <f>_xlfn.XLOOKUP(TblMainInvoices[[#This Row],[Schedule_Prices_Fa]],TblFeharesCode[Schedule_Prices_Fa],#REF!)</f>
        <v>#REF!</v>
      </c>
      <c r="D538" s="241">
        <v>11</v>
      </c>
      <c r="E538" s="241" t="str">
        <f t="shared" si="17"/>
        <v>12</v>
      </c>
      <c r="F538" s="240" t="s">
        <v>1160</v>
      </c>
      <c r="G538" s="251" t="s">
        <v>1189</v>
      </c>
      <c r="H538" s="243" t="s">
        <v>1190</v>
      </c>
      <c r="I538" s="243" t="s">
        <v>3692</v>
      </c>
      <c r="J538" s="244" t="s">
        <v>145</v>
      </c>
      <c r="K538" s="245">
        <v>1742000</v>
      </c>
      <c r="L538" s="246"/>
      <c r="M538" s="247">
        <f>_xlfn.XLOOKUP(TblMainInvoices[[#This Row],[Chapter_Nomber]],TblFeharesChapter[Abniyeh_Chapter_Nomber],TblFeharesChapter[Abniyeh_Plus_Minus])</f>
        <v>1.5161</v>
      </c>
      <c r="N538" s="248">
        <v>1.3418000000000001</v>
      </c>
      <c r="O538" s="245" t="str">
        <f>IF(ISBLANK(TblMainInvoices[[#This Row],[Estimate_Contract_Volumn]]),"",ROUND(TblMainInvoices[[#This Row],[Price_Unit]]*TblMainInvoices[[#This Row],[Estimate_Contract_Volumn]],0))</f>
        <v/>
      </c>
      <c r="P538" s="249"/>
      <c r="Q538" s="250" t="str">
        <f>IFERROR(IF(ISBLANK(TblMainInvoices[[#This Row],[ContInv_No01_Volumn]]),"",ROUND(TblMainInvoices[[#This Row],[Price_Unit]]*TblMainInvoices[[#This Row],[ContInv_No01_Volumn]],0)),"")</f>
        <v/>
      </c>
    </row>
    <row r="539" spans="1:17" ht="50.25" customHeight="1">
      <c r="A539" s="239" t="str">
        <f t="shared" si="16"/>
        <v>11120302</v>
      </c>
      <c r="B539" s="240" t="str">
        <f>_xlfn.XLOOKUP(TblMainInvoices[[#This Row],[Fehrest_Code]],TblFeharesCode[Fehrest_Code],TblFeharesCode[Schedule_Prices_Fa])</f>
        <v>ابنیه</v>
      </c>
      <c r="C539" s="240" t="e">
        <f>_xlfn.XLOOKUP(TblMainInvoices[[#This Row],[Schedule_Prices_Fa]],TblFeharesCode[Schedule_Prices_Fa],#REF!)</f>
        <v>#REF!</v>
      </c>
      <c r="D539" s="241">
        <v>11</v>
      </c>
      <c r="E539" s="241" t="str">
        <f t="shared" si="17"/>
        <v>12</v>
      </c>
      <c r="F539" s="240" t="s">
        <v>1160</v>
      </c>
      <c r="G539" s="251" t="s">
        <v>1191</v>
      </c>
      <c r="H539" s="243" t="s">
        <v>1192</v>
      </c>
      <c r="I539" s="243" t="s">
        <v>3693</v>
      </c>
      <c r="J539" s="252" t="s">
        <v>145</v>
      </c>
      <c r="K539" s="245">
        <v>1810000</v>
      </c>
      <c r="L539" s="246"/>
      <c r="M539" s="247">
        <f>_xlfn.XLOOKUP(TblMainInvoices[[#This Row],[Chapter_Nomber]],TblFeharesChapter[Abniyeh_Chapter_Nomber],TblFeharesChapter[Abniyeh_Plus_Minus])</f>
        <v>1.5161</v>
      </c>
      <c r="N539" s="248">
        <v>1.3418000000000001</v>
      </c>
      <c r="O539" s="245" t="str">
        <f>IF(ISBLANK(TblMainInvoices[[#This Row],[Estimate_Contract_Volumn]]),"",ROUND(TblMainInvoices[[#This Row],[Price_Unit]]*TblMainInvoices[[#This Row],[Estimate_Contract_Volumn]],0))</f>
        <v/>
      </c>
      <c r="P539" s="249"/>
      <c r="Q539" s="250" t="str">
        <f>IFERROR(IF(ISBLANK(TblMainInvoices[[#This Row],[ContInv_No01_Volumn]]),"",ROUND(TblMainInvoices[[#This Row],[Price_Unit]]*TblMainInvoices[[#This Row],[ContInv_No01_Volumn]],0)),"")</f>
        <v/>
      </c>
    </row>
    <row r="540" spans="1:17" ht="50.25" customHeight="1">
      <c r="A540" s="239" t="str">
        <f t="shared" si="16"/>
        <v>11120303</v>
      </c>
      <c r="B540" s="240" t="str">
        <f>_xlfn.XLOOKUP(TblMainInvoices[[#This Row],[Fehrest_Code]],TblFeharesCode[Fehrest_Code],TblFeharesCode[Schedule_Prices_Fa])</f>
        <v>ابنیه</v>
      </c>
      <c r="C540" s="240" t="e">
        <f>_xlfn.XLOOKUP(TblMainInvoices[[#This Row],[Schedule_Prices_Fa]],TblFeharesCode[Schedule_Prices_Fa],#REF!)</f>
        <v>#REF!</v>
      </c>
      <c r="D540" s="241">
        <v>11</v>
      </c>
      <c r="E540" s="241" t="str">
        <f t="shared" si="17"/>
        <v>12</v>
      </c>
      <c r="F540" s="240" t="s">
        <v>1160</v>
      </c>
      <c r="G540" s="251" t="s">
        <v>1193</v>
      </c>
      <c r="H540" s="243" t="s">
        <v>1194</v>
      </c>
      <c r="I540" s="243" t="s">
        <v>3694</v>
      </c>
      <c r="J540" s="252" t="s">
        <v>145</v>
      </c>
      <c r="K540" s="245">
        <v>2102000</v>
      </c>
      <c r="L540" s="246"/>
      <c r="M540" s="247">
        <f>_xlfn.XLOOKUP(TblMainInvoices[[#This Row],[Chapter_Nomber]],TblFeharesChapter[Abniyeh_Chapter_Nomber],TblFeharesChapter[Abniyeh_Plus_Minus])</f>
        <v>1.5161</v>
      </c>
      <c r="N540" s="248">
        <v>1.3418000000000001</v>
      </c>
      <c r="O540" s="245" t="str">
        <f>IF(ISBLANK(TblMainInvoices[[#This Row],[Estimate_Contract_Volumn]]),"",ROUND(TblMainInvoices[[#This Row],[Price_Unit]]*TblMainInvoices[[#This Row],[Estimate_Contract_Volumn]],0))</f>
        <v/>
      </c>
      <c r="P540" s="249"/>
      <c r="Q540" s="250" t="str">
        <f>IFERROR(IF(ISBLANK(TblMainInvoices[[#This Row],[ContInv_No01_Volumn]]),"",ROUND(TblMainInvoices[[#This Row],[Price_Unit]]*TblMainInvoices[[#This Row],[ContInv_No01_Volumn]],0)),"")</f>
        <v/>
      </c>
    </row>
    <row r="541" spans="1:17" ht="50.25" customHeight="1">
      <c r="A541" s="239" t="str">
        <f t="shared" si="16"/>
        <v>11120304</v>
      </c>
      <c r="B541" s="240" t="str">
        <f>_xlfn.XLOOKUP(TblMainInvoices[[#This Row],[Fehrest_Code]],TblFeharesCode[Fehrest_Code],TblFeharesCode[Schedule_Prices_Fa])</f>
        <v>ابنیه</v>
      </c>
      <c r="C541" s="240" t="e">
        <f>_xlfn.XLOOKUP(TblMainInvoices[[#This Row],[Schedule_Prices_Fa]],TblFeharesCode[Schedule_Prices_Fa],#REF!)</f>
        <v>#REF!</v>
      </c>
      <c r="D541" s="241">
        <v>11</v>
      </c>
      <c r="E541" s="241" t="str">
        <f t="shared" si="17"/>
        <v>12</v>
      </c>
      <c r="F541" s="240" t="s">
        <v>1160</v>
      </c>
      <c r="G541" s="251" t="s">
        <v>1195</v>
      </c>
      <c r="H541" s="243" t="s">
        <v>1196</v>
      </c>
      <c r="I541" s="243" t="s">
        <v>3695</v>
      </c>
      <c r="J541" s="252" t="s">
        <v>145</v>
      </c>
      <c r="K541" s="245">
        <v>2424000</v>
      </c>
      <c r="L541" s="246"/>
      <c r="M541" s="247">
        <f>_xlfn.XLOOKUP(TblMainInvoices[[#This Row],[Chapter_Nomber]],TblFeharesChapter[Abniyeh_Chapter_Nomber],TblFeharesChapter[Abniyeh_Plus_Minus])</f>
        <v>1.5161</v>
      </c>
      <c r="N541" s="248">
        <v>1.3418000000000001</v>
      </c>
      <c r="O541" s="245" t="str">
        <f>IF(ISBLANK(TblMainInvoices[[#This Row],[Estimate_Contract_Volumn]]),"",ROUND(TblMainInvoices[[#This Row],[Price_Unit]]*TblMainInvoices[[#This Row],[Estimate_Contract_Volumn]],0))</f>
        <v/>
      </c>
      <c r="P541" s="249"/>
      <c r="Q541" s="250" t="str">
        <f>IFERROR(IF(ISBLANK(TblMainInvoices[[#This Row],[ContInv_No01_Volumn]]),"",ROUND(TblMainInvoices[[#This Row],[Price_Unit]]*TblMainInvoices[[#This Row],[ContInv_No01_Volumn]],0)),"")</f>
        <v/>
      </c>
    </row>
    <row r="542" spans="1:17" ht="50.25" customHeight="1">
      <c r="A542" s="239" t="str">
        <f t="shared" si="16"/>
        <v>11120305</v>
      </c>
      <c r="B542" s="240" t="str">
        <f>_xlfn.XLOOKUP(TblMainInvoices[[#This Row],[Fehrest_Code]],TblFeharesCode[Fehrest_Code],TblFeharesCode[Schedule_Prices_Fa])</f>
        <v>ابنیه</v>
      </c>
      <c r="C542" s="240" t="e">
        <f>_xlfn.XLOOKUP(TblMainInvoices[[#This Row],[Schedule_Prices_Fa]],TblFeharesCode[Schedule_Prices_Fa],#REF!)</f>
        <v>#REF!</v>
      </c>
      <c r="D542" s="241">
        <v>11</v>
      </c>
      <c r="E542" s="241" t="str">
        <f t="shared" si="17"/>
        <v>12</v>
      </c>
      <c r="F542" s="240" t="s">
        <v>1160</v>
      </c>
      <c r="G542" s="251" t="s">
        <v>1197</v>
      </c>
      <c r="H542" s="243" t="s">
        <v>1198</v>
      </c>
      <c r="I542" s="243" t="s">
        <v>3696</v>
      </c>
      <c r="J542" s="252" t="s">
        <v>145</v>
      </c>
      <c r="K542" s="245">
        <v>3137000</v>
      </c>
      <c r="L542" s="246"/>
      <c r="M542" s="247">
        <f>_xlfn.XLOOKUP(TblMainInvoices[[#This Row],[Chapter_Nomber]],TblFeharesChapter[Abniyeh_Chapter_Nomber],TblFeharesChapter[Abniyeh_Plus_Minus])</f>
        <v>1.5161</v>
      </c>
      <c r="N542" s="248">
        <v>1.3418000000000001</v>
      </c>
      <c r="O542" s="245" t="str">
        <f>IF(ISBLANK(TblMainInvoices[[#This Row],[Estimate_Contract_Volumn]]),"",ROUND(TblMainInvoices[[#This Row],[Price_Unit]]*TblMainInvoices[[#This Row],[Estimate_Contract_Volumn]],0))</f>
        <v/>
      </c>
      <c r="P542" s="249"/>
      <c r="Q542" s="250" t="str">
        <f>IFERROR(IF(ISBLANK(TblMainInvoices[[#This Row],[ContInv_No01_Volumn]]),"",ROUND(TblMainInvoices[[#This Row],[Price_Unit]]*TblMainInvoices[[#This Row],[ContInv_No01_Volumn]],0)),"")</f>
        <v/>
      </c>
    </row>
    <row r="543" spans="1:17" ht="50.25" customHeight="1">
      <c r="A543" s="239" t="str">
        <f t="shared" si="16"/>
        <v>11120306</v>
      </c>
      <c r="B543" s="240" t="str">
        <f>_xlfn.XLOOKUP(TblMainInvoices[[#This Row],[Fehrest_Code]],TblFeharesCode[Fehrest_Code],TblFeharesCode[Schedule_Prices_Fa])</f>
        <v>ابنیه</v>
      </c>
      <c r="C543" s="240" t="e">
        <f>_xlfn.XLOOKUP(TblMainInvoices[[#This Row],[Schedule_Prices_Fa]],TblFeharesCode[Schedule_Prices_Fa],#REF!)</f>
        <v>#REF!</v>
      </c>
      <c r="D543" s="241">
        <v>11</v>
      </c>
      <c r="E543" s="241" t="str">
        <f t="shared" si="17"/>
        <v>12</v>
      </c>
      <c r="F543" s="240" t="s">
        <v>1160</v>
      </c>
      <c r="G543" s="251" t="s">
        <v>1199</v>
      </c>
      <c r="H543" s="243" t="s">
        <v>1200</v>
      </c>
      <c r="I543" s="243" t="s">
        <v>3697</v>
      </c>
      <c r="J543" s="252" t="s">
        <v>145</v>
      </c>
      <c r="K543" s="245">
        <v>3550000</v>
      </c>
      <c r="L543" s="246"/>
      <c r="M543" s="247">
        <f>_xlfn.XLOOKUP(TblMainInvoices[[#This Row],[Chapter_Nomber]],TblFeharesChapter[Abniyeh_Chapter_Nomber],TblFeharesChapter[Abniyeh_Plus_Minus])</f>
        <v>1.5161</v>
      </c>
      <c r="N543" s="248">
        <v>1.3418000000000001</v>
      </c>
      <c r="O543" s="245" t="str">
        <f>IF(ISBLANK(TblMainInvoices[[#This Row],[Estimate_Contract_Volumn]]),"",ROUND(TblMainInvoices[[#This Row],[Price_Unit]]*TblMainInvoices[[#This Row],[Estimate_Contract_Volumn]],0))</f>
        <v/>
      </c>
      <c r="P543" s="249"/>
      <c r="Q543" s="250" t="str">
        <f>IFERROR(IF(ISBLANK(TblMainInvoices[[#This Row],[ContInv_No01_Volumn]]),"",ROUND(TblMainInvoices[[#This Row],[Price_Unit]]*TblMainInvoices[[#This Row],[ContInv_No01_Volumn]],0)),"")</f>
        <v/>
      </c>
    </row>
    <row r="544" spans="1:17" ht="50.25" customHeight="1">
      <c r="A544" s="239" t="str">
        <f t="shared" si="16"/>
        <v>11120307</v>
      </c>
      <c r="B544" s="240" t="str">
        <f>_xlfn.XLOOKUP(TblMainInvoices[[#This Row],[Fehrest_Code]],TblFeharesCode[Fehrest_Code],TblFeharesCode[Schedule_Prices_Fa])</f>
        <v>ابنیه</v>
      </c>
      <c r="C544" s="240" t="e">
        <f>_xlfn.XLOOKUP(TblMainInvoices[[#This Row],[Schedule_Prices_Fa]],TblFeharesCode[Schedule_Prices_Fa],#REF!)</f>
        <v>#REF!</v>
      </c>
      <c r="D544" s="241">
        <v>11</v>
      </c>
      <c r="E544" s="241" t="str">
        <f t="shared" si="17"/>
        <v>12</v>
      </c>
      <c r="F544" s="240" t="s">
        <v>1160</v>
      </c>
      <c r="G544" s="251" t="s">
        <v>1201</v>
      </c>
      <c r="H544" s="243" t="s">
        <v>1202</v>
      </c>
      <c r="I544" s="243" t="s">
        <v>3698</v>
      </c>
      <c r="J544" s="252" t="s">
        <v>145</v>
      </c>
      <c r="K544" s="245">
        <v>4353000</v>
      </c>
      <c r="L544" s="246"/>
      <c r="M544" s="247">
        <f>_xlfn.XLOOKUP(TblMainInvoices[[#This Row],[Chapter_Nomber]],TblFeharesChapter[Abniyeh_Chapter_Nomber],TblFeharesChapter[Abniyeh_Plus_Minus])</f>
        <v>1.5161</v>
      </c>
      <c r="N544" s="248">
        <v>1.3418000000000001</v>
      </c>
      <c r="O544" s="245" t="str">
        <f>IF(ISBLANK(TblMainInvoices[[#This Row],[Estimate_Contract_Volumn]]),"",ROUND(TblMainInvoices[[#This Row],[Price_Unit]]*TblMainInvoices[[#This Row],[Estimate_Contract_Volumn]],0))</f>
        <v/>
      </c>
      <c r="P544" s="249"/>
      <c r="Q544" s="250" t="str">
        <f>IFERROR(IF(ISBLANK(TblMainInvoices[[#This Row],[ContInv_No01_Volumn]]),"",ROUND(TblMainInvoices[[#This Row],[Price_Unit]]*TblMainInvoices[[#This Row],[ContInv_No01_Volumn]],0)),"")</f>
        <v/>
      </c>
    </row>
    <row r="545" spans="1:17" ht="50.25" customHeight="1">
      <c r="A545" s="239" t="str">
        <f t="shared" si="16"/>
        <v>11120308</v>
      </c>
      <c r="B545" s="240" t="str">
        <f>_xlfn.XLOOKUP(TblMainInvoices[[#This Row],[Fehrest_Code]],TblFeharesCode[Fehrest_Code],TblFeharesCode[Schedule_Prices_Fa])</f>
        <v>ابنیه</v>
      </c>
      <c r="C545" s="240" t="e">
        <f>_xlfn.XLOOKUP(TblMainInvoices[[#This Row],[Schedule_Prices_Fa]],TblFeharesCode[Schedule_Prices_Fa],#REF!)</f>
        <v>#REF!</v>
      </c>
      <c r="D545" s="241">
        <v>11</v>
      </c>
      <c r="E545" s="241" t="str">
        <f t="shared" si="17"/>
        <v>12</v>
      </c>
      <c r="F545" s="240" t="s">
        <v>1160</v>
      </c>
      <c r="G545" s="251" t="s">
        <v>1203</v>
      </c>
      <c r="H545" s="243" t="s">
        <v>1204</v>
      </c>
      <c r="I545" s="243" t="s">
        <v>3699</v>
      </c>
      <c r="J545" s="252" t="s">
        <v>145</v>
      </c>
      <c r="K545" s="245">
        <v>6237000</v>
      </c>
      <c r="L545" s="246"/>
      <c r="M545" s="247">
        <f>_xlfn.XLOOKUP(TblMainInvoices[[#This Row],[Chapter_Nomber]],TblFeharesChapter[Abniyeh_Chapter_Nomber],TblFeharesChapter[Abniyeh_Plus_Minus])</f>
        <v>1.5161</v>
      </c>
      <c r="N545" s="248">
        <v>1.3418000000000001</v>
      </c>
      <c r="O545" s="245" t="str">
        <f>IF(ISBLANK(TblMainInvoices[[#This Row],[Estimate_Contract_Volumn]]),"",ROUND(TblMainInvoices[[#This Row],[Price_Unit]]*TblMainInvoices[[#This Row],[Estimate_Contract_Volumn]],0))</f>
        <v/>
      </c>
      <c r="P545" s="249"/>
      <c r="Q545" s="250" t="str">
        <f>IFERROR(IF(ISBLANK(TblMainInvoices[[#This Row],[ContInv_No01_Volumn]]),"",ROUND(TblMainInvoices[[#This Row],[Price_Unit]]*TblMainInvoices[[#This Row],[ContInv_No01_Volumn]],0)),"")</f>
        <v/>
      </c>
    </row>
    <row r="546" spans="1:17" ht="50.25" customHeight="1">
      <c r="A546" s="239" t="str">
        <f t="shared" si="16"/>
        <v>11120309</v>
      </c>
      <c r="B546" s="240" t="str">
        <f>_xlfn.XLOOKUP(TblMainInvoices[[#This Row],[Fehrest_Code]],TblFeharesCode[Fehrest_Code],TblFeharesCode[Schedule_Prices_Fa])</f>
        <v>ابنیه</v>
      </c>
      <c r="C546" s="240" t="e">
        <f>_xlfn.XLOOKUP(TblMainInvoices[[#This Row],[Schedule_Prices_Fa]],TblFeharesCode[Schedule_Prices_Fa],#REF!)</f>
        <v>#REF!</v>
      </c>
      <c r="D546" s="241">
        <v>11</v>
      </c>
      <c r="E546" s="241" t="str">
        <f t="shared" si="17"/>
        <v>12</v>
      </c>
      <c r="F546" s="240" t="s">
        <v>1160</v>
      </c>
      <c r="G546" s="251" t="s">
        <v>1205</v>
      </c>
      <c r="H546" s="243" t="s">
        <v>1206</v>
      </c>
      <c r="I546" s="243" t="s">
        <v>3700</v>
      </c>
      <c r="J546" s="252" t="s">
        <v>145</v>
      </c>
      <c r="K546" s="245">
        <v>8382000</v>
      </c>
      <c r="L546" s="246"/>
      <c r="M546" s="247">
        <f>_xlfn.XLOOKUP(TblMainInvoices[[#This Row],[Chapter_Nomber]],TblFeharesChapter[Abniyeh_Chapter_Nomber],TblFeharesChapter[Abniyeh_Plus_Minus])</f>
        <v>1.5161</v>
      </c>
      <c r="N546" s="248">
        <v>1.3418000000000001</v>
      </c>
      <c r="O546" s="245" t="str">
        <f>IF(ISBLANK(TblMainInvoices[[#This Row],[Estimate_Contract_Volumn]]),"",ROUND(TblMainInvoices[[#This Row],[Price_Unit]]*TblMainInvoices[[#This Row],[Estimate_Contract_Volumn]],0))</f>
        <v/>
      </c>
      <c r="P546" s="249"/>
      <c r="Q546" s="250" t="str">
        <f>IFERROR(IF(ISBLANK(TblMainInvoices[[#This Row],[ContInv_No01_Volumn]]),"",ROUND(TblMainInvoices[[#This Row],[Price_Unit]]*TblMainInvoices[[#This Row],[ContInv_No01_Volumn]],0)),"")</f>
        <v/>
      </c>
    </row>
    <row r="547" spans="1:17" ht="50.25" customHeight="1">
      <c r="A547" s="239" t="str">
        <f t="shared" si="16"/>
        <v>11120310</v>
      </c>
      <c r="B547" s="240" t="str">
        <f>_xlfn.XLOOKUP(TblMainInvoices[[#This Row],[Fehrest_Code]],TblFeharesCode[Fehrest_Code],TblFeharesCode[Schedule_Prices_Fa])</f>
        <v>ابنیه</v>
      </c>
      <c r="C547" s="240" t="e">
        <f>_xlfn.XLOOKUP(TblMainInvoices[[#This Row],[Schedule_Prices_Fa]],TblFeharesCode[Schedule_Prices_Fa],#REF!)</f>
        <v>#REF!</v>
      </c>
      <c r="D547" s="241">
        <v>11</v>
      </c>
      <c r="E547" s="241" t="str">
        <f t="shared" si="17"/>
        <v>12</v>
      </c>
      <c r="F547" s="240" t="s">
        <v>1160</v>
      </c>
      <c r="G547" s="251" t="s">
        <v>1207</v>
      </c>
      <c r="H547" s="243" t="s">
        <v>1208</v>
      </c>
      <c r="I547" s="243" t="s">
        <v>3701</v>
      </c>
      <c r="J547" s="252" t="s">
        <v>145</v>
      </c>
      <c r="K547" s="245">
        <v>10138000</v>
      </c>
      <c r="L547" s="246"/>
      <c r="M547" s="247">
        <f>_xlfn.XLOOKUP(TblMainInvoices[[#This Row],[Chapter_Nomber]],TblFeharesChapter[Abniyeh_Chapter_Nomber],TblFeharesChapter[Abniyeh_Plus_Minus])</f>
        <v>1.5161</v>
      </c>
      <c r="N547" s="248">
        <v>1.3418000000000001</v>
      </c>
      <c r="O547" s="245" t="str">
        <f>IF(ISBLANK(TblMainInvoices[[#This Row],[Estimate_Contract_Volumn]]),"",ROUND(TblMainInvoices[[#This Row],[Price_Unit]]*TblMainInvoices[[#This Row],[Estimate_Contract_Volumn]],0))</f>
        <v/>
      </c>
      <c r="P547" s="249"/>
      <c r="Q547" s="250" t="str">
        <f>IFERROR(IF(ISBLANK(TblMainInvoices[[#This Row],[ContInv_No01_Volumn]]),"",ROUND(TblMainInvoices[[#This Row],[Price_Unit]]*TblMainInvoices[[#This Row],[ContInv_No01_Volumn]],0)),"")</f>
        <v/>
      </c>
    </row>
    <row r="548" spans="1:17" ht="50.25" customHeight="1">
      <c r="A548" s="239" t="str">
        <f t="shared" si="16"/>
        <v>11120311</v>
      </c>
      <c r="B548" s="240" t="str">
        <f>_xlfn.XLOOKUP(TblMainInvoices[[#This Row],[Fehrest_Code]],TblFeharesCode[Fehrest_Code],TblFeharesCode[Schedule_Prices_Fa])</f>
        <v>ابنیه</v>
      </c>
      <c r="C548" s="240" t="e">
        <f>_xlfn.XLOOKUP(TblMainInvoices[[#This Row],[Schedule_Prices_Fa]],TblFeharesCode[Schedule_Prices_Fa],#REF!)</f>
        <v>#REF!</v>
      </c>
      <c r="D548" s="241">
        <v>11</v>
      </c>
      <c r="E548" s="241" t="str">
        <f t="shared" si="17"/>
        <v>12</v>
      </c>
      <c r="F548" s="240" t="s">
        <v>1160</v>
      </c>
      <c r="G548" s="251" t="s">
        <v>1209</v>
      </c>
      <c r="H548" s="243" t="s">
        <v>1210</v>
      </c>
      <c r="I548" s="243" t="s">
        <v>3702</v>
      </c>
      <c r="J548" s="252" t="s">
        <v>145</v>
      </c>
      <c r="K548" s="245">
        <v>11000000</v>
      </c>
      <c r="L548" s="246"/>
      <c r="M548" s="247">
        <f>_xlfn.XLOOKUP(TblMainInvoices[[#This Row],[Chapter_Nomber]],TblFeharesChapter[Abniyeh_Chapter_Nomber],TblFeharesChapter[Abniyeh_Plus_Minus])</f>
        <v>1.5161</v>
      </c>
      <c r="N548" s="248">
        <v>1.3418000000000001</v>
      </c>
      <c r="O548" s="245" t="str">
        <f>IF(ISBLANK(TblMainInvoices[[#This Row],[Estimate_Contract_Volumn]]),"",ROUND(TblMainInvoices[[#This Row],[Price_Unit]]*TblMainInvoices[[#This Row],[Estimate_Contract_Volumn]],0))</f>
        <v/>
      </c>
      <c r="P548" s="249"/>
      <c r="Q548" s="250" t="str">
        <f>IFERROR(IF(ISBLANK(TblMainInvoices[[#This Row],[ContInv_No01_Volumn]]),"",ROUND(TblMainInvoices[[#This Row],[Price_Unit]]*TblMainInvoices[[#This Row],[ContInv_No01_Volumn]],0)),"")</f>
        <v/>
      </c>
    </row>
    <row r="549" spans="1:17" ht="50.25" customHeight="1">
      <c r="A549" s="239" t="str">
        <f t="shared" si="16"/>
        <v>11120401</v>
      </c>
      <c r="B549" s="240" t="str">
        <f>_xlfn.XLOOKUP(TblMainInvoices[[#This Row],[Fehrest_Code]],TblFeharesCode[Fehrest_Code],TblFeharesCode[Schedule_Prices_Fa])</f>
        <v>ابنیه</v>
      </c>
      <c r="C549" s="240" t="e">
        <f>_xlfn.XLOOKUP(TblMainInvoices[[#This Row],[Schedule_Prices_Fa]],TblFeharesCode[Schedule_Prices_Fa],#REF!)</f>
        <v>#REF!</v>
      </c>
      <c r="D549" s="241">
        <v>11</v>
      </c>
      <c r="E549" s="241" t="str">
        <f t="shared" si="17"/>
        <v>12</v>
      </c>
      <c r="F549" s="240" t="s">
        <v>1160</v>
      </c>
      <c r="G549" s="251" t="s">
        <v>1211</v>
      </c>
      <c r="H549" s="243" t="s">
        <v>1212</v>
      </c>
      <c r="I549" s="243" t="s">
        <v>3703</v>
      </c>
      <c r="J549" s="252" t="s">
        <v>145</v>
      </c>
      <c r="K549" s="245">
        <v>9834000</v>
      </c>
      <c r="L549" s="246"/>
      <c r="M549" s="247">
        <f>_xlfn.XLOOKUP(TblMainInvoices[[#This Row],[Chapter_Nomber]],TblFeharesChapter[Abniyeh_Chapter_Nomber],TblFeharesChapter[Abniyeh_Plus_Minus])</f>
        <v>1.5161</v>
      </c>
      <c r="N549" s="248">
        <v>1.3418000000000001</v>
      </c>
      <c r="O549" s="245" t="str">
        <f>IF(ISBLANK(TblMainInvoices[[#This Row],[Estimate_Contract_Volumn]]),"",ROUND(TblMainInvoices[[#This Row],[Price_Unit]]*TblMainInvoices[[#This Row],[Estimate_Contract_Volumn]],0))</f>
        <v/>
      </c>
      <c r="P549" s="249"/>
      <c r="Q549" s="250" t="str">
        <f>IFERROR(IF(ISBLANK(TblMainInvoices[[#This Row],[ContInv_No01_Volumn]]),"",ROUND(TblMainInvoices[[#This Row],[Price_Unit]]*TblMainInvoices[[#This Row],[ContInv_No01_Volumn]],0)),"")</f>
        <v/>
      </c>
    </row>
    <row r="550" spans="1:17" ht="50.25" customHeight="1">
      <c r="A550" s="239" t="str">
        <f t="shared" si="16"/>
        <v>11120402</v>
      </c>
      <c r="B550" s="240" t="str">
        <f>_xlfn.XLOOKUP(TblMainInvoices[[#This Row],[Fehrest_Code]],TblFeharesCode[Fehrest_Code],TblFeharesCode[Schedule_Prices_Fa])</f>
        <v>ابنیه</v>
      </c>
      <c r="C550" s="240" t="e">
        <f>_xlfn.XLOOKUP(TblMainInvoices[[#This Row],[Schedule_Prices_Fa]],TblFeharesCode[Schedule_Prices_Fa],#REF!)</f>
        <v>#REF!</v>
      </c>
      <c r="D550" s="241">
        <v>11</v>
      </c>
      <c r="E550" s="241" t="str">
        <f t="shared" si="17"/>
        <v>12</v>
      </c>
      <c r="F550" s="240" t="s">
        <v>1160</v>
      </c>
      <c r="G550" s="251" t="s">
        <v>1213</v>
      </c>
      <c r="H550" s="243" t="s">
        <v>1214</v>
      </c>
      <c r="I550" s="243" t="s">
        <v>3704</v>
      </c>
      <c r="J550" s="252" t="s">
        <v>145</v>
      </c>
      <c r="K550" s="245">
        <v>10734000</v>
      </c>
      <c r="L550" s="246"/>
      <c r="M550" s="247">
        <f>_xlfn.XLOOKUP(TblMainInvoices[[#This Row],[Chapter_Nomber]],TblFeharesChapter[Abniyeh_Chapter_Nomber],TblFeharesChapter[Abniyeh_Plus_Minus])</f>
        <v>1.5161</v>
      </c>
      <c r="N550" s="248">
        <v>1.3418000000000001</v>
      </c>
      <c r="O550" s="245" t="str">
        <f>IF(ISBLANK(TblMainInvoices[[#This Row],[Estimate_Contract_Volumn]]),"",ROUND(TblMainInvoices[[#This Row],[Price_Unit]]*TblMainInvoices[[#This Row],[Estimate_Contract_Volumn]],0))</f>
        <v/>
      </c>
      <c r="P550" s="249"/>
      <c r="Q550" s="250" t="str">
        <f>IFERROR(IF(ISBLANK(TblMainInvoices[[#This Row],[ContInv_No01_Volumn]]),"",ROUND(TblMainInvoices[[#This Row],[Price_Unit]]*TblMainInvoices[[#This Row],[ContInv_No01_Volumn]],0)),"")</f>
        <v/>
      </c>
    </row>
    <row r="551" spans="1:17" ht="50.25" customHeight="1">
      <c r="A551" s="239" t="str">
        <f t="shared" si="16"/>
        <v>11120403</v>
      </c>
      <c r="B551" s="240" t="str">
        <f>_xlfn.XLOOKUP(TblMainInvoices[[#This Row],[Fehrest_Code]],TblFeharesCode[Fehrest_Code],TblFeharesCode[Schedule_Prices_Fa])</f>
        <v>ابنیه</v>
      </c>
      <c r="C551" s="240" t="e">
        <f>_xlfn.XLOOKUP(TblMainInvoices[[#This Row],[Schedule_Prices_Fa]],TblFeharesCode[Schedule_Prices_Fa],#REF!)</f>
        <v>#REF!</v>
      </c>
      <c r="D551" s="241">
        <v>11</v>
      </c>
      <c r="E551" s="241" t="str">
        <f t="shared" si="17"/>
        <v>12</v>
      </c>
      <c r="F551" s="240" t="s">
        <v>1160</v>
      </c>
      <c r="G551" s="251" t="s">
        <v>1215</v>
      </c>
      <c r="H551" s="243" t="s">
        <v>1216</v>
      </c>
      <c r="I551" s="243" t="s">
        <v>3705</v>
      </c>
      <c r="J551" s="252" t="s">
        <v>145</v>
      </c>
      <c r="K551" s="245">
        <v>1391000</v>
      </c>
      <c r="L551" s="246"/>
      <c r="M551" s="247">
        <f>_xlfn.XLOOKUP(TblMainInvoices[[#This Row],[Chapter_Nomber]],TblFeharesChapter[Abniyeh_Chapter_Nomber],TblFeharesChapter[Abniyeh_Plus_Minus])</f>
        <v>1.5161</v>
      </c>
      <c r="N551" s="248">
        <v>1.3418000000000001</v>
      </c>
      <c r="O551" s="245" t="str">
        <f>IF(ISBLANK(TblMainInvoices[[#This Row],[Estimate_Contract_Volumn]]),"",ROUND(TblMainInvoices[[#This Row],[Price_Unit]]*TblMainInvoices[[#This Row],[Estimate_Contract_Volumn]],0))</f>
        <v/>
      </c>
      <c r="P551" s="249"/>
      <c r="Q551" s="250" t="str">
        <f>IFERROR(IF(ISBLANK(TblMainInvoices[[#This Row],[ContInv_No01_Volumn]]),"",ROUND(TblMainInvoices[[#This Row],[Price_Unit]]*TblMainInvoices[[#This Row],[ContInv_No01_Volumn]],0)),"")</f>
        <v/>
      </c>
    </row>
    <row r="552" spans="1:17" ht="50.25" customHeight="1">
      <c r="A552" s="239" t="str">
        <f t="shared" si="16"/>
        <v>11120501</v>
      </c>
      <c r="B552" s="240" t="str">
        <f>_xlfn.XLOOKUP(TblMainInvoices[[#This Row],[Fehrest_Code]],TblFeharesCode[Fehrest_Code],TblFeharesCode[Schedule_Prices_Fa])</f>
        <v>ابنیه</v>
      </c>
      <c r="C552" s="240" t="e">
        <f>_xlfn.XLOOKUP(TblMainInvoices[[#This Row],[Schedule_Prices_Fa]],TblFeharesCode[Schedule_Prices_Fa],#REF!)</f>
        <v>#REF!</v>
      </c>
      <c r="D552" s="241">
        <v>11</v>
      </c>
      <c r="E552" s="241" t="str">
        <f t="shared" si="17"/>
        <v>12</v>
      </c>
      <c r="F552" s="240" t="s">
        <v>1160</v>
      </c>
      <c r="G552" s="251" t="s">
        <v>1217</v>
      </c>
      <c r="H552" s="243" t="s">
        <v>1218</v>
      </c>
      <c r="I552" s="243" t="s">
        <v>3706</v>
      </c>
      <c r="J552" s="252" t="s">
        <v>34</v>
      </c>
      <c r="K552" s="245">
        <v>15465000</v>
      </c>
      <c r="L552" s="246"/>
      <c r="M552" s="247">
        <f>_xlfn.XLOOKUP(TblMainInvoices[[#This Row],[Chapter_Nomber]],TblFeharesChapter[Abniyeh_Chapter_Nomber],TblFeharesChapter[Abniyeh_Plus_Minus])</f>
        <v>1.5161</v>
      </c>
      <c r="N552" s="248">
        <v>1.3418000000000001</v>
      </c>
      <c r="O552" s="245" t="str">
        <f>IF(ISBLANK(TblMainInvoices[[#This Row],[Estimate_Contract_Volumn]]),"",ROUND(TblMainInvoices[[#This Row],[Price_Unit]]*TblMainInvoices[[#This Row],[Estimate_Contract_Volumn]],0))</f>
        <v/>
      </c>
      <c r="P552" s="249"/>
      <c r="Q552" s="250" t="str">
        <f>IFERROR(IF(ISBLANK(TblMainInvoices[[#This Row],[ContInv_No01_Volumn]]),"",ROUND(TblMainInvoices[[#This Row],[Price_Unit]]*TblMainInvoices[[#This Row],[ContInv_No01_Volumn]],0)),"")</f>
        <v/>
      </c>
    </row>
    <row r="553" spans="1:17" ht="50.25" customHeight="1">
      <c r="A553" s="239" t="str">
        <f t="shared" si="16"/>
        <v>11120502</v>
      </c>
      <c r="B553" s="240" t="str">
        <f>_xlfn.XLOOKUP(TblMainInvoices[[#This Row],[Fehrest_Code]],TblFeharesCode[Fehrest_Code],TblFeharesCode[Schedule_Prices_Fa])</f>
        <v>ابنیه</v>
      </c>
      <c r="C553" s="240" t="e">
        <f>_xlfn.XLOOKUP(TblMainInvoices[[#This Row],[Schedule_Prices_Fa]],TblFeharesCode[Schedule_Prices_Fa],#REF!)</f>
        <v>#REF!</v>
      </c>
      <c r="D553" s="241">
        <v>11</v>
      </c>
      <c r="E553" s="241" t="str">
        <f t="shared" si="17"/>
        <v>12</v>
      </c>
      <c r="F553" s="240" t="s">
        <v>1160</v>
      </c>
      <c r="G553" s="251" t="s">
        <v>1219</v>
      </c>
      <c r="H553" s="243" t="s">
        <v>1220</v>
      </c>
      <c r="I553" s="243" t="s">
        <v>3707</v>
      </c>
      <c r="J553" s="252" t="s">
        <v>34</v>
      </c>
      <c r="K553" s="245">
        <v>15982000</v>
      </c>
      <c r="L553" s="246"/>
      <c r="M553" s="247">
        <f>_xlfn.XLOOKUP(TblMainInvoices[[#This Row],[Chapter_Nomber]],TblFeharesChapter[Abniyeh_Chapter_Nomber],TblFeharesChapter[Abniyeh_Plus_Minus])</f>
        <v>1.5161</v>
      </c>
      <c r="N553" s="248">
        <v>1.3418000000000001</v>
      </c>
      <c r="O553" s="245" t="str">
        <f>IF(ISBLANK(TblMainInvoices[[#This Row],[Estimate_Contract_Volumn]]),"",ROUND(TblMainInvoices[[#This Row],[Price_Unit]]*TblMainInvoices[[#This Row],[Estimate_Contract_Volumn]],0))</f>
        <v/>
      </c>
      <c r="P553" s="249"/>
      <c r="Q553" s="250" t="str">
        <f>IFERROR(IF(ISBLANK(TblMainInvoices[[#This Row],[ContInv_No01_Volumn]]),"",ROUND(TblMainInvoices[[#This Row],[Price_Unit]]*TblMainInvoices[[#This Row],[ContInv_No01_Volumn]],0)),"")</f>
        <v/>
      </c>
    </row>
    <row r="554" spans="1:17" ht="50.25" customHeight="1">
      <c r="A554" s="239" t="str">
        <f t="shared" si="16"/>
        <v>11120503</v>
      </c>
      <c r="B554" s="240" t="str">
        <f>_xlfn.XLOOKUP(TblMainInvoices[[#This Row],[Fehrest_Code]],TblFeharesCode[Fehrest_Code],TblFeharesCode[Schedule_Prices_Fa])</f>
        <v>ابنیه</v>
      </c>
      <c r="C554" s="240" t="e">
        <f>_xlfn.XLOOKUP(TblMainInvoices[[#This Row],[Schedule_Prices_Fa]],TblFeharesCode[Schedule_Prices_Fa],#REF!)</f>
        <v>#REF!</v>
      </c>
      <c r="D554" s="241">
        <v>11</v>
      </c>
      <c r="E554" s="241" t="str">
        <f t="shared" si="17"/>
        <v>12</v>
      </c>
      <c r="F554" s="240" t="s">
        <v>1160</v>
      </c>
      <c r="G554" s="251" t="s">
        <v>1221</v>
      </c>
      <c r="H554" s="243" t="s">
        <v>1222</v>
      </c>
      <c r="I554" s="243" t="s">
        <v>3708</v>
      </c>
      <c r="J554" s="252" t="s">
        <v>125</v>
      </c>
      <c r="K554" s="245">
        <v>3100000</v>
      </c>
      <c r="L554" s="246"/>
      <c r="M554" s="247">
        <f>_xlfn.XLOOKUP(TblMainInvoices[[#This Row],[Chapter_Nomber]],TblFeharesChapter[Abniyeh_Chapter_Nomber],TblFeharesChapter[Abniyeh_Plus_Minus])</f>
        <v>1.5161</v>
      </c>
      <c r="N554" s="248">
        <v>1.3418000000000001</v>
      </c>
      <c r="O554" s="245" t="str">
        <f>IF(ISBLANK(TblMainInvoices[[#This Row],[Estimate_Contract_Volumn]]),"",ROUND(TblMainInvoices[[#This Row],[Price_Unit]]*TblMainInvoices[[#This Row],[Estimate_Contract_Volumn]],0))</f>
        <v/>
      </c>
      <c r="P554" s="249"/>
      <c r="Q554" s="250" t="str">
        <f>IFERROR(IF(ISBLANK(TblMainInvoices[[#This Row],[ContInv_No01_Volumn]]),"",ROUND(TblMainInvoices[[#This Row],[Price_Unit]]*TblMainInvoices[[#This Row],[ContInv_No01_Volumn]],0)),"")</f>
        <v/>
      </c>
    </row>
    <row r="555" spans="1:17" ht="50.25" customHeight="1">
      <c r="A555" s="239" t="str">
        <f t="shared" si="16"/>
        <v>11120504</v>
      </c>
      <c r="B555" s="240" t="str">
        <f>_xlfn.XLOOKUP(TblMainInvoices[[#This Row],[Fehrest_Code]],TblFeharesCode[Fehrest_Code],TblFeharesCode[Schedule_Prices_Fa])</f>
        <v>ابنیه</v>
      </c>
      <c r="C555" s="240" t="e">
        <f>_xlfn.XLOOKUP(TblMainInvoices[[#This Row],[Schedule_Prices_Fa]],TblFeharesCode[Schedule_Prices_Fa],#REF!)</f>
        <v>#REF!</v>
      </c>
      <c r="D555" s="241">
        <v>11</v>
      </c>
      <c r="E555" s="241" t="str">
        <f t="shared" si="17"/>
        <v>12</v>
      </c>
      <c r="F555" s="240" t="s">
        <v>1160</v>
      </c>
      <c r="G555" s="251" t="s">
        <v>1223</v>
      </c>
      <c r="H555" s="243" t="s">
        <v>1224</v>
      </c>
      <c r="I555" s="243" t="s">
        <v>3709</v>
      </c>
      <c r="J555" s="252" t="s">
        <v>125</v>
      </c>
      <c r="K555" s="245">
        <v>3204000</v>
      </c>
      <c r="L555" s="246"/>
      <c r="M555" s="247">
        <f>_xlfn.XLOOKUP(TblMainInvoices[[#This Row],[Chapter_Nomber]],TblFeharesChapter[Abniyeh_Chapter_Nomber],TblFeharesChapter[Abniyeh_Plus_Minus])</f>
        <v>1.5161</v>
      </c>
      <c r="N555" s="248">
        <v>1.3418000000000001</v>
      </c>
      <c r="O555" s="245" t="str">
        <f>IF(ISBLANK(TblMainInvoices[[#This Row],[Estimate_Contract_Volumn]]),"",ROUND(TblMainInvoices[[#This Row],[Price_Unit]]*TblMainInvoices[[#This Row],[Estimate_Contract_Volumn]],0))</f>
        <v/>
      </c>
      <c r="P555" s="249"/>
      <c r="Q555" s="250" t="str">
        <f>IFERROR(IF(ISBLANK(TblMainInvoices[[#This Row],[ContInv_No01_Volumn]]),"",ROUND(TblMainInvoices[[#This Row],[Price_Unit]]*TblMainInvoices[[#This Row],[ContInv_No01_Volumn]],0)),"")</f>
        <v/>
      </c>
    </row>
    <row r="556" spans="1:17" ht="50.25" customHeight="1">
      <c r="A556" s="239" t="str">
        <f t="shared" si="16"/>
        <v>11120505</v>
      </c>
      <c r="B556" s="240" t="str">
        <f>_xlfn.XLOOKUP(TblMainInvoices[[#This Row],[Fehrest_Code]],TblFeharesCode[Fehrest_Code],TblFeharesCode[Schedule_Prices_Fa])</f>
        <v>ابنیه</v>
      </c>
      <c r="C556" s="240" t="e">
        <f>_xlfn.XLOOKUP(TblMainInvoices[[#This Row],[Schedule_Prices_Fa]],TblFeharesCode[Schedule_Prices_Fa],#REF!)</f>
        <v>#REF!</v>
      </c>
      <c r="D556" s="241">
        <v>11</v>
      </c>
      <c r="E556" s="241" t="str">
        <f t="shared" si="17"/>
        <v>12</v>
      </c>
      <c r="F556" s="240" t="s">
        <v>1160</v>
      </c>
      <c r="G556" s="251" t="s">
        <v>1225</v>
      </c>
      <c r="H556" s="243" t="s">
        <v>1226</v>
      </c>
      <c r="I556" s="243" t="s">
        <v>3708</v>
      </c>
      <c r="J556" s="252" t="s">
        <v>125</v>
      </c>
      <c r="K556" s="245">
        <v>2415000</v>
      </c>
      <c r="L556" s="246"/>
      <c r="M556" s="247">
        <f>_xlfn.XLOOKUP(TblMainInvoices[[#This Row],[Chapter_Nomber]],TblFeharesChapter[Abniyeh_Chapter_Nomber],TblFeharesChapter[Abniyeh_Plus_Minus])</f>
        <v>1.5161</v>
      </c>
      <c r="N556" s="248">
        <v>1.3418000000000001</v>
      </c>
      <c r="O556" s="245" t="str">
        <f>IF(ISBLANK(TblMainInvoices[[#This Row],[Estimate_Contract_Volumn]]),"",ROUND(TblMainInvoices[[#This Row],[Price_Unit]]*TblMainInvoices[[#This Row],[Estimate_Contract_Volumn]],0))</f>
        <v/>
      </c>
      <c r="P556" s="249"/>
      <c r="Q556" s="250" t="str">
        <f>IFERROR(IF(ISBLANK(TblMainInvoices[[#This Row],[ContInv_No01_Volumn]]),"",ROUND(TblMainInvoices[[#This Row],[Price_Unit]]*TblMainInvoices[[#This Row],[ContInv_No01_Volumn]],0)),"")</f>
        <v/>
      </c>
    </row>
    <row r="557" spans="1:17" ht="50.25" customHeight="1">
      <c r="A557" s="239" t="str">
        <f t="shared" si="16"/>
        <v>11120506</v>
      </c>
      <c r="B557" s="240" t="str">
        <f>_xlfn.XLOOKUP(TblMainInvoices[[#This Row],[Fehrest_Code]],TblFeharesCode[Fehrest_Code],TblFeharesCode[Schedule_Prices_Fa])</f>
        <v>ابنیه</v>
      </c>
      <c r="C557" s="240" t="e">
        <f>_xlfn.XLOOKUP(TblMainInvoices[[#This Row],[Schedule_Prices_Fa]],TblFeharesCode[Schedule_Prices_Fa],#REF!)</f>
        <v>#REF!</v>
      </c>
      <c r="D557" s="241">
        <v>11</v>
      </c>
      <c r="E557" s="241" t="str">
        <f t="shared" si="17"/>
        <v>12</v>
      </c>
      <c r="F557" s="240" t="s">
        <v>1160</v>
      </c>
      <c r="G557" s="251" t="s">
        <v>1227</v>
      </c>
      <c r="H557" s="243" t="s">
        <v>1228</v>
      </c>
      <c r="I557" s="243" t="s">
        <v>3709</v>
      </c>
      <c r="J557" s="252" t="s">
        <v>125</v>
      </c>
      <c r="K557" s="245">
        <v>2535000</v>
      </c>
      <c r="L557" s="246"/>
      <c r="M557" s="247">
        <f>_xlfn.XLOOKUP(TblMainInvoices[[#This Row],[Chapter_Nomber]],TblFeharesChapter[Abniyeh_Chapter_Nomber],TblFeharesChapter[Abniyeh_Plus_Minus])</f>
        <v>1.5161</v>
      </c>
      <c r="N557" s="248">
        <v>1.3418000000000001</v>
      </c>
      <c r="O557" s="245" t="str">
        <f>IF(ISBLANK(TblMainInvoices[[#This Row],[Estimate_Contract_Volumn]]),"",ROUND(TblMainInvoices[[#This Row],[Price_Unit]]*TblMainInvoices[[#This Row],[Estimate_Contract_Volumn]],0))</f>
        <v/>
      </c>
      <c r="P557" s="249"/>
      <c r="Q557" s="250" t="str">
        <f>IFERROR(IF(ISBLANK(TblMainInvoices[[#This Row],[ContInv_No01_Volumn]]),"",ROUND(TblMainInvoices[[#This Row],[Price_Unit]]*TblMainInvoices[[#This Row],[ContInv_No01_Volumn]],0)),"")</f>
        <v/>
      </c>
    </row>
    <row r="558" spans="1:17" ht="50.25" customHeight="1">
      <c r="A558" s="239" t="str">
        <f t="shared" si="16"/>
        <v>11120508</v>
      </c>
      <c r="B558" s="240" t="str">
        <f>_xlfn.XLOOKUP(TblMainInvoices[[#This Row],[Fehrest_Code]],TblFeharesCode[Fehrest_Code],TblFeharesCode[Schedule_Prices_Fa])</f>
        <v>ابنیه</v>
      </c>
      <c r="C558" s="240" t="e">
        <f>_xlfn.XLOOKUP(TblMainInvoices[[#This Row],[Schedule_Prices_Fa]],TblFeharesCode[Schedule_Prices_Fa],#REF!)</f>
        <v>#REF!</v>
      </c>
      <c r="D558" s="241">
        <v>11</v>
      </c>
      <c r="E558" s="241" t="str">
        <f t="shared" si="17"/>
        <v>12</v>
      </c>
      <c r="F558" s="240" t="s">
        <v>1160</v>
      </c>
      <c r="G558" s="251" t="s">
        <v>1229</v>
      </c>
      <c r="H558" s="243" t="s">
        <v>1230</v>
      </c>
      <c r="I558" s="243" t="s">
        <v>3708</v>
      </c>
      <c r="J558" s="252" t="s">
        <v>125</v>
      </c>
      <c r="K558" s="245">
        <v>3069000</v>
      </c>
      <c r="L558" s="246"/>
      <c r="M558" s="247">
        <f>_xlfn.XLOOKUP(TblMainInvoices[[#This Row],[Chapter_Nomber]],TblFeharesChapter[Abniyeh_Chapter_Nomber],TblFeharesChapter[Abniyeh_Plus_Minus])</f>
        <v>1.5161</v>
      </c>
      <c r="N558" s="248">
        <v>1.3418000000000001</v>
      </c>
      <c r="O558" s="245" t="str">
        <f>IF(ISBLANK(TblMainInvoices[[#This Row],[Estimate_Contract_Volumn]]),"",ROUND(TblMainInvoices[[#This Row],[Price_Unit]]*TblMainInvoices[[#This Row],[Estimate_Contract_Volumn]],0))</f>
        <v/>
      </c>
      <c r="P558" s="249"/>
      <c r="Q558" s="250" t="str">
        <f>IFERROR(IF(ISBLANK(TblMainInvoices[[#This Row],[ContInv_No01_Volumn]]),"",ROUND(TblMainInvoices[[#This Row],[Price_Unit]]*TblMainInvoices[[#This Row],[ContInv_No01_Volumn]],0)),"")</f>
        <v/>
      </c>
    </row>
    <row r="559" spans="1:17" ht="50.25" customHeight="1">
      <c r="A559" s="239" t="str">
        <f t="shared" si="16"/>
        <v>11120509</v>
      </c>
      <c r="B559" s="240" t="str">
        <f>_xlfn.XLOOKUP(TblMainInvoices[[#This Row],[Fehrest_Code]],TblFeharesCode[Fehrest_Code],TblFeharesCode[Schedule_Prices_Fa])</f>
        <v>ابنیه</v>
      </c>
      <c r="C559" s="240" t="e">
        <f>_xlfn.XLOOKUP(TblMainInvoices[[#This Row],[Schedule_Prices_Fa]],TblFeharesCode[Schedule_Prices_Fa],#REF!)</f>
        <v>#REF!</v>
      </c>
      <c r="D559" s="241">
        <v>11</v>
      </c>
      <c r="E559" s="241" t="str">
        <f t="shared" si="17"/>
        <v>12</v>
      </c>
      <c r="F559" s="240" t="s">
        <v>1160</v>
      </c>
      <c r="G559" s="251" t="s">
        <v>1231</v>
      </c>
      <c r="H559" s="243" t="s">
        <v>1232</v>
      </c>
      <c r="I559" s="243" t="s">
        <v>3709</v>
      </c>
      <c r="J559" s="252" t="s">
        <v>125</v>
      </c>
      <c r="K559" s="245">
        <v>3066000</v>
      </c>
      <c r="L559" s="246"/>
      <c r="M559" s="247">
        <f>_xlfn.XLOOKUP(TblMainInvoices[[#This Row],[Chapter_Nomber]],TblFeharesChapter[Abniyeh_Chapter_Nomber],TblFeharesChapter[Abniyeh_Plus_Minus])</f>
        <v>1.5161</v>
      </c>
      <c r="N559" s="248">
        <v>1.3418000000000001</v>
      </c>
      <c r="O559" s="245" t="str">
        <f>IF(ISBLANK(TblMainInvoices[[#This Row],[Estimate_Contract_Volumn]]),"",ROUND(TblMainInvoices[[#This Row],[Price_Unit]]*TblMainInvoices[[#This Row],[Estimate_Contract_Volumn]],0))</f>
        <v/>
      </c>
      <c r="P559" s="249"/>
      <c r="Q559" s="250" t="str">
        <f>IFERROR(IF(ISBLANK(TblMainInvoices[[#This Row],[ContInv_No01_Volumn]]),"",ROUND(TblMainInvoices[[#This Row],[Price_Unit]]*TblMainInvoices[[#This Row],[ContInv_No01_Volumn]],0)),"")</f>
        <v/>
      </c>
    </row>
    <row r="560" spans="1:17" ht="50.25" customHeight="1">
      <c r="A560" s="239" t="str">
        <f t="shared" si="16"/>
        <v>11120520</v>
      </c>
      <c r="B560" s="240" t="str">
        <f>_xlfn.XLOOKUP(TblMainInvoices[[#This Row],[Fehrest_Code]],TblFeharesCode[Fehrest_Code],TblFeharesCode[Schedule_Prices_Fa])</f>
        <v>ابنیه</v>
      </c>
      <c r="C560" s="240" t="e">
        <f>_xlfn.XLOOKUP(TblMainInvoices[[#This Row],[Schedule_Prices_Fa]],TblFeharesCode[Schedule_Prices_Fa],#REF!)</f>
        <v>#REF!</v>
      </c>
      <c r="D560" s="241">
        <v>11</v>
      </c>
      <c r="E560" s="241" t="str">
        <f t="shared" si="17"/>
        <v>12</v>
      </c>
      <c r="F560" s="240" t="s">
        <v>1160</v>
      </c>
      <c r="G560" s="251" t="s">
        <v>1233</v>
      </c>
      <c r="H560" s="243" t="s">
        <v>1234</v>
      </c>
      <c r="I560" s="243" t="s">
        <v>3710</v>
      </c>
      <c r="J560" s="252" t="s">
        <v>125</v>
      </c>
      <c r="K560" s="245">
        <v>2057000</v>
      </c>
      <c r="L560" s="246"/>
      <c r="M560" s="247">
        <f>_xlfn.XLOOKUP(TblMainInvoices[[#This Row],[Chapter_Nomber]],TblFeharesChapter[Abniyeh_Chapter_Nomber],TblFeharesChapter[Abniyeh_Plus_Minus])</f>
        <v>1.5161</v>
      </c>
      <c r="N560" s="248">
        <v>1.3418000000000001</v>
      </c>
      <c r="O560" s="245" t="str">
        <f>IF(ISBLANK(TblMainInvoices[[#This Row],[Estimate_Contract_Volumn]]),"",ROUND(TblMainInvoices[[#This Row],[Price_Unit]]*TblMainInvoices[[#This Row],[Estimate_Contract_Volumn]],0))</f>
        <v/>
      </c>
      <c r="P560" s="249"/>
      <c r="Q560" s="250" t="str">
        <f>IFERROR(IF(ISBLANK(TblMainInvoices[[#This Row],[ContInv_No01_Volumn]]),"",ROUND(TblMainInvoices[[#This Row],[Price_Unit]]*TblMainInvoices[[#This Row],[ContInv_No01_Volumn]],0)),"")</f>
        <v/>
      </c>
    </row>
    <row r="561" spans="1:17" ht="50.25" customHeight="1">
      <c r="A561" s="239" t="str">
        <f t="shared" si="16"/>
        <v>11120521</v>
      </c>
      <c r="B561" s="240" t="str">
        <f>_xlfn.XLOOKUP(TblMainInvoices[[#This Row],[Fehrest_Code]],TblFeharesCode[Fehrest_Code],TblFeharesCode[Schedule_Prices_Fa])</f>
        <v>ابنیه</v>
      </c>
      <c r="C561" s="240" t="e">
        <f>_xlfn.XLOOKUP(TblMainInvoices[[#This Row],[Schedule_Prices_Fa]],TblFeharesCode[Schedule_Prices_Fa],#REF!)</f>
        <v>#REF!</v>
      </c>
      <c r="D561" s="241">
        <v>11</v>
      </c>
      <c r="E561" s="241" t="str">
        <f t="shared" si="17"/>
        <v>12</v>
      </c>
      <c r="F561" s="240" t="s">
        <v>1160</v>
      </c>
      <c r="G561" s="251" t="s">
        <v>1235</v>
      </c>
      <c r="H561" s="243" t="s">
        <v>1236</v>
      </c>
      <c r="I561" s="243" t="s">
        <v>3711</v>
      </c>
      <c r="J561" s="252" t="s">
        <v>125</v>
      </c>
      <c r="K561" s="245">
        <v>2337000</v>
      </c>
      <c r="L561" s="246"/>
      <c r="M561" s="247">
        <f>_xlfn.XLOOKUP(TblMainInvoices[[#This Row],[Chapter_Nomber]],TblFeharesChapter[Abniyeh_Chapter_Nomber],TblFeharesChapter[Abniyeh_Plus_Minus])</f>
        <v>1.5161</v>
      </c>
      <c r="N561" s="248">
        <v>1.3418000000000001</v>
      </c>
      <c r="O561" s="245" t="str">
        <f>IF(ISBLANK(TblMainInvoices[[#This Row],[Estimate_Contract_Volumn]]),"",ROUND(TblMainInvoices[[#This Row],[Price_Unit]]*TblMainInvoices[[#This Row],[Estimate_Contract_Volumn]],0))</f>
        <v/>
      </c>
      <c r="P561" s="249"/>
      <c r="Q561" s="250" t="str">
        <f>IFERROR(IF(ISBLANK(TblMainInvoices[[#This Row],[ContInv_No01_Volumn]]),"",ROUND(TblMainInvoices[[#This Row],[Price_Unit]]*TblMainInvoices[[#This Row],[ContInv_No01_Volumn]],0)),"")</f>
        <v/>
      </c>
    </row>
    <row r="562" spans="1:17" ht="50.25" customHeight="1">
      <c r="A562" s="239" t="str">
        <f t="shared" si="16"/>
        <v>11120522</v>
      </c>
      <c r="B562" s="240" t="str">
        <f>_xlfn.XLOOKUP(TblMainInvoices[[#This Row],[Fehrest_Code]],TblFeharesCode[Fehrest_Code],TblFeharesCode[Schedule_Prices_Fa])</f>
        <v>ابنیه</v>
      </c>
      <c r="C562" s="240" t="e">
        <f>_xlfn.XLOOKUP(TblMainInvoices[[#This Row],[Schedule_Prices_Fa]],TblFeharesCode[Schedule_Prices_Fa],#REF!)</f>
        <v>#REF!</v>
      </c>
      <c r="D562" s="241">
        <v>11</v>
      </c>
      <c r="E562" s="241" t="str">
        <f t="shared" si="17"/>
        <v>12</v>
      </c>
      <c r="F562" s="240" t="s">
        <v>1160</v>
      </c>
      <c r="G562" s="251" t="s">
        <v>1237</v>
      </c>
      <c r="H562" s="243" t="s">
        <v>1238</v>
      </c>
      <c r="I562" s="243" t="s">
        <v>3711</v>
      </c>
      <c r="J562" s="252" t="s">
        <v>125</v>
      </c>
      <c r="K562" s="245">
        <v>2841000</v>
      </c>
      <c r="L562" s="246"/>
      <c r="M562" s="247">
        <f>_xlfn.XLOOKUP(TblMainInvoices[[#This Row],[Chapter_Nomber]],TblFeharesChapter[Abniyeh_Chapter_Nomber],TblFeharesChapter[Abniyeh_Plus_Minus])</f>
        <v>1.5161</v>
      </c>
      <c r="N562" s="248">
        <v>1.3418000000000001</v>
      </c>
      <c r="O562" s="245" t="str">
        <f>IF(ISBLANK(TblMainInvoices[[#This Row],[Estimate_Contract_Volumn]]),"",ROUND(TblMainInvoices[[#This Row],[Price_Unit]]*TblMainInvoices[[#This Row],[Estimate_Contract_Volumn]],0))</f>
        <v/>
      </c>
      <c r="P562" s="249"/>
      <c r="Q562" s="250" t="str">
        <f>IFERROR(IF(ISBLANK(TblMainInvoices[[#This Row],[ContInv_No01_Volumn]]),"",ROUND(TblMainInvoices[[#This Row],[Price_Unit]]*TblMainInvoices[[#This Row],[ContInv_No01_Volumn]],0)),"")</f>
        <v/>
      </c>
    </row>
    <row r="563" spans="1:17" ht="50.25" customHeight="1">
      <c r="A563" s="239" t="str">
        <f t="shared" si="16"/>
        <v>11120523</v>
      </c>
      <c r="B563" s="240" t="str">
        <f>_xlfn.XLOOKUP(TblMainInvoices[[#This Row],[Fehrest_Code]],TblFeharesCode[Fehrest_Code],TblFeharesCode[Schedule_Prices_Fa])</f>
        <v>ابنیه</v>
      </c>
      <c r="C563" s="240" t="e">
        <f>_xlfn.XLOOKUP(TblMainInvoices[[#This Row],[Schedule_Prices_Fa]],TblFeharesCode[Schedule_Prices_Fa],#REF!)</f>
        <v>#REF!</v>
      </c>
      <c r="D563" s="241">
        <v>11</v>
      </c>
      <c r="E563" s="241" t="str">
        <f t="shared" si="17"/>
        <v>12</v>
      </c>
      <c r="F563" s="240" t="s">
        <v>1160</v>
      </c>
      <c r="G563" s="251" t="s">
        <v>1239</v>
      </c>
      <c r="H563" s="243" t="s">
        <v>1240</v>
      </c>
      <c r="I563" s="243" t="s">
        <v>3710</v>
      </c>
      <c r="J563" s="252" t="s">
        <v>125</v>
      </c>
      <c r="K563" s="245">
        <v>3412000</v>
      </c>
      <c r="L563" s="246"/>
      <c r="M563" s="247">
        <f>_xlfn.XLOOKUP(TblMainInvoices[[#This Row],[Chapter_Nomber]],TblFeharesChapter[Abniyeh_Chapter_Nomber],TblFeharesChapter[Abniyeh_Plus_Minus])</f>
        <v>1.5161</v>
      </c>
      <c r="N563" s="248">
        <v>1.3418000000000001</v>
      </c>
      <c r="O563" s="245" t="str">
        <f>IF(ISBLANK(TblMainInvoices[[#This Row],[Estimate_Contract_Volumn]]),"",ROUND(TblMainInvoices[[#This Row],[Price_Unit]]*TblMainInvoices[[#This Row],[Estimate_Contract_Volumn]],0))</f>
        <v/>
      </c>
      <c r="P563" s="249"/>
      <c r="Q563" s="250" t="str">
        <f>IFERROR(IF(ISBLANK(TblMainInvoices[[#This Row],[ContInv_No01_Volumn]]),"",ROUND(TblMainInvoices[[#This Row],[Price_Unit]]*TblMainInvoices[[#This Row],[ContInv_No01_Volumn]],0)),"")</f>
        <v/>
      </c>
    </row>
    <row r="564" spans="1:17" ht="50.25" customHeight="1">
      <c r="A564" s="239" t="str">
        <f t="shared" si="16"/>
        <v>11120524</v>
      </c>
      <c r="B564" s="240" t="str">
        <f>_xlfn.XLOOKUP(TblMainInvoices[[#This Row],[Fehrest_Code]],TblFeharesCode[Fehrest_Code],TblFeharesCode[Schedule_Prices_Fa])</f>
        <v>ابنیه</v>
      </c>
      <c r="C564" s="240" t="e">
        <f>_xlfn.XLOOKUP(TblMainInvoices[[#This Row],[Schedule_Prices_Fa]],TblFeharesCode[Schedule_Prices_Fa],#REF!)</f>
        <v>#REF!</v>
      </c>
      <c r="D564" s="241">
        <v>11</v>
      </c>
      <c r="E564" s="241" t="str">
        <f t="shared" si="17"/>
        <v>12</v>
      </c>
      <c r="F564" s="240" t="s">
        <v>1160</v>
      </c>
      <c r="G564" s="251" t="s">
        <v>1241</v>
      </c>
      <c r="H564" s="243" t="s">
        <v>1242</v>
      </c>
      <c r="I564" s="243" t="s">
        <v>3712</v>
      </c>
      <c r="J564" s="252" t="s">
        <v>125</v>
      </c>
      <c r="K564" s="245">
        <v>450000</v>
      </c>
      <c r="L564" s="246"/>
      <c r="M564" s="247">
        <f>_xlfn.XLOOKUP(TblMainInvoices[[#This Row],[Chapter_Nomber]],TblFeharesChapter[Abniyeh_Chapter_Nomber],TblFeharesChapter[Abniyeh_Plus_Minus])</f>
        <v>1.5161</v>
      </c>
      <c r="N564" s="248">
        <v>1.3418000000000001</v>
      </c>
      <c r="O564" s="245" t="str">
        <f>IF(ISBLANK(TblMainInvoices[[#This Row],[Estimate_Contract_Volumn]]),"",ROUND(TblMainInvoices[[#This Row],[Price_Unit]]*TblMainInvoices[[#This Row],[Estimate_Contract_Volumn]],0))</f>
        <v/>
      </c>
      <c r="P564" s="249"/>
      <c r="Q564" s="250" t="str">
        <f>IFERROR(IF(ISBLANK(TblMainInvoices[[#This Row],[ContInv_No01_Volumn]]),"",ROUND(TblMainInvoices[[#This Row],[Price_Unit]]*TblMainInvoices[[#This Row],[ContInv_No01_Volumn]],0)),"")</f>
        <v/>
      </c>
    </row>
    <row r="565" spans="1:17" ht="50.25" customHeight="1">
      <c r="A565" s="239" t="str">
        <f t="shared" si="16"/>
        <v>11120530</v>
      </c>
      <c r="B565" s="240" t="str">
        <f>_xlfn.XLOOKUP(TblMainInvoices[[#This Row],[Fehrest_Code]],TblFeharesCode[Fehrest_Code],TblFeharesCode[Schedule_Prices_Fa])</f>
        <v>ابنیه</v>
      </c>
      <c r="C565" s="240" t="e">
        <f>_xlfn.XLOOKUP(TblMainInvoices[[#This Row],[Schedule_Prices_Fa]],TblFeharesCode[Schedule_Prices_Fa],#REF!)</f>
        <v>#REF!</v>
      </c>
      <c r="D565" s="241">
        <v>11</v>
      </c>
      <c r="E565" s="241" t="str">
        <f t="shared" si="17"/>
        <v>12</v>
      </c>
      <c r="F565" s="240" t="s">
        <v>1160</v>
      </c>
      <c r="G565" s="251" t="s">
        <v>1243</v>
      </c>
      <c r="H565" s="243" t="s">
        <v>1244</v>
      </c>
      <c r="I565" s="243" t="s">
        <v>3713</v>
      </c>
      <c r="J565" s="252" t="s">
        <v>125</v>
      </c>
      <c r="K565" s="245">
        <v>2652000</v>
      </c>
      <c r="L565" s="246"/>
      <c r="M565" s="247">
        <f>_xlfn.XLOOKUP(TblMainInvoices[[#This Row],[Chapter_Nomber]],TblFeharesChapter[Abniyeh_Chapter_Nomber],TblFeharesChapter[Abniyeh_Plus_Minus])</f>
        <v>1.5161</v>
      </c>
      <c r="N565" s="248">
        <v>1.3418000000000001</v>
      </c>
      <c r="O565" s="245" t="str">
        <f>IF(ISBLANK(TblMainInvoices[[#This Row],[Estimate_Contract_Volumn]]),"",ROUND(TblMainInvoices[[#This Row],[Price_Unit]]*TblMainInvoices[[#This Row],[Estimate_Contract_Volumn]],0))</f>
        <v/>
      </c>
      <c r="P565" s="249"/>
      <c r="Q565" s="250" t="str">
        <f>IFERROR(IF(ISBLANK(TblMainInvoices[[#This Row],[ContInv_No01_Volumn]]),"",ROUND(TblMainInvoices[[#This Row],[Price_Unit]]*TblMainInvoices[[#This Row],[ContInv_No01_Volumn]],0)),"")</f>
        <v/>
      </c>
    </row>
    <row r="566" spans="1:17" ht="50.25" customHeight="1">
      <c r="A566" s="239" t="str">
        <f t="shared" si="16"/>
        <v>11120531</v>
      </c>
      <c r="B566" s="240" t="str">
        <f>_xlfn.XLOOKUP(TblMainInvoices[[#This Row],[Fehrest_Code]],TblFeharesCode[Fehrest_Code],TblFeharesCode[Schedule_Prices_Fa])</f>
        <v>ابنیه</v>
      </c>
      <c r="C566" s="240" t="e">
        <f>_xlfn.XLOOKUP(TblMainInvoices[[#This Row],[Schedule_Prices_Fa]],TblFeharesCode[Schedule_Prices_Fa],#REF!)</f>
        <v>#REF!</v>
      </c>
      <c r="D566" s="241">
        <v>11</v>
      </c>
      <c r="E566" s="241" t="str">
        <f t="shared" si="17"/>
        <v>12</v>
      </c>
      <c r="F566" s="240" t="s">
        <v>1160</v>
      </c>
      <c r="G566" s="251" t="s">
        <v>1245</v>
      </c>
      <c r="H566" s="243" t="s">
        <v>1246</v>
      </c>
      <c r="I566" s="243" t="s">
        <v>3714</v>
      </c>
      <c r="J566" s="252" t="s">
        <v>125</v>
      </c>
      <c r="K566" s="245">
        <v>3267000</v>
      </c>
      <c r="L566" s="246"/>
      <c r="M566" s="247">
        <f>_xlfn.XLOOKUP(TblMainInvoices[[#This Row],[Chapter_Nomber]],TblFeharesChapter[Abniyeh_Chapter_Nomber],TblFeharesChapter[Abniyeh_Plus_Minus])</f>
        <v>1.5161</v>
      </c>
      <c r="N566" s="248">
        <v>1.3418000000000001</v>
      </c>
      <c r="O566" s="245" t="str">
        <f>IF(ISBLANK(TblMainInvoices[[#This Row],[Estimate_Contract_Volumn]]),"",ROUND(TblMainInvoices[[#This Row],[Price_Unit]]*TblMainInvoices[[#This Row],[Estimate_Contract_Volumn]],0))</f>
        <v/>
      </c>
      <c r="P566" s="249"/>
      <c r="Q566" s="250" t="str">
        <f>IFERROR(IF(ISBLANK(TblMainInvoices[[#This Row],[ContInv_No01_Volumn]]),"",ROUND(TblMainInvoices[[#This Row],[Price_Unit]]*TblMainInvoices[[#This Row],[ContInv_No01_Volumn]],0)),"")</f>
        <v/>
      </c>
    </row>
    <row r="567" spans="1:17" ht="50.25" customHeight="1">
      <c r="A567" s="239" t="str">
        <f t="shared" si="16"/>
        <v>11120532</v>
      </c>
      <c r="B567" s="240" t="str">
        <f>_xlfn.XLOOKUP(TblMainInvoices[[#This Row],[Fehrest_Code]],TblFeharesCode[Fehrest_Code],TblFeharesCode[Schedule_Prices_Fa])</f>
        <v>ابنیه</v>
      </c>
      <c r="C567" s="240" t="e">
        <f>_xlfn.XLOOKUP(TblMainInvoices[[#This Row],[Schedule_Prices_Fa]],TblFeharesCode[Schedule_Prices_Fa],#REF!)</f>
        <v>#REF!</v>
      </c>
      <c r="D567" s="241">
        <v>11</v>
      </c>
      <c r="E567" s="241" t="str">
        <f t="shared" si="17"/>
        <v>12</v>
      </c>
      <c r="F567" s="240" t="s">
        <v>1160</v>
      </c>
      <c r="G567" s="251" t="s">
        <v>1247</v>
      </c>
      <c r="H567" s="243" t="s">
        <v>1248</v>
      </c>
      <c r="I567" s="243" t="s">
        <v>3715</v>
      </c>
      <c r="J567" s="252" t="s">
        <v>125</v>
      </c>
      <c r="K567" s="245">
        <v>4287000</v>
      </c>
      <c r="L567" s="246"/>
      <c r="M567" s="247">
        <f>_xlfn.XLOOKUP(TblMainInvoices[[#This Row],[Chapter_Nomber]],TblFeharesChapter[Abniyeh_Chapter_Nomber],TblFeharesChapter[Abniyeh_Plus_Minus])</f>
        <v>1.5161</v>
      </c>
      <c r="N567" s="248">
        <v>1.3418000000000001</v>
      </c>
      <c r="O567" s="245" t="str">
        <f>IF(ISBLANK(TblMainInvoices[[#This Row],[Estimate_Contract_Volumn]]),"",ROUND(TblMainInvoices[[#This Row],[Price_Unit]]*TblMainInvoices[[#This Row],[Estimate_Contract_Volumn]],0))</f>
        <v/>
      </c>
      <c r="P567" s="249"/>
      <c r="Q567" s="250" t="str">
        <f>IFERROR(IF(ISBLANK(TblMainInvoices[[#This Row],[ContInv_No01_Volumn]]),"",ROUND(TblMainInvoices[[#This Row],[Price_Unit]]*TblMainInvoices[[#This Row],[ContInv_No01_Volumn]],0)),"")</f>
        <v/>
      </c>
    </row>
    <row r="568" spans="1:17" ht="50.25" customHeight="1">
      <c r="A568" s="239" t="str">
        <f t="shared" si="16"/>
        <v>11120533</v>
      </c>
      <c r="B568" s="240" t="str">
        <f>_xlfn.XLOOKUP(TblMainInvoices[[#This Row],[Fehrest_Code]],TblFeharesCode[Fehrest_Code],TblFeharesCode[Schedule_Prices_Fa])</f>
        <v>ابنیه</v>
      </c>
      <c r="C568" s="240" t="e">
        <f>_xlfn.XLOOKUP(TblMainInvoices[[#This Row],[Schedule_Prices_Fa]],TblFeharesCode[Schedule_Prices_Fa],#REF!)</f>
        <v>#REF!</v>
      </c>
      <c r="D568" s="241">
        <v>11</v>
      </c>
      <c r="E568" s="241" t="str">
        <f t="shared" si="17"/>
        <v>12</v>
      </c>
      <c r="F568" s="240" t="s">
        <v>1160</v>
      </c>
      <c r="G568" s="251" t="s">
        <v>1249</v>
      </c>
      <c r="H568" s="243" t="s">
        <v>1250</v>
      </c>
      <c r="I568" s="243" t="s">
        <v>3716</v>
      </c>
      <c r="J568" s="252" t="s">
        <v>125</v>
      </c>
      <c r="K568" s="245">
        <v>5314000</v>
      </c>
      <c r="L568" s="246"/>
      <c r="M568" s="247">
        <f>_xlfn.XLOOKUP(TblMainInvoices[[#This Row],[Chapter_Nomber]],TblFeharesChapter[Abniyeh_Chapter_Nomber],TblFeharesChapter[Abniyeh_Plus_Minus])</f>
        <v>1.5161</v>
      </c>
      <c r="N568" s="248">
        <v>1.3418000000000001</v>
      </c>
      <c r="O568" s="245" t="str">
        <f>IF(ISBLANK(TblMainInvoices[[#This Row],[Estimate_Contract_Volumn]]),"",ROUND(TblMainInvoices[[#This Row],[Price_Unit]]*TblMainInvoices[[#This Row],[Estimate_Contract_Volumn]],0))</f>
        <v/>
      </c>
      <c r="P568" s="249"/>
      <c r="Q568" s="250" t="str">
        <f>IFERROR(IF(ISBLANK(TblMainInvoices[[#This Row],[ContInv_No01_Volumn]]),"",ROUND(TblMainInvoices[[#This Row],[Price_Unit]]*TblMainInvoices[[#This Row],[ContInv_No01_Volumn]],0)),"")</f>
        <v/>
      </c>
    </row>
    <row r="569" spans="1:17" ht="50.25" customHeight="1">
      <c r="A569" s="239" t="str">
        <f t="shared" si="16"/>
        <v>11120534</v>
      </c>
      <c r="B569" s="240" t="str">
        <f>_xlfn.XLOOKUP(TblMainInvoices[[#This Row],[Fehrest_Code]],TblFeharesCode[Fehrest_Code],TblFeharesCode[Schedule_Prices_Fa])</f>
        <v>ابنیه</v>
      </c>
      <c r="C569" s="240" t="e">
        <f>_xlfn.XLOOKUP(TblMainInvoices[[#This Row],[Schedule_Prices_Fa]],TblFeharesCode[Schedule_Prices_Fa],#REF!)</f>
        <v>#REF!</v>
      </c>
      <c r="D569" s="241">
        <v>11</v>
      </c>
      <c r="E569" s="241" t="str">
        <f t="shared" si="17"/>
        <v>12</v>
      </c>
      <c r="F569" s="240" t="s">
        <v>1160</v>
      </c>
      <c r="G569" s="251" t="s">
        <v>1251</v>
      </c>
      <c r="H569" s="243" t="s">
        <v>1252</v>
      </c>
      <c r="I569" s="243" t="s">
        <v>3717</v>
      </c>
      <c r="J569" s="252" t="s">
        <v>125</v>
      </c>
      <c r="K569" s="245">
        <v>1</v>
      </c>
      <c r="L569" s="246"/>
      <c r="M569" s="247">
        <f>_xlfn.XLOOKUP(TblMainInvoices[[#This Row],[Chapter_Nomber]],TblFeharesChapter[Abniyeh_Chapter_Nomber],TblFeharesChapter[Abniyeh_Plus_Minus])</f>
        <v>1.5161</v>
      </c>
      <c r="N569" s="248">
        <v>1.3418000000000001</v>
      </c>
      <c r="O569" s="245" t="str">
        <f>IF(ISBLANK(TblMainInvoices[[#This Row],[Estimate_Contract_Volumn]]),"",ROUND(TblMainInvoices[[#This Row],[Price_Unit]]*TblMainInvoices[[#This Row],[Estimate_Contract_Volumn]],0))</f>
        <v/>
      </c>
      <c r="P569" s="249"/>
      <c r="Q569" s="250" t="str">
        <f>IFERROR(IF(ISBLANK(TblMainInvoices[[#This Row],[ContInv_No01_Volumn]]),"",ROUND(TblMainInvoices[[#This Row],[Price_Unit]]*TblMainInvoices[[#This Row],[ContInv_No01_Volumn]],0)),"")</f>
        <v/>
      </c>
    </row>
    <row r="570" spans="1:17" ht="50.25" customHeight="1">
      <c r="A570" s="239" t="str">
        <f t="shared" si="16"/>
        <v>11120540</v>
      </c>
      <c r="B570" s="240" t="str">
        <f>_xlfn.XLOOKUP(TblMainInvoices[[#This Row],[Fehrest_Code]],TblFeharesCode[Fehrest_Code],TblFeharesCode[Schedule_Prices_Fa])</f>
        <v>ابنیه</v>
      </c>
      <c r="C570" s="240" t="e">
        <f>_xlfn.XLOOKUP(TblMainInvoices[[#This Row],[Schedule_Prices_Fa]],TblFeharesCode[Schedule_Prices_Fa],#REF!)</f>
        <v>#REF!</v>
      </c>
      <c r="D570" s="241">
        <v>11</v>
      </c>
      <c r="E570" s="241" t="str">
        <f t="shared" si="17"/>
        <v>12</v>
      </c>
      <c r="F570" s="240" t="s">
        <v>1160</v>
      </c>
      <c r="G570" s="251" t="s">
        <v>1253</v>
      </c>
      <c r="H570" s="243" t="s">
        <v>1254</v>
      </c>
      <c r="I570" s="243" t="s">
        <v>3718</v>
      </c>
      <c r="J570" s="252" t="s">
        <v>125</v>
      </c>
      <c r="K570" s="245">
        <v>3138000</v>
      </c>
      <c r="L570" s="246"/>
      <c r="M570" s="247">
        <f>_xlfn.XLOOKUP(TblMainInvoices[[#This Row],[Chapter_Nomber]],TblFeharesChapter[Abniyeh_Chapter_Nomber],TblFeharesChapter[Abniyeh_Plus_Minus])</f>
        <v>1.5161</v>
      </c>
      <c r="N570" s="248">
        <v>1.3418000000000001</v>
      </c>
      <c r="O570" s="245" t="str">
        <f>IF(ISBLANK(TblMainInvoices[[#This Row],[Estimate_Contract_Volumn]]),"",ROUND(TblMainInvoices[[#This Row],[Price_Unit]]*TblMainInvoices[[#This Row],[Estimate_Contract_Volumn]],0))</f>
        <v/>
      </c>
      <c r="P570" s="249"/>
      <c r="Q570" s="250" t="str">
        <f>IFERROR(IF(ISBLANK(TblMainInvoices[[#This Row],[ContInv_No01_Volumn]]),"",ROUND(TblMainInvoices[[#This Row],[Price_Unit]]*TblMainInvoices[[#This Row],[ContInv_No01_Volumn]],0)),"")</f>
        <v/>
      </c>
    </row>
    <row r="571" spans="1:17" ht="50.25" customHeight="1">
      <c r="A571" s="239" t="str">
        <f t="shared" si="16"/>
        <v>11120541</v>
      </c>
      <c r="B571" s="240" t="str">
        <f>_xlfn.XLOOKUP(TblMainInvoices[[#This Row],[Fehrest_Code]],TblFeharesCode[Fehrest_Code],TblFeharesCode[Schedule_Prices_Fa])</f>
        <v>ابنیه</v>
      </c>
      <c r="C571" s="240" t="e">
        <f>_xlfn.XLOOKUP(TblMainInvoices[[#This Row],[Schedule_Prices_Fa]],TblFeharesCode[Schedule_Prices_Fa],#REF!)</f>
        <v>#REF!</v>
      </c>
      <c r="D571" s="241">
        <v>11</v>
      </c>
      <c r="E571" s="241" t="str">
        <f t="shared" si="17"/>
        <v>12</v>
      </c>
      <c r="F571" s="240" t="s">
        <v>1160</v>
      </c>
      <c r="G571" s="251" t="s">
        <v>1255</v>
      </c>
      <c r="H571" s="243" t="s">
        <v>1256</v>
      </c>
      <c r="I571" s="243" t="s">
        <v>3718</v>
      </c>
      <c r="J571" s="252" t="s">
        <v>125</v>
      </c>
      <c r="K571" s="245">
        <v>3520000</v>
      </c>
      <c r="L571" s="246"/>
      <c r="M571" s="247">
        <f>_xlfn.XLOOKUP(TblMainInvoices[[#This Row],[Chapter_Nomber]],TblFeharesChapter[Abniyeh_Chapter_Nomber],TblFeharesChapter[Abniyeh_Plus_Minus])</f>
        <v>1.5161</v>
      </c>
      <c r="N571" s="248">
        <v>1.3418000000000001</v>
      </c>
      <c r="O571" s="245" t="str">
        <f>IF(ISBLANK(TblMainInvoices[[#This Row],[Estimate_Contract_Volumn]]),"",ROUND(TblMainInvoices[[#This Row],[Price_Unit]]*TblMainInvoices[[#This Row],[Estimate_Contract_Volumn]],0))</f>
        <v/>
      </c>
      <c r="P571" s="249"/>
      <c r="Q571" s="250" t="str">
        <f>IFERROR(IF(ISBLANK(TblMainInvoices[[#This Row],[ContInv_No01_Volumn]]),"",ROUND(TblMainInvoices[[#This Row],[Price_Unit]]*TblMainInvoices[[#This Row],[ContInv_No01_Volumn]],0)),"")</f>
        <v/>
      </c>
    </row>
    <row r="572" spans="1:17" ht="50.25" customHeight="1">
      <c r="A572" s="239" t="str">
        <f t="shared" si="16"/>
        <v>11120542</v>
      </c>
      <c r="B572" s="240" t="str">
        <f>_xlfn.XLOOKUP(TblMainInvoices[[#This Row],[Fehrest_Code]],TblFeharesCode[Fehrest_Code],TblFeharesCode[Schedule_Prices_Fa])</f>
        <v>ابنیه</v>
      </c>
      <c r="C572" s="240" t="e">
        <f>_xlfn.XLOOKUP(TblMainInvoices[[#This Row],[Schedule_Prices_Fa]],TblFeharesCode[Schedule_Prices_Fa],#REF!)</f>
        <v>#REF!</v>
      </c>
      <c r="D572" s="241">
        <v>11</v>
      </c>
      <c r="E572" s="241" t="str">
        <f t="shared" si="17"/>
        <v>12</v>
      </c>
      <c r="F572" s="240" t="s">
        <v>1160</v>
      </c>
      <c r="G572" s="251" t="s">
        <v>1257</v>
      </c>
      <c r="H572" s="243" t="s">
        <v>1258</v>
      </c>
      <c r="I572" s="243" t="s">
        <v>3719</v>
      </c>
      <c r="J572" s="252" t="s">
        <v>125</v>
      </c>
      <c r="K572" s="245">
        <v>3066000</v>
      </c>
      <c r="L572" s="246"/>
      <c r="M572" s="247">
        <f>_xlfn.XLOOKUP(TblMainInvoices[[#This Row],[Chapter_Nomber]],TblFeharesChapter[Abniyeh_Chapter_Nomber],TblFeharesChapter[Abniyeh_Plus_Minus])</f>
        <v>1.5161</v>
      </c>
      <c r="N572" s="248">
        <v>1.3418000000000001</v>
      </c>
      <c r="O572" s="245" t="str">
        <f>IF(ISBLANK(TblMainInvoices[[#This Row],[Estimate_Contract_Volumn]]),"",ROUND(TblMainInvoices[[#This Row],[Price_Unit]]*TblMainInvoices[[#This Row],[Estimate_Contract_Volumn]],0))</f>
        <v/>
      </c>
      <c r="P572" s="249"/>
      <c r="Q572" s="250" t="str">
        <f>IFERROR(IF(ISBLANK(TblMainInvoices[[#This Row],[ContInv_No01_Volumn]]),"",ROUND(TblMainInvoices[[#This Row],[Price_Unit]]*TblMainInvoices[[#This Row],[ContInv_No01_Volumn]],0)),"")</f>
        <v/>
      </c>
    </row>
    <row r="573" spans="1:17" ht="50.25" customHeight="1">
      <c r="A573" s="239" t="str">
        <f t="shared" si="16"/>
        <v>11120543</v>
      </c>
      <c r="B573" s="240" t="str">
        <f>_xlfn.XLOOKUP(TblMainInvoices[[#This Row],[Fehrest_Code]],TblFeharesCode[Fehrest_Code],TblFeharesCode[Schedule_Prices_Fa])</f>
        <v>ابنیه</v>
      </c>
      <c r="C573" s="240" t="e">
        <f>_xlfn.XLOOKUP(TblMainInvoices[[#This Row],[Schedule_Prices_Fa]],TblFeharesCode[Schedule_Prices_Fa],#REF!)</f>
        <v>#REF!</v>
      </c>
      <c r="D573" s="241">
        <v>11</v>
      </c>
      <c r="E573" s="241" t="str">
        <f t="shared" si="17"/>
        <v>12</v>
      </c>
      <c r="F573" s="240" t="s">
        <v>1160</v>
      </c>
      <c r="G573" s="251" t="s">
        <v>1259</v>
      </c>
      <c r="H573" s="243" t="s">
        <v>1260</v>
      </c>
      <c r="I573" s="243" t="s">
        <v>3720</v>
      </c>
      <c r="J573" s="252" t="s">
        <v>125</v>
      </c>
      <c r="K573" s="245">
        <v>449000</v>
      </c>
      <c r="L573" s="246"/>
      <c r="M573" s="247">
        <f>_xlfn.XLOOKUP(TblMainInvoices[[#This Row],[Chapter_Nomber]],TblFeharesChapter[Abniyeh_Chapter_Nomber],TblFeharesChapter[Abniyeh_Plus_Minus])</f>
        <v>1.5161</v>
      </c>
      <c r="N573" s="248">
        <v>1.3418000000000001</v>
      </c>
      <c r="O573" s="245" t="str">
        <f>IF(ISBLANK(TblMainInvoices[[#This Row],[Estimate_Contract_Volumn]]),"",ROUND(TblMainInvoices[[#This Row],[Price_Unit]]*TblMainInvoices[[#This Row],[Estimate_Contract_Volumn]],0))</f>
        <v/>
      </c>
      <c r="P573" s="249"/>
      <c r="Q573" s="250" t="str">
        <f>IFERROR(IF(ISBLANK(TblMainInvoices[[#This Row],[ContInv_No01_Volumn]]),"",ROUND(TblMainInvoices[[#This Row],[Price_Unit]]*TblMainInvoices[[#This Row],[ContInv_No01_Volumn]],0)),"")</f>
        <v/>
      </c>
    </row>
    <row r="574" spans="1:17" ht="50.25" customHeight="1">
      <c r="A574" s="239" t="str">
        <f t="shared" si="16"/>
        <v>11120601</v>
      </c>
      <c r="B574" s="240" t="str">
        <f>_xlfn.XLOOKUP(TblMainInvoices[[#This Row],[Fehrest_Code]],TblFeharesCode[Fehrest_Code],TblFeharesCode[Schedule_Prices_Fa])</f>
        <v>ابنیه</v>
      </c>
      <c r="C574" s="240" t="e">
        <f>_xlfn.XLOOKUP(TblMainInvoices[[#This Row],[Schedule_Prices_Fa]],TblFeharesCode[Schedule_Prices_Fa],#REF!)</f>
        <v>#REF!</v>
      </c>
      <c r="D574" s="241">
        <v>11</v>
      </c>
      <c r="E574" s="241" t="str">
        <f t="shared" si="17"/>
        <v>12</v>
      </c>
      <c r="F574" s="240" t="s">
        <v>1160</v>
      </c>
      <c r="G574" s="251" t="s">
        <v>1261</v>
      </c>
      <c r="H574" s="243" t="s">
        <v>1262</v>
      </c>
      <c r="I574" s="243" t="s">
        <v>3721</v>
      </c>
      <c r="J574" s="252" t="s">
        <v>34</v>
      </c>
      <c r="K574" s="245">
        <v>29505000</v>
      </c>
      <c r="L574" s="246"/>
      <c r="M574" s="247">
        <f>_xlfn.XLOOKUP(TblMainInvoices[[#This Row],[Chapter_Nomber]],TblFeharesChapter[Abniyeh_Chapter_Nomber],TblFeharesChapter[Abniyeh_Plus_Minus])</f>
        <v>1.5161</v>
      </c>
      <c r="N574" s="248">
        <v>1.3418000000000001</v>
      </c>
      <c r="O574" s="245" t="str">
        <f>IF(ISBLANK(TblMainInvoices[[#This Row],[Estimate_Contract_Volumn]]),"",ROUND(TblMainInvoices[[#This Row],[Price_Unit]]*TblMainInvoices[[#This Row],[Estimate_Contract_Volumn]],0))</f>
        <v/>
      </c>
      <c r="P574" s="249"/>
      <c r="Q574" s="250" t="str">
        <f>IFERROR(IF(ISBLANK(TblMainInvoices[[#This Row],[ContInv_No01_Volumn]]),"",ROUND(TblMainInvoices[[#This Row],[Price_Unit]]*TblMainInvoices[[#This Row],[ContInv_No01_Volumn]],0)),"")</f>
        <v/>
      </c>
    </row>
    <row r="575" spans="1:17" ht="50.25" customHeight="1">
      <c r="A575" s="239" t="str">
        <f t="shared" si="16"/>
        <v>11120602</v>
      </c>
      <c r="B575" s="240" t="str">
        <f>_xlfn.XLOOKUP(TblMainInvoices[[#This Row],[Fehrest_Code]],TblFeharesCode[Fehrest_Code],TblFeharesCode[Schedule_Prices_Fa])</f>
        <v>ابنیه</v>
      </c>
      <c r="C575" s="240" t="e">
        <f>_xlfn.XLOOKUP(TblMainInvoices[[#This Row],[Schedule_Prices_Fa]],TblFeharesCode[Schedule_Prices_Fa],#REF!)</f>
        <v>#REF!</v>
      </c>
      <c r="D575" s="241">
        <v>11</v>
      </c>
      <c r="E575" s="241" t="str">
        <f t="shared" si="17"/>
        <v>12</v>
      </c>
      <c r="F575" s="240" t="s">
        <v>1160</v>
      </c>
      <c r="G575" s="251" t="s">
        <v>1263</v>
      </c>
      <c r="H575" s="243" t="s">
        <v>1264</v>
      </c>
      <c r="I575" s="243" t="s">
        <v>3722</v>
      </c>
      <c r="J575" s="252" t="s">
        <v>125</v>
      </c>
      <c r="K575" s="245">
        <v>6749000</v>
      </c>
      <c r="L575" s="246"/>
      <c r="M575" s="247">
        <f>_xlfn.XLOOKUP(TblMainInvoices[[#This Row],[Chapter_Nomber]],TblFeharesChapter[Abniyeh_Chapter_Nomber],TblFeharesChapter[Abniyeh_Plus_Minus])</f>
        <v>1.5161</v>
      </c>
      <c r="N575" s="248">
        <v>1.3418000000000001</v>
      </c>
      <c r="O575" s="245" t="str">
        <f>IF(ISBLANK(TblMainInvoices[[#This Row],[Estimate_Contract_Volumn]]),"",ROUND(TblMainInvoices[[#This Row],[Price_Unit]]*TblMainInvoices[[#This Row],[Estimate_Contract_Volumn]],0))</f>
        <v/>
      </c>
      <c r="P575" s="249"/>
      <c r="Q575" s="250" t="str">
        <f>IFERROR(IF(ISBLANK(TblMainInvoices[[#This Row],[ContInv_No01_Volumn]]),"",ROUND(TblMainInvoices[[#This Row],[Price_Unit]]*TblMainInvoices[[#This Row],[ContInv_No01_Volumn]],0)),"")</f>
        <v/>
      </c>
    </row>
    <row r="576" spans="1:17" ht="50.25" customHeight="1">
      <c r="A576" s="239" t="str">
        <f t="shared" si="16"/>
        <v>11120603</v>
      </c>
      <c r="B576" s="240" t="str">
        <f>_xlfn.XLOOKUP(TblMainInvoices[[#This Row],[Fehrest_Code]],TblFeharesCode[Fehrest_Code],TblFeharesCode[Schedule_Prices_Fa])</f>
        <v>ابنیه</v>
      </c>
      <c r="C576" s="240" t="e">
        <f>_xlfn.XLOOKUP(TblMainInvoices[[#This Row],[Schedule_Prices_Fa]],TblFeharesCode[Schedule_Prices_Fa],#REF!)</f>
        <v>#REF!</v>
      </c>
      <c r="D576" s="241">
        <v>11</v>
      </c>
      <c r="E576" s="241" t="str">
        <f t="shared" si="17"/>
        <v>12</v>
      </c>
      <c r="F576" s="240" t="s">
        <v>1160</v>
      </c>
      <c r="G576" s="251" t="s">
        <v>1265</v>
      </c>
      <c r="H576" s="243" t="s">
        <v>1266</v>
      </c>
      <c r="I576" s="243" t="s">
        <v>3722</v>
      </c>
      <c r="J576" s="252" t="s">
        <v>125</v>
      </c>
      <c r="K576" s="245">
        <v>3528000</v>
      </c>
      <c r="L576" s="246"/>
      <c r="M576" s="247">
        <f>_xlfn.XLOOKUP(TblMainInvoices[[#This Row],[Chapter_Nomber]],TblFeharesChapter[Abniyeh_Chapter_Nomber],TblFeharesChapter[Abniyeh_Plus_Minus])</f>
        <v>1.5161</v>
      </c>
      <c r="N576" s="248">
        <v>1.3418000000000001</v>
      </c>
      <c r="O576" s="245" t="str">
        <f>IF(ISBLANK(TblMainInvoices[[#This Row],[Estimate_Contract_Volumn]]),"",ROUND(TblMainInvoices[[#This Row],[Price_Unit]]*TblMainInvoices[[#This Row],[Estimate_Contract_Volumn]],0))</f>
        <v/>
      </c>
      <c r="P576" s="249"/>
      <c r="Q576" s="250" t="str">
        <f>IFERROR(IF(ISBLANK(TblMainInvoices[[#This Row],[ContInv_No01_Volumn]]),"",ROUND(TblMainInvoices[[#This Row],[Price_Unit]]*TblMainInvoices[[#This Row],[ContInv_No01_Volumn]],0)),"")</f>
        <v/>
      </c>
    </row>
    <row r="577" spans="1:17" ht="50.25" customHeight="1">
      <c r="A577" s="239" t="str">
        <f t="shared" si="16"/>
        <v>11120701</v>
      </c>
      <c r="B577" s="240" t="str">
        <f>_xlfn.XLOOKUP(TblMainInvoices[[#This Row],[Fehrest_Code]],TblFeharesCode[Fehrest_Code],TblFeharesCode[Schedule_Prices_Fa])</f>
        <v>ابنیه</v>
      </c>
      <c r="C577" s="240" t="e">
        <f>_xlfn.XLOOKUP(TblMainInvoices[[#This Row],[Schedule_Prices_Fa]],TblFeharesCode[Schedule_Prices_Fa],#REF!)</f>
        <v>#REF!</v>
      </c>
      <c r="D577" s="241">
        <v>11</v>
      </c>
      <c r="E577" s="241" t="str">
        <f t="shared" si="17"/>
        <v>12</v>
      </c>
      <c r="F577" s="240" t="s">
        <v>1160</v>
      </c>
      <c r="G577" s="251" t="s">
        <v>1267</v>
      </c>
      <c r="H577" s="243" t="s">
        <v>1268</v>
      </c>
      <c r="I577" s="243" t="s">
        <v>3723</v>
      </c>
      <c r="J577" s="252" t="s">
        <v>34</v>
      </c>
      <c r="K577" s="245">
        <v>9780000</v>
      </c>
      <c r="L577" s="246"/>
      <c r="M577" s="247">
        <f>_xlfn.XLOOKUP(TblMainInvoices[[#This Row],[Chapter_Nomber]],TblFeharesChapter[Abniyeh_Chapter_Nomber],TblFeharesChapter[Abniyeh_Plus_Minus])</f>
        <v>1.5161</v>
      </c>
      <c r="N577" s="248">
        <v>1.3418000000000001</v>
      </c>
      <c r="O577" s="245" t="str">
        <f>IF(ISBLANK(TblMainInvoices[[#This Row],[Estimate_Contract_Volumn]]),"",ROUND(TblMainInvoices[[#This Row],[Price_Unit]]*TblMainInvoices[[#This Row],[Estimate_Contract_Volumn]],0))</f>
        <v/>
      </c>
      <c r="P577" s="249"/>
      <c r="Q577" s="250" t="str">
        <f>IFERROR(IF(ISBLANK(TblMainInvoices[[#This Row],[ContInv_No01_Volumn]]),"",ROUND(TblMainInvoices[[#This Row],[Price_Unit]]*TblMainInvoices[[#This Row],[ContInv_No01_Volumn]],0)),"")</f>
        <v/>
      </c>
    </row>
    <row r="578" spans="1:17" ht="50.25" customHeight="1">
      <c r="A578" s="239" t="str">
        <f t="shared" si="16"/>
        <v>11120702</v>
      </c>
      <c r="B578" s="240" t="str">
        <f>_xlfn.XLOOKUP(TblMainInvoices[[#This Row],[Fehrest_Code]],TblFeharesCode[Fehrest_Code],TblFeharesCode[Schedule_Prices_Fa])</f>
        <v>ابنیه</v>
      </c>
      <c r="C578" s="240" t="e">
        <f>_xlfn.XLOOKUP(TblMainInvoices[[#This Row],[Schedule_Prices_Fa]],TblFeharesCode[Schedule_Prices_Fa],#REF!)</f>
        <v>#REF!</v>
      </c>
      <c r="D578" s="241">
        <v>11</v>
      </c>
      <c r="E578" s="241" t="str">
        <f t="shared" si="17"/>
        <v>12</v>
      </c>
      <c r="F578" s="240" t="s">
        <v>1160</v>
      </c>
      <c r="G578" s="251" t="s">
        <v>1269</v>
      </c>
      <c r="H578" s="243" t="s">
        <v>1270</v>
      </c>
      <c r="I578" s="243" t="s">
        <v>3724</v>
      </c>
      <c r="J578" s="252" t="s">
        <v>34</v>
      </c>
      <c r="K578" s="245">
        <v>1629000</v>
      </c>
      <c r="L578" s="246"/>
      <c r="M578" s="247">
        <f>_xlfn.XLOOKUP(TblMainInvoices[[#This Row],[Chapter_Nomber]],TblFeharesChapter[Abniyeh_Chapter_Nomber],TblFeharesChapter[Abniyeh_Plus_Minus])</f>
        <v>1.5161</v>
      </c>
      <c r="N578" s="248">
        <v>1.3418000000000001</v>
      </c>
      <c r="O578" s="245" t="str">
        <f>IF(ISBLANK(TblMainInvoices[[#This Row],[Estimate_Contract_Volumn]]),"",ROUND(TblMainInvoices[[#This Row],[Price_Unit]]*TblMainInvoices[[#This Row],[Estimate_Contract_Volumn]],0))</f>
        <v/>
      </c>
      <c r="P578" s="249"/>
      <c r="Q578" s="250" t="str">
        <f>IFERROR(IF(ISBLANK(TblMainInvoices[[#This Row],[ContInv_No01_Volumn]]),"",ROUND(TblMainInvoices[[#This Row],[Price_Unit]]*TblMainInvoices[[#This Row],[ContInv_No01_Volumn]],0)),"")</f>
        <v/>
      </c>
    </row>
    <row r="579" spans="1:17" ht="50.25" customHeight="1">
      <c r="A579" s="239" t="str">
        <f t="shared" si="16"/>
        <v>11120703</v>
      </c>
      <c r="B579" s="240" t="str">
        <f>_xlfn.XLOOKUP(TblMainInvoices[[#This Row],[Fehrest_Code]],TblFeharesCode[Fehrest_Code],TblFeharesCode[Schedule_Prices_Fa])</f>
        <v>ابنیه</v>
      </c>
      <c r="C579" s="240" t="e">
        <f>_xlfn.XLOOKUP(TblMainInvoices[[#This Row],[Schedule_Prices_Fa]],TblFeharesCode[Schedule_Prices_Fa],#REF!)</f>
        <v>#REF!</v>
      </c>
      <c r="D579" s="241">
        <v>11</v>
      </c>
      <c r="E579" s="241" t="str">
        <f t="shared" si="17"/>
        <v>12</v>
      </c>
      <c r="F579" s="240" t="s">
        <v>1160</v>
      </c>
      <c r="G579" s="251" t="s">
        <v>1271</v>
      </c>
      <c r="H579" s="243" t="s">
        <v>1272</v>
      </c>
      <c r="I579" s="243"/>
      <c r="J579" s="252" t="s">
        <v>125</v>
      </c>
      <c r="K579" s="245">
        <v>607500</v>
      </c>
      <c r="L579" s="246"/>
      <c r="M579" s="247">
        <f>_xlfn.XLOOKUP(TblMainInvoices[[#This Row],[Chapter_Nomber]],TblFeharesChapter[Abniyeh_Chapter_Nomber],TblFeharesChapter[Abniyeh_Plus_Minus])</f>
        <v>1.5161</v>
      </c>
      <c r="N579" s="248">
        <v>1.3418000000000001</v>
      </c>
      <c r="O579" s="245" t="str">
        <f>IF(ISBLANK(TblMainInvoices[[#This Row],[Estimate_Contract_Volumn]]),"",ROUND(TblMainInvoices[[#This Row],[Price_Unit]]*TblMainInvoices[[#This Row],[Estimate_Contract_Volumn]],0))</f>
        <v/>
      </c>
      <c r="P579" s="249"/>
      <c r="Q579" s="250" t="str">
        <f>IFERROR(IF(ISBLANK(TblMainInvoices[[#This Row],[ContInv_No01_Volumn]]),"",ROUND(TblMainInvoices[[#This Row],[Price_Unit]]*TblMainInvoices[[#This Row],[ContInv_No01_Volumn]],0)),"")</f>
        <v/>
      </c>
    </row>
    <row r="580" spans="1:17" ht="50.25" customHeight="1">
      <c r="A580" s="239" t="str">
        <f t="shared" si="16"/>
        <v>11120704</v>
      </c>
      <c r="B580" s="240" t="str">
        <f>_xlfn.XLOOKUP(TblMainInvoices[[#This Row],[Fehrest_Code]],TblFeharesCode[Fehrest_Code],TblFeharesCode[Schedule_Prices_Fa])</f>
        <v>ابنیه</v>
      </c>
      <c r="C580" s="240" t="e">
        <f>_xlfn.XLOOKUP(TblMainInvoices[[#This Row],[Schedule_Prices_Fa]],TblFeharesCode[Schedule_Prices_Fa],#REF!)</f>
        <v>#REF!</v>
      </c>
      <c r="D580" s="241">
        <v>11</v>
      </c>
      <c r="E580" s="241" t="str">
        <f t="shared" si="17"/>
        <v>12</v>
      </c>
      <c r="F580" s="240" t="s">
        <v>1160</v>
      </c>
      <c r="G580" s="251" t="s">
        <v>1273</v>
      </c>
      <c r="H580" s="243" t="s">
        <v>1274</v>
      </c>
      <c r="I580" s="243" t="s">
        <v>3725</v>
      </c>
      <c r="J580" s="252" t="s">
        <v>125</v>
      </c>
      <c r="K580" s="245">
        <v>1668000</v>
      </c>
      <c r="L580" s="246"/>
      <c r="M580" s="247">
        <f>_xlfn.XLOOKUP(TblMainInvoices[[#This Row],[Chapter_Nomber]],TblFeharesChapter[Abniyeh_Chapter_Nomber],TblFeharesChapter[Abniyeh_Plus_Minus])</f>
        <v>1.5161</v>
      </c>
      <c r="N580" s="248">
        <v>1.3418000000000001</v>
      </c>
      <c r="O580" s="245" t="str">
        <f>IF(ISBLANK(TblMainInvoices[[#This Row],[Estimate_Contract_Volumn]]),"",ROUND(TblMainInvoices[[#This Row],[Price_Unit]]*TblMainInvoices[[#This Row],[Estimate_Contract_Volumn]],0))</f>
        <v/>
      </c>
      <c r="P580" s="249"/>
      <c r="Q580" s="250" t="str">
        <f>IFERROR(IF(ISBLANK(TblMainInvoices[[#This Row],[ContInv_No01_Volumn]]),"",ROUND(TblMainInvoices[[#This Row],[Price_Unit]]*TblMainInvoices[[#This Row],[ContInv_No01_Volumn]],0)),"")</f>
        <v/>
      </c>
    </row>
    <row r="581" spans="1:17" ht="50.25" customHeight="1">
      <c r="A581" s="239" t="str">
        <f t="shared" si="16"/>
        <v>11120801</v>
      </c>
      <c r="B581" s="240" t="str">
        <f>_xlfn.XLOOKUP(TblMainInvoices[[#This Row],[Fehrest_Code]],TblFeharesCode[Fehrest_Code],TblFeharesCode[Schedule_Prices_Fa])</f>
        <v>ابنیه</v>
      </c>
      <c r="C581" s="240" t="e">
        <f>_xlfn.XLOOKUP(TblMainInvoices[[#This Row],[Schedule_Prices_Fa]],TblFeharesCode[Schedule_Prices_Fa],#REF!)</f>
        <v>#REF!</v>
      </c>
      <c r="D581" s="241">
        <v>11</v>
      </c>
      <c r="E581" s="241" t="str">
        <f t="shared" si="17"/>
        <v>12</v>
      </c>
      <c r="F581" s="240" t="s">
        <v>1160</v>
      </c>
      <c r="G581" s="251" t="s">
        <v>1275</v>
      </c>
      <c r="H581" s="243" t="s">
        <v>1276</v>
      </c>
      <c r="I581" s="243"/>
      <c r="J581" s="252" t="s">
        <v>125</v>
      </c>
      <c r="K581" s="245">
        <v>2772000</v>
      </c>
      <c r="L581" s="246"/>
      <c r="M581" s="247">
        <f>_xlfn.XLOOKUP(TblMainInvoices[[#This Row],[Chapter_Nomber]],TblFeharesChapter[Abniyeh_Chapter_Nomber],TblFeharesChapter[Abniyeh_Plus_Minus])</f>
        <v>1.5161</v>
      </c>
      <c r="N581" s="248">
        <v>1.3418000000000001</v>
      </c>
      <c r="O581" s="245" t="str">
        <f>IF(ISBLANK(TblMainInvoices[[#This Row],[Estimate_Contract_Volumn]]),"",ROUND(TblMainInvoices[[#This Row],[Price_Unit]]*TblMainInvoices[[#This Row],[Estimate_Contract_Volumn]],0))</f>
        <v/>
      </c>
      <c r="P581" s="249"/>
      <c r="Q581" s="250" t="str">
        <f>IFERROR(IF(ISBLANK(TblMainInvoices[[#This Row],[ContInv_No01_Volumn]]),"",ROUND(TblMainInvoices[[#This Row],[Price_Unit]]*TblMainInvoices[[#This Row],[ContInv_No01_Volumn]],0)),"")</f>
        <v/>
      </c>
    </row>
    <row r="582" spans="1:17" ht="50.25" customHeight="1">
      <c r="A582" s="239" t="str">
        <f t="shared" si="16"/>
        <v>11120802</v>
      </c>
      <c r="B582" s="240" t="str">
        <f>_xlfn.XLOOKUP(TblMainInvoices[[#This Row],[Fehrest_Code]],TblFeharesCode[Fehrest_Code],TblFeharesCode[Schedule_Prices_Fa])</f>
        <v>ابنیه</v>
      </c>
      <c r="C582" s="240" t="e">
        <f>_xlfn.XLOOKUP(TblMainInvoices[[#This Row],[Schedule_Prices_Fa]],TblFeharesCode[Schedule_Prices_Fa],#REF!)</f>
        <v>#REF!</v>
      </c>
      <c r="D582" s="241">
        <v>11</v>
      </c>
      <c r="E582" s="241" t="str">
        <f t="shared" si="17"/>
        <v>12</v>
      </c>
      <c r="F582" s="240" t="s">
        <v>1160</v>
      </c>
      <c r="G582" s="251" t="s">
        <v>1277</v>
      </c>
      <c r="H582" s="243" t="s">
        <v>1278</v>
      </c>
      <c r="I582" s="243"/>
      <c r="J582" s="252" t="s">
        <v>125</v>
      </c>
      <c r="K582" s="245">
        <v>3821000</v>
      </c>
      <c r="L582" s="246"/>
      <c r="M582" s="247">
        <f>_xlfn.XLOOKUP(TblMainInvoices[[#This Row],[Chapter_Nomber]],TblFeharesChapter[Abniyeh_Chapter_Nomber],TblFeharesChapter[Abniyeh_Plus_Minus])</f>
        <v>1.5161</v>
      </c>
      <c r="N582" s="248">
        <v>1.3418000000000001</v>
      </c>
      <c r="O582" s="245" t="str">
        <f>IF(ISBLANK(TblMainInvoices[[#This Row],[Estimate_Contract_Volumn]]),"",ROUND(TblMainInvoices[[#This Row],[Price_Unit]]*TblMainInvoices[[#This Row],[Estimate_Contract_Volumn]],0))</f>
        <v/>
      </c>
      <c r="P582" s="249"/>
      <c r="Q582" s="250" t="str">
        <f>IFERROR(IF(ISBLANK(TblMainInvoices[[#This Row],[ContInv_No01_Volumn]]),"",ROUND(TblMainInvoices[[#This Row],[Price_Unit]]*TblMainInvoices[[#This Row],[ContInv_No01_Volumn]],0)),"")</f>
        <v/>
      </c>
    </row>
    <row r="583" spans="1:17" ht="50.25" customHeight="1">
      <c r="A583" s="239" t="str">
        <f t="shared" si="16"/>
        <v>11120803</v>
      </c>
      <c r="B583" s="240" t="str">
        <f>_xlfn.XLOOKUP(TblMainInvoices[[#This Row],[Fehrest_Code]],TblFeharesCode[Fehrest_Code],TblFeharesCode[Schedule_Prices_Fa])</f>
        <v>ابنیه</v>
      </c>
      <c r="C583" s="240" t="e">
        <f>_xlfn.XLOOKUP(TblMainInvoices[[#This Row],[Schedule_Prices_Fa]],TblFeharesCode[Schedule_Prices_Fa],#REF!)</f>
        <v>#REF!</v>
      </c>
      <c r="D583" s="241">
        <v>11</v>
      </c>
      <c r="E583" s="241" t="str">
        <f t="shared" si="17"/>
        <v>12</v>
      </c>
      <c r="F583" s="240" t="s">
        <v>1160</v>
      </c>
      <c r="G583" s="251" t="s">
        <v>1279</v>
      </c>
      <c r="H583" s="243" t="s">
        <v>1280</v>
      </c>
      <c r="I583" s="243"/>
      <c r="J583" s="252" t="s">
        <v>125</v>
      </c>
      <c r="K583" s="245">
        <v>5130000</v>
      </c>
      <c r="L583" s="246"/>
      <c r="M583" s="247">
        <f>_xlfn.XLOOKUP(TblMainInvoices[[#This Row],[Chapter_Nomber]],TblFeharesChapter[Abniyeh_Chapter_Nomber],TblFeharesChapter[Abniyeh_Plus_Minus])</f>
        <v>1.5161</v>
      </c>
      <c r="N583" s="248">
        <v>1.3418000000000001</v>
      </c>
      <c r="O583" s="245" t="str">
        <f>IF(ISBLANK(TblMainInvoices[[#This Row],[Estimate_Contract_Volumn]]),"",ROUND(TblMainInvoices[[#This Row],[Price_Unit]]*TblMainInvoices[[#This Row],[Estimate_Contract_Volumn]],0))</f>
        <v/>
      </c>
      <c r="P583" s="249"/>
      <c r="Q583" s="250" t="str">
        <f>IFERROR(IF(ISBLANK(TblMainInvoices[[#This Row],[ContInv_No01_Volumn]]),"",ROUND(TblMainInvoices[[#This Row],[Price_Unit]]*TblMainInvoices[[#This Row],[ContInv_No01_Volumn]],0)),"")</f>
        <v/>
      </c>
    </row>
    <row r="584" spans="1:17" ht="50.25" customHeight="1">
      <c r="A584" s="239" t="str">
        <f t="shared" si="16"/>
        <v>11120804</v>
      </c>
      <c r="B584" s="240" t="str">
        <f>_xlfn.XLOOKUP(TblMainInvoices[[#This Row],[Fehrest_Code]],TblFeharesCode[Fehrest_Code],TblFeharesCode[Schedule_Prices_Fa])</f>
        <v>ابنیه</v>
      </c>
      <c r="C584" s="240" t="e">
        <f>_xlfn.XLOOKUP(TblMainInvoices[[#This Row],[Schedule_Prices_Fa]],TblFeharesCode[Schedule_Prices_Fa],#REF!)</f>
        <v>#REF!</v>
      </c>
      <c r="D584" s="241">
        <v>11</v>
      </c>
      <c r="E584" s="241" t="str">
        <f t="shared" si="17"/>
        <v>12</v>
      </c>
      <c r="F584" s="240" t="s">
        <v>1160</v>
      </c>
      <c r="G584" s="251" t="s">
        <v>1281</v>
      </c>
      <c r="H584" s="243" t="s">
        <v>1282</v>
      </c>
      <c r="I584" s="243"/>
      <c r="J584" s="252" t="s">
        <v>125</v>
      </c>
      <c r="K584" s="245">
        <v>5891000</v>
      </c>
      <c r="L584" s="246"/>
      <c r="M584" s="247">
        <f>_xlfn.XLOOKUP(TblMainInvoices[[#This Row],[Chapter_Nomber]],TblFeharesChapter[Abniyeh_Chapter_Nomber],TblFeharesChapter[Abniyeh_Plus_Minus])</f>
        <v>1.5161</v>
      </c>
      <c r="N584" s="248">
        <v>1.3418000000000001</v>
      </c>
      <c r="O584" s="245" t="str">
        <f>IF(ISBLANK(TblMainInvoices[[#This Row],[Estimate_Contract_Volumn]]),"",ROUND(TblMainInvoices[[#This Row],[Price_Unit]]*TblMainInvoices[[#This Row],[Estimate_Contract_Volumn]],0))</f>
        <v/>
      </c>
      <c r="P584" s="249"/>
      <c r="Q584" s="250" t="str">
        <f>IFERROR(IF(ISBLANK(TblMainInvoices[[#This Row],[ContInv_No01_Volumn]]),"",ROUND(TblMainInvoices[[#This Row],[Price_Unit]]*TblMainInvoices[[#This Row],[ContInv_No01_Volumn]],0)),"")</f>
        <v/>
      </c>
    </row>
    <row r="585" spans="1:17" ht="50.25" customHeight="1">
      <c r="A585" s="239" t="str">
        <f t="shared" si="16"/>
        <v>11120805</v>
      </c>
      <c r="B585" s="240" t="str">
        <f>_xlfn.XLOOKUP(TblMainInvoices[[#This Row],[Fehrest_Code]],TblFeharesCode[Fehrest_Code],TblFeharesCode[Schedule_Prices_Fa])</f>
        <v>ابنیه</v>
      </c>
      <c r="C585" s="240" t="e">
        <f>_xlfn.XLOOKUP(TblMainInvoices[[#This Row],[Schedule_Prices_Fa]],TblFeharesCode[Schedule_Prices_Fa],#REF!)</f>
        <v>#REF!</v>
      </c>
      <c r="D585" s="241">
        <v>11</v>
      </c>
      <c r="E585" s="241" t="str">
        <f t="shared" si="17"/>
        <v>12</v>
      </c>
      <c r="F585" s="240" t="s">
        <v>1160</v>
      </c>
      <c r="G585" s="251" t="s">
        <v>1283</v>
      </c>
      <c r="H585" s="243" t="s">
        <v>1284</v>
      </c>
      <c r="I585" s="243"/>
      <c r="J585" s="252" t="s">
        <v>125</v>
      </c>
      <c r="K585" s="245">
        <v>6997000</v>
      </c>
      <c r="L585" s="246"/>
      <c r="M585" s="247">
        <f>_xlfn.XLOOKUP(TblMainInvoices[[#This Row],[Chapter_Nomber]],TblFeharesChapter[Abniyeh_Chapter_Nomber],TblFeharesChapter[Abniyeh_Plus_Minus])</f>
        <v>1.5161</v>
      </c>
      <c r="N585" s="248">
        <v>1.3418000000000001</v>
      </c>
      <c r="O585" s="245" t="str">
        <f>IF(ISBLANK(TblMainInvoices[[#This Row],[Estimate_Contract_Volumn]]),"",ROUND(TblMainInvoices[[#This Row],[Price_Unit]]*TblMainInvoices[[#This Row],[Estimate_Contract_Volumn]],0))</f>
        <v/>
      </c>
      <c r="P585" s="249"/>
      <c r="Q585" s="250" t="str">
        <f>IFERROR(IF(ISBLANK(TblMainInvoices[[#This Row],[ContInv_No01_Volumn]]),"",ROUND(TblMainInvoices[[#This Row],[Price_Unit]]*TblMainInvoices[[#This Row],[ContInv_No01_Volumn]],0)),"")</f>
        <v/>
      </c>
    </row>
    <row r="586" spans="1:17" ht="50.25" customHeight="1">
      <c r="A586" s="239" t="str">
        <f t="shared" si="16"/>
        <v>11120806</v>
      </c>
      <c r="B586" s="240" t="str">
        <f>_xlfn.XLOOKUP(TblMainInvoices[[#This Row],[Fehrest_Code]],TblFeharesCode[Fehrest_Code],TblFeharesCode[Schedule_Prices_Fa])</f>
        <v>ابنیه</v>
      </c>
      <c r="C586" s="240" t="e">
        <f>_xlfn.XLOOKUP(TblMainInvoices[[#This Row],[Schedule_Prices_Fa]],TblFeharesCode[Schedule_Prices_Fa],#REF!)</f>
        <v>#REF!</v>
      </c>
      <c r="D586" s="241">
        <v>11</v>
      </c>
      <c r="E586" s="241" t="str">
        <f t="shared" si="17"/>
        <v>12</v>
      </c>
      <c r="F586" s="240" t="s">
        <v>1160</v>
      </c>
      <c r="G586" s="251" t="s">
        <v>1285</v>
      </c>
      <c r="H586" s="243" t="s">
        <v>1286</v>
      </c>
      <c r="I586" s="243"/>
      <c r="J586" s="252" t="s">
        <v>125</v>
      </c>
      <c r="K586" s="245">
        <v>2332000</v>
      </c>
      <c r="L586" s="246"/>
      <c r="M586" s="247">
        <f>_xlfn.XLOOKUP(TblMainInvoices[[#This Row],[Chapter_Nomber]],TblFeharesChapter[Abniyeh_Chapter_Nomber],TblFeharesChapter[Abniyeh_Plus_Minus])</f>
        <v>1.5161</v>
      </c>
      <c r="N586" s="248">
        <v>1.3418000000000001</v>
      </c>
      <c r="O586" s="245" t="str">
        <f>IF(ISBLANK(TblMainInvoices[[#This Row],[Estimate_Contract_Volumn]]),"",ROUND(TblMainInvoices[[#This Row],[Price_Unit]]*TblMainInvoices[[#This Row],[Estimate_Contract_Volumn]],0))</f>
        <v/>
      </c>
      <c r="P586" s="249"/>
      <c r="Q586" s="250" t="str">
        <f>IFERROR(IF(ISBLANK(TblMainInvoices[[#This Row],[ContInv_No01_Volumn]]),"",ROUND(TblMainInvoices[[#This Row],[Price_Unit]]*TblMainInvoices[[#This Row],[ContInv_No01_Volumn]],0)),"")</f>
        <v/>
      </c>
    </row>
    <row r="587" spans="1:17" ht="50.25" customHeight="1">
      <c r="A587" s="239" t="str">
        <f t="shared" ref="A587:A650" si="18">D587&amp;G587</f>
        <v>11120807</v>
      </c>
      <c r="B587" s="240" t="str">
        <f>_xlfn.XLOOKUP(TblMainInvoices[[#This Row],[Fehrest_Code]],TblFeharesCode[Fehrest_Code],TblFeharesCode[Schedule_Prices_Fa])</f>
        <v>ابنیه</v>
      </c>
      <c r="C587" s="240" t="e">
        <f>_xlfn.XLOOKUP(TblMainInvoices[[#This Row],[Schedule_Prices_Fa]],TblFeharesCode[Schedule_Prices_Fa],#REF!)</f>
        <v>#REF!</v>
      </c>
      <c r="D587" s="241">
        <v>11</v>
      </c>
      <c r="E587" s="241" t="str">
        <f t="shared" ref="E587:E650" si="19">LEFT($G587,2)</f>
        <v>12</v>
      </c>
      <c r="F587" s="240" t="s">
        <v>1160</v>
      </c>
      <c r="G587" s="251" t="s">
        <v>1287</v>
      </c>
      <c r="H587" s="243" t="s">
        <v>1288</v>
      </c>
      <c r="I587" s="243"/>
      <c r="J587" s="252" t="s">
        <v>125</v>
      </c>
      <c r="K587" s="245">
        <v>3434000</v>
      </c>
      <c r="L587" s="246"/>
      <c r="M587" s="247">
        <f>_xlfn.XLOOKUP(TblMainInvoices[[#This Row],[Chapter_Nomber]],TblFeharesChapter[Abniyeh_Chapter_Nomber],TblFeharesChapter[Abniyeh_Plus_Minus])</f>
        <v>1.5161</v>
      </c>
      <c r="N587" s="248">
        <v>1.3418000000000001</v>
      </c>
      <c r="O587" s="245" t="str">
        <f>IF(ISBLANK(TblMainInvoices[[#This Row],[Estimate_Contract_Volumn]]),"",ROUND(TblMainInvoices[[#This Row],[Price_Unit]]*TblMainInvoices[[#This Row],[Estimate_Contract_Volumn]],0))</f>
        <v/>
      </c>
      <c r="P587" s="249"/>
      <c r="Q587" s="250" t="str">
        <f>IFERROR(IF(ISBLANK(TblMainInvoices[[#This Row],[ContInv_No01_Volumn]]),"",ROUND(TblMainInvoices[[#This Row],[Price_Unit]]*TblMainInvoices[[#This Row],[ContInv_No01_Volumn]],0)),"")</f>
        <v/>
      </c>
    </row>
    <row r="588" spans="1:17" ht="50.25" customHeight="1">
      <c r="A588" s="239" t="str">
        <f t="shared" si="18"/>
        <v>11120808</v>
      </c>
      <c r="B588" s="240" t="str">
        <f>_xlfn.XLOOKUP(TblMainInvoices[[#This Row],[Fehrest_Code]],TblFeharesCode[Fehrest_Code],TblFeharesCode[Schedule_Prices_Fa])</f>
        <v>ابنیه</v>
      </c>
      <c r="C588" s="240" t="e">
        <f>_xlfn.XLOOKUP(TblMainInvoices[[#This Row],[Schedule_Prices_Fa]],TblFeharesCode[Schedule_Prices_Fa],#REF!)</f>
        <v>#REF!</v>
      </c>
      <c r="D588" s="241">
        <v>11</v>
      </c>
      <c r="E588" s="241" t="str">
        <f t="shared" si="19"/>
        <v>12</v>
      </c>
      <c r="F588" s="240" t="s">
        <v>1160</v>
      </c>
      <c r="G588" s="251" t="s">
        <v>1289</v>
      </c>
      <c r="H588" s="243" t="s">
        <v>1290</v>
      </c>
      <c r="I588" s="243" t="s">
        <v>3726</v>
      </c>
      <c r="J588" s="252" t="s">
        <v>125</v>
      </c>
      <c r="K588" s="245">
        <v>-342000</v>
      </c>
      <c r="L588" s="246"/>
      <c r="M588" s="247">
        <f>_xlfn.XLOOKUP(TblMainInvoices[[#This Row],[Chapter_Nomber]],TblFeharesChapter[Abniyeh_Chapter_Nomber],TblFeharesChapter[Abniyeh_Plus_Minus])</f>
        <v>1.5161</v>
      </c>
      <c r="N588" s="248">
        <v>1.3418000000000001</v>
      </c>
      <c r="O588" s="245" t="str">
        <f>IF(ISBLANK(TblMainInvoices[[#This Row],[Estimate_Contract_Volumn]]),"",ROUND(TblMainInvoices[[#This Row],[Price_Unit]]*TblMainInvoices[[#This Row],[Estimate_Contract_Volumn]],0))</f>
        <v/>
      </c>
      <c r="P588" s="249"/>
      <c r="Q588" s="250" t="str">
        <f>IFERROR(IF(ISBLANK(TblMainInvoices[[#This Row],[ContInv_No01_Volumn]]),"",ROUND(TblMainInvoices[[#This Row],[Price_Unit]]*TblMainInvoices[[#This Row],[ContInv_No01_Volumn]],0)),"")</f>
        <v/>
      </c>
    </row>
    <row r="589" spans="1:17" ht="50.25" customHeight="1">
      <c r="A589" s="239" t="str">
        <f t="shared" si="18"/>
        <v>11120820</v>
      </c>
      <c r="B589" s="240" t="str">
        <f>_xlfn.XLOOKUP(TblMainInvoices[[#This Row],[Fehrest_Code]],TblFeharesCode[Fehrest_Code],TblFeharesCode[Schedule_Prices_Fa])</f>
        <v>ابنیه</v>
      </c>
      <c r="C589" s="240" t="e">
        <f>_xlfn.XLOOKUP(TblMainInvoices[[#This Row],[Schedule_Prices_Fa]],TblFeharesCode[Schedule_Prices_Fa],#REF!)</f>
        <v>#REF!</v>
      </c>
      <c r="D589" s="241">
        <v>11</v>
      </c>
      <c r="E589" s="241" t="str">
        <f t="shared" si="19"/>
        <v>12</v>
      </c>
      <c r="F589" s="240" t="s">
        <v>1160</v>
      </c>
      <c r="G589" s="251" t="s">
        <v>1291</v>
      </c>
      <c r="H589" s="243" t="s">
        <v>1292</v>
      </c>
      <c r="I589" s="243" t="s">
        <v>3727</v>
      </c>
      <c r="J589" s="252" t="s">
        <v>125</v>
      </c>
      <c r="K589" s="245">
        <v>4852000</v>
      </c>
      <c r="L589" s="246"/>
      <c r="M589" s="247">
        <f>_xlfn.XLOOKUP(TblMainInvoices[[#This Row],[Chapter_Nomber]],TblFeharesChapter[Abniyeh_Chapter_Nomber],TblFeharesChapter[Abniyeh_Plus_Minus])</f>
        <v>1.5161</v>
      </c>
      <c r="N589" s="248">
        <v>1.3418000000000001</v>
      </c>
      <c r="O589" s="245" t="str">
        <f>IF(ISBLANK(TblMainInvoices[[#This Row],[Estimate_Contract_Volumn]]),"",ROUND(TblMainInvoices[[#This Row],[Price_Unit]]*TblMainInvoices[[#This Row],[Estimate_Contract_Volumn]],0))</f>
        <v/>
      </c>
      <c r="P589" s="249"/>
      <c r="Q589" s="250" t="str">
        <f>IFERROR(IF(ISBLANK(TblMainInvoices[[#This Row],[ContInv_No01_Volumn]]),"",ROUND(TblMainInvoices[[#This Row],[Price_Unit]]*TblMainInvoices[[#This Row],[ContInv_No01_Volumn]],0)),"")</f>
        <v/>
      </c>
    </row>
    <row r="590" spans="1:17" ht="50.25" customHeight="1">
      <c r="A590" s="239" t="str">
        <f t="shared" si="18"/>
        <v>11120821</v>
      </c>
      <c r="B590" s="240" t="str">
        <f>_xlfn.XLOOKUP(TblMainInvoices[[#This Row],[Fehrest_Code]],TblFeharesCode[Fehrest_Code],TblFeharesCode[Schedule_Prices_Fa])</f>
        <v>ابنیه</v>
      </c>
      <c r="C590" s="240" t="e">
        <f>_xlfn.XLOOKUP(TblMainInvoices[[#This Row],[Schedule_Prices_Fa]],TblFeharesCode[Schedule_Prices_Fa],#REF!)</f>
        <v>#REF!</v>
      </c>
      <c r="D590" s="241">
        <v>11</v>
      </c>
      <c r="E590" s="241" t="str">
        <f t="shared" si="19"/>
        <v>12</v>
      </c>
      <c r="F590" s="240" t="s">
        <v>1160</v>
      </c>
      <c r="G590" s="251" t="s">
        <v>1293</v>
      </c>
      <c r="H590" s="243" t="s">
        <v>1294</v>
      </c>
      <c r="I590" s="243" t="s">
        <v>3728</v>
      </c>
      <c r="J590" s="252" t="s">
        <v>125</v>
      </c>
      <c r="K590" s="245">
        <v>5560000</v>
      </c>
      <c r="L590" s="246"/>
      <c r="M590" s="247">
        <f>_xlfn.XLOOKUP(TblMainInvoices[[#This Row],[Chapter_Nomber]],TblFeharesChapter[Abniyeh_Chapter_Nomber],TblFeharesChapter[Abniyeh_Plus_Minus])</f>
        <v>1.5161</v>
      </c>
      <c r="N590" s="248">
        <v>1.3418000000000001</v>
      </c>
      <c r="O590" s="245" t="str">
        <f>IF(ISBLANK(TblMainInvoices[[#This Row],[Estimate_Contract_Volumn]]),"",ROUND(TblMainInvoices[[#This Row],[Price_Unit]]*TblMainInvoices[[#This Row],[Estimate_Contract_Volumn]],0))</f>
        <v/>
      </c>
      <c r="P590" s="249"/>
      <c r="Q590" s="250" t="str">
        <f>IFERROR(IF(ISBLANK(TblMainInvoices[[#This Row],[ContInv_No01_Volumn]]),"",ROUND(TblMainInvoices[[#This Row],[Price_Unit]]*TblMainInvoices[[#This Row],[ContInv_No01_Volumn]],0)),"")</f>
        <v/>
      </c>
    </row>
    <row r="591" spans="1:17" ht="50.25" customHeight="1">
      <c r="A591" s="239" t="str">
        <f t="shared" si="18"/>
        <v>11120822</v>
      </c>
      <c r="B591" s="240" t="str">
        <f>_xlfn.XLOOKUP(TblMainInvoices[[#This Row],[Fehrest_Code]],TblFeharesCode[Fehrest_Code],TblFeharesCode[Schedule_Prices_Fa])</f>
        <v>ابنیه</v>
      </c>
      <c r="C591" s="240" t="e">
        <f>_xlfn.XLOOKUP(TblMainInvoices[[#This Row],[Schedule_Prices_Fa]],TblFeharesCode[Schedule_Prices_Fa],#REF!)</f>
        <v>#REF!</v>
      </c>
      <c r="D591" s="241">
        <v>11</v>
      </c>
      <c r="E591" s="241" t="str">
        <f t="shared" si="19"/>
        <v>12</v>
      </c>
      <c r="F591" s="240" t="s">
        <v>1160</v>
      </c>
      <c r="G591" s="251" t="s">
        <v>1295</v>
      </c>
      <c r="H591" s="243" t="s">
        <v>1296</v>
      </c>
      <c r="I591" s="243" t="s">
        <v>3729</v>
      </c>
      <c r="J591" s="252" t="s">
        <v>125</v>
      </c>
      <c r="K591" s="245">
        <v>6313000</v>
      </c>
      <c r="L591" s="246"/>
      <c r="M591" s="247">
        <f>_xlfn.XLOOKUP(TblMainInvoices[[#This Row],[Chapter_Nomber]],TblFeharesChapter[Abniyeh_Chapter_Nomber],TblFeharesChapter[Abniyeh_Plus_Minus])</f>
        <v>1.5161</v>
      </c>
      <c r="N591" s="248">
        <v>1.3418000000000001</v>
      </c>
      <c r="O591" s="245" t="str">
        <f>IF(ISBLANK(TblMainInvoices[[#This Row],[Estimate_Contract_Volumn]]),"",ROUND(TblMainInvoices[[#This Row],[Price_Unit]]*TblMainInvoices[[#This Row],[Estimate_Contract_Volumn]],0))</f>
        <v/>
      </c>
      <c r="P591" s="249"/>
      <c r="Q591" s="250" t="str">
        <f>IFERROR(IF(ISBLANK(TblMainInvoices[[#This Row],[ContInv_No01_Volumn]]),"",ROUND(TblMainInvoices[[#This Row],[Price_Unit]]*TblMainInvoices[[#This Row],[ContInv_No01_Volumn]],0)),"")</f>
        <v/>
      </c>
    </row>
    <row r="592" spans="1:17" ht="50.25" customHeight="1">
      <c r="A592" s="239" t="str">
        <f t="shared" si="18"/>
        <v>11120823</v>
      </c>
      <c r="B592" s="240" t="str">
        <f>_xlfn.XLOOKUP(TblMainInvoices[[#This Row],[Fehrest_Code]],TblFeharesCode[Fehrest_Code],TblFeharesCode[Schedule_Prices_Fa])</f>
        <v>ابنیه</v>
      </c>
      <c r="C592" s="240" t="e">
        <f>_xlfn.XLOOKUP(TblMainInvoices[[#This Row],[Schedule_Prices_Fa]],TblFeharesCode[Schedule_Prices_Fa],#REF!)</f>
        <v>#REF!</v>
      </c>
      <c r="D592" s="241">
        <v>11</v>
      </c>
      <c r="E592" s="241" t="str">
        <f t="shared" si="19"/>
        <v>12</v>
      </c>
      <c r="F592" s="240" t="s">
        <v>1160</v>
      </c>
      <c r="G592" s="251" t="s">
        <v>1297</v>
      </c>
      <c r="H592" s="243" t="s">
        <v>1298</v>
      </c>
      <c r="I592" s="243" t="s">
        <v>3730</v>
      </c>
      <c r="J592" s="252" t="s">
        <v>125</v>
      </c>
      <c r="K592" s="245">
        <v>7434000</v>
      </c>
      <c r="L592" s="246"/>
      <c r="M592" s="247">
        <f>_xlfn.XLOOKUP(TblMainInvoices[[#This Row],[Chapter_Nomber]],TblFeharesChapter[Abniyeh_Chapter_Nomber],TblFeharesChapter[Abniyeh_Plus_Minus])</f>
        <v>1.5161</v>
      </c>
      <c r="N592" s="248">
        <v>1.3418000000000001</v>
      </c>
      <c r="O592" s="245" t="str">
        <f>IF(ISBLANK(TblMainInvoices[[#This Row],[Estimate_Contract_Volumn]]),"",ROUND(TblMainInvoices[[#This Row],[Price_Unit]]*TblMainInvoices[[#This Row],[Estimate_Contract_Volumn]],0))</f>
        <v/>
      </c>
      <c r="P592" s="249"/>
      <c r="Q592" s="250" t="str">
        <f>IFERROR(IF(ISBLANK(TblMainInvoices[[#This Row],[ContInv_No01_Volumn]]),"",ROUND(TblMainInvoices[[#This Row],[Price_Unit]]*TblMainInvoices[[#This Row],[ContInv_No01_Volumn]],0)),"")</f>
        <v/>
      </c>
    </row>
    <row r="593" spans="1:17" ht="50.25" customHeight="1">
      <c r="A593" s="239" t="str">
        <f t="shared" si="18"/>
        <v>11120824</v>
      </c>
      <c r="B593" s="240" t="str">
        <f>_xlfn.XLOOKUP(TblMainInvoices[[#This Row],[Fehrest_Code]],TblFeharesCode[Fehrest_Code],TblFeharesCode[Schedule_Prices_Fa])</f>
        <v>ابنیه</v>
      </c>
      <c r="C593" s="240" t="e">
        <f>_xlfn.XLOOKUP(TblMainInvoices[[#This Row],[Schedule_Prices_Fa]],TblFeharesCode[Schedule_Prices_Fa],#REF!)</f>
        <v>#REF!</v>
      </c>
      <c r="D593" s="241">
        <v>11</v>
      </c>
      <c r="E593" s="241" t="str">
        <f t="shared" si="19"/>
        <v>12</v>
      </c>
      <c r="F593" s="240" t="s">
        <v>1160</v>
      </c>
      <c r="G593" s="251" t="s">
        <v>1299</v>
      </c>
      <c r="H593" s="243" t="s">
        <v>1300</v>
      </c>
      <c r="I593" s="243" t="s">
        <v>3728</v>
      </c>
      <c r="J593" s="252" t="s">
        <v>125</v>
      </c>
      <c r="K593" s="245">
        <v>9446000</v>
      </c>
      <c r="L593" s="246"/>
      <c r="M593" s="247">
        <f>_xlfn.XLOOKUP(TblMainInvoices[[#This Row],[Chapter_Nomber]],TblFeharesChapter[Abniyeh_Chapter_Nomber],TblFeharesChapter[Abniyeh_Plus_Minus])</f>
        <v>1.5161</v>
      </c>
      <c r="N593" s="248">
        <v>1.3418000000000001</v>
      </c>
      <c r="O593" s="245" t="str">
        <f>IF(ISBLANK(TblMainInvoices[[#This Row],[Estimate_Contract_Volumn]]),"",ROUND(TblMainInvoices[[#This Row],[Price_Unit]]*TblMainInvoices[[#This Row],[Estimate_Contract_Volumn]],0))</f>
        <v/>
      </c>
      <c r="P593" s="249"/>
      <c r="Q593" s="250" t="str">
        <f>IFERROR(IF(ISBLANK(TblMainInvoices[[#This Row],[ContInv_No01_Volumn]]),"",ROUND(TblMainInvoices[[#This Row],[Price_Unit]]*TblMainInvoices[[#This Row],[ContInv_No01_Volumn]],0)),"")</f>
        <v/>
      </c>
    </row>
    <row r="594" spans="1:17" ht="50.25" customHeight="1">
      <c r="A594" s="239" t="str">
        <f t="shared" si="18"/>
        <v>11121001</v>
      </c>
      <c r="B594" s="240" t="str">
        <f>_xlfn.XLOOKUP(TblMainInvoices[[#This Row],[Fehrest_Code]],TblFeharesCode[Fehrest_Code],TblFeharesCode[Schedule_Prices_Fa])</f>
        <v>ابنیه</v>
      </c>
      <c r="C594" s="240" t="e">
        <f>_xlfn.XLOOKUP(TblMainInvoices[[#This Row],[Schedule_Prices_Fa]],TblFeharesCode[Schedule_Prices_Fa],#REF!)</f>
        <v>#REF!</v>
      </c>
      <c r="D594" s="241">
        <v>11</v>
      </c>
      <c r="E594" s="241" t="str">
        <f t="shared" si="19"/>
        <v>12</v>
      </c>
      <c r="F594" s="240" t="s">
        <v>1160</v>
      </c>
      <c r="G594" s="251" t="s">
        <v>1301</v>
      </c>
      <c r="H594" s="243" t="s">
        <v>1302</v>
      </c>
      <c r="I594" s="243" t="s">
        <v>3731</v>
      </c>
      <c r="J594" s="252" t="s">
        <v>125</v>
      </c>
      <c r="K594" s="245">
        <v>3438000</v>
      </c>
      <c r="L594" s="246"/>
      <c r="M594" s="247">
        <f>_xlfn.XLOOKUP(TblMainInvoices[[#This Row],[Chapter_Nomber]],TblFeharesChapter[Abniyeh_Chapter_Nomber],TblFeharesChapter[Abniyeh_Plus_Minus])</f>
        <v>1.5161</v>
      </c>
      <c r="N594" s="248">
        <v>1.3418000000000001</v>
      </c>
      <c r="O594" s="245" t="str">
        <f>IF(ISBLANK(TblMainInvoices[[#This Row],[Estimate_Contract_Volumn]]),"",ROUND(TblMainInvoices[[#This Row],[Price_Unit]]*TblMainInvoices[[#This Row],[Estimate_Contract_Volumn]],0))</f>
        <v/>
      </c>
      <c r="P594" s="249"/>
      <c r="Q594" s="250" t="str">
        <f>IFERROR(IF(ISBLANK(TblMainInvoices[[#This Row],[ContInv_No01_Volumn]]),"",ROUND(TblMainInvoices[[#This Row],[Price_Unit]]*TblMainInvoices[[#This Row],[ContInv_No01_Volumn]],0)),"")</f>
        <v/>
      </c>
    </row>
    <row r="595" spans="1:17" ht="50.25" customHeight="1">
      <c r="A595" s="239" t="str">
        <f t="shared" si="18"/>
        <v>11121002</v>
      </c>
      <c r="B595" s="240" t="str">
        <f>_xlfn.XLOOKUP(TblMainInvoices[[#This Row],[Fehrest_Code]],TblFeharesCode[Fehrest_Code],TblFeharesCode[Schedule_Prices_Fa])</f>
        <v>ابنیه</v>
      </c>
      <c r="C595" s="240" t="e">
        <f>_xlfn.XLOOKUP(TblMainInvoices[[#This Row],[Schedule_Prices_Fa]],TblFeharesCode[Schedule_Prices_Fa],#REF!)</f>
        <v>#REF!</v>
      </c>
      <c r="D595" s="241">
        <v>11</v>
      </c>
      <c r="E595" s="241" t="str">
        <f t="shared" si="19"/>
        <v>12</v>
      </c>
      <c r="F595" s="240" t="s">
        <v>1160</v>
      </c>
      <c r="G595" s="251" t="s">
        <v>1303</v>
      </c>
      <c r="H595" s="243" t="s">
        <v>1304</v>
      </c>
      <c r="I595" s="243" t="s">
        <v>3732</v>
      </c>
      <c r="J595" s="252" t="s">
        <v>125</v>
      </c>
      <c r="K595" s="245">
        <v>3894000</v>
      </c>
      <c r="L595" s="246"/>
      <c r="M595" s="247">
        <f>_xlfn.XLOOKUP(TblMainInvoices[[#This Row],[Chapter_Nomber]],TblFeharesChapter[Abniyeh_Chapter_Nomber],TblFeharesChapter[Abniyeh_Plus_Minus])</f>
        <v>1.5161</v>
      </c>
      <c r="N595" s="248">
        <v>1.3418000000000001</v>
      </c>
      <c r="O595" s="245" t="str">
        <f>IF(ISBLANK(TblMainInvoices[[#This Row],[Estimate_Contract_Volumn]]),"",ROUND(TblMainInvoices[[#This Row],[Price_Unit]]*TblMainInvoices[[#This Row],[Estimate_Contract_Volumn]],0))</f>
        <v/>
      </c>
      <c r="P595" s="249"/>
      <c r="Q595" s="250" t="str">
        <f>IFERROR(IF(ISBLANK(TblMainInvoices[[#This Row],[ContInv_No01_Volumn]]),"",ROUND(TblMainInvoices[[#This Row],[Price_Unit]]*TblMainInvoices[[#This Row],[ContInv_No01_Volumn]],0)),"")</f>
        <v/>
      </c>
    </row>
    <row r="596" spans="1:17" ht="50.25" customHeight="1">
      <c r="A596" s="239" t="str">
        <f t="shared" si="18"/>
        <v>11121003</v>
      </c>
      <c r="B596" s="240" t="str">
        <f>_xlfn.XLOOKUP(TblMainInvoices[[#This Row],[Fehrest_Code]],TblFeharesCode[Fehrest_Code],TblFeharesCode[Schedule_Prices_Fa])</f>
        <v>ابنیه</v>
      </c>
      <c r="C596" s="240" t="e">
        <f>_xlfn.XLOOKUP(TblMainInvoices[[#This Row],[Schedule_Prices_Fa]],TblFeharesCode[Schedule_Prices_Fa],#REF!)</f>
        <v>#REF!</v>
      </c>
      <c r="D596" s="241">
        <v>11</v>
      </c>
      <c r="E596" s="241" t="str">
        <f t="shared" si="19"/>
        <v>12</v>
      </c>
      <c r="F596" s="240" t="s">
        <v>1160</v>
      </c>
      <c r="G596" s="251" t="s">
        <v>1305</v>
      </c>
      <c r="H596" s="243" t="s">
        <v>1306</v>
      </c>
      <c r="I596" s="243" t="s">
        <v>3733</v>
      </c>
      <c r="J596" s="252" t="s">
        <v>125</v>
      </c>
      <c r="K596" s="245">
        <v>4480000</v>
      </c>
      <c r="L596" s="246"/>
      <c r="M596" s="247">
        <f>_xlfn.XLOOKUP(TblMainInvoices[[#This Row],[Chapter_Nomber]],TblFeharesChapter[Abniyeh_Chapter_Nomber],TblFeharesChapter[Abniyeh_Plus_Minus])</f>
        <v>1.5161</v>
      </c>
      <c r="N596" s="248">
        <v>1.3418000000000001</v>
      </c>
      <c r="O596" s="245" t="str">
        <f>IF(ISBLANK(TblMainInvoices[[#This Row],[Estimate_Contract_Volumn]]),"",ROUND(TblMainInvoices[[#This Row],[Price_Unit]]*TblMainInvoices[[#This Row],[Estimate_Contract_Volumn]],0))</f>
        <v/>
      </c>
      <c r="P596" s="249"/>
      <c r="Q596" s="250" t="str">
        <f>IFERROR(IF(ISBLANK(TblMainInvoices[[#This Row],[ContInv_No01_Volumn]]),"",ROUND(TblMainInvoices[[#This Row],[Price_Unit]]*TblMainInvoices[[#This Row],[ContInv_No01_Volumn]],0)),"")</f>
        <v/>
      </c>
    </row>
    <row r="597" spans="1:17" ht="50.25" customHeight="1">
      <c r="A597" s="239" t="str">
        <f t="shared" si="18"/>
        <v>11121004</v>
      </c>
      <c r="B597" s="240" t="str">
        <f>_xlfn.XLOOKUP(TblMainInvoices[[#This Row],[Fehrest_Code]],TblFeharesCode[Fehrest_Code],TblFeharesCode[Schedule_Prices_Fa])</f>
        <v>ابنیه</v>
      </c>
      <c r="C597" s="240" t="e">
        <f>_xlfn.XLOOKUP(TblMainInvoices[[#This Row],[Schedule_Prices_Fa]],TblFeharesCode[Schedule_Prices_Fa],#REF!)</f>
        <v>#REF!</v>
      </c>
      <c r="D597" s="241">
        <v>11</v>
      </c>
      <c r="E597" s="241" t="str">
        <f t="shared" si="19"/>
        <v>12</v>
      </c>
      <c r="F597" s="240" t="s">
        <v>1160</v>
      </c>
      <c r="G597" s="251" t="s">
        <v>1307</v>
      </c>
      <c r="H597" s="243" t="s">
        <v>1308</v>
      </c>
      <c r="I597" s="243" t="s">
        <v>3734</v>
      </c>
      <c r="J597" s="252" t="s">
        <v>125</v>
      </c>
      <c r="K597" s="245">
        <v>62600</v>
      </c>
      <c r="L597" s="246"/>
      <c r="M597" s="247">
        <f>_xlfn.XLOOKUP(TblMainInvoices[[#This Row],[Chapter_Nomber]],TblFeharesChapter[Abniyeh_Chapter_Nomber],TblFeharesChapter[Abniyeh_Plus_Minus])</f>
        <v>1.5161</v>
      </c>
      <c r="N597" s="248">
        <v>1.3418000000000001</v>
      </c>
      <c r="O597" s="245" t="str">
        <f>IF(ISBLANK(TblMainInvoices[[#This Row],[Estimate_Contract_Volumn]]),"",ROUND(TblMainInvoices[[#This Row],[Price_Unit]]*TblMainInvoices[[#This Row],[Estimate_Contract_Volumn]],0))</f>
        <v/>
      </c>
      <c r="P597" s="249"/>
      <c r="Q597" s="250" t="str">
        <f>IFERROR(IF(ISBLANK(TblMainInvoices[[#This Row],[ContInv_No01_Volumn]]),"",ROUND(TblMainInvoices[[#This Row],[Price_Unit]]*TblMainInvoices[[#This Row],[ContInv_No01_Volumn]],0)),"")</f>
        <v/>
      </c>
    </row>
    <row r="598" spans="1:17" ht="50.25" customHeight="1">
      <c r="A598" s="239" t="str">
        <f t="shared" si="18"/>
        <v>11121005</v>
      </c>
      <c r="B598" s="240" t="str">
        <f>_xlfn.XLOOKUP(TblMainInvoices[[#This Row],[Fehrest_Code]],TblFeharesCode[Fehrest_Code],TblFeharesCode[Schedule_Prices_Fa])</f>
        <v>ابنیه</v>
      </c>
      <c r="C598" s="240" t="e">
        <f>_xlfn.XLOOKUP(TblMainInvoices[[#This Row],[Schedule_Prices_Fa]],TblFeharesCode[Schedule_Prices_Fa],#REF!)</f>
        <v>#REF!</v>
      </c>
      <c r="D598" s="241">
        <v>11</v>
      </c>
      <c r="E598" s="241" t="str">
        <f t="shared" si="19"/>
        <v>12</v>
      </c>
      <c r="F598" s="240" t="s">
        <v>1160</v>
      </c>
      <c r="G598" s="251" t="s">
        <v>1309</v>
      </c>
      <c r="H598" s="243" t="s">
        <v>1310</v>
      </c>
      <c r="I598" s="243" t="s">
        <v>3735</v>
      </c>
      <c r="J598" s="252" t="s">
        <v>34</v>
      </c>
      <c r="K598" s="245">
        <v>1817000</v>
      </c>
      <c r="L598" s="246"/>
      <c r="M598" s="247">
        <f>_xlfn.XLOOKUP(TblMainInvoices[[#This Row],[Chapter_Nomber]],TblFeharesChapter[Abniyeh_Chapter_Nomber],TblFeharesChapter[Abniyeh_Plus_Minus])</f>
        <v>1.5161</v>
      </c>
      <c r="N598" s="248">
        <v>1.3418000000000001</v>
      </c>
      <c r="O598" s="245" t="str">
        <f>IF(ISBLANK(TblMainInvoices[[#This Row],[Estimate_Contract_Volumn]]),"",ROUND(TblMainInvoices[[#This Row],[Price_Unit]]*TblMainInvoices[[#This Row],[Estimate_Contract_Volumn]],0))</f>
        <v/>
      </c>
      <c r="P598" s="249"/>
      <c r="Q598" s="250" t="str">
        <f>IFERROR(IF(ISBLANK(TblMainInvoices[[#This Row],[ContInv_No01_Volumn]]),"",ROUND(TblMainInvoices[[#This Row],[Price_Unit]]*TblMainInvoices[[#This Row],[ContInv_No01_Volumn]],0)),"")</f>
        <v/>
      </c>
    </row>
    <row r="599" spans="1:17" ht="50.25" customHeight="1">
      <c r="A599" s="239" t="str">
        <f t="shared" si="18"/>
        <v>11121101</v>
      </c>
      <c r="B599" s="240" t="str">
        <f>_xlfn.XLOOKUP(TblMainInvoices[[#This Row],[Fehrest_Code]],TblFeharesCode[Fehrest_Code],TblFeharesCode[Schedule_Prices_Fa])</f>
        <v>ابنیه</v>
      </c>
      <c r="C599" s="240" t="e">
        <f>_xlfn.XLOOKUP(TblMainInvoices[[#This Row],[Schedule_Prices_Fa]],TblFeharesCode[Schedule_Prices_Fa],#REF!)</f>
        <v>#REF!</v>
      </c>
      <c r="D599" s="241">
        <v>11</v>
      </c>
      <c r="E599" s="241" t="str">
        <f t="shared" si="19"/>
        <v>12</v>
      </c>
      <c r="F599" s="240" t="s">
        <v>1160</v>
      </c>
      <c r="G599" s="251" t="s">
        <v>1311</v>
      </c>
      <c r="H599" s="243" t="s">
        <v>1312</v>
      </c>
      <c r="I599" s="243" t="s">
        <v>3736</v>
      </c>
      <c r="J599" s="252" t="s">
        <v>34</v>
      </c>
      <c r="K599" s="245">
        <v>434000</v>
      </c>
      <c r="L599" s="246"/>
      <c r="M599" s="247">
        <f>_xlfn.XLOOKUP(TblMainInvoices[[#This Row],[Chapter_Nomber]],TblFeharesChapter[Abniyeh_Chapter_Nomber],TblFeharesChapter[Abniyeh_Plus_Minus])</f>
        <v>1.5161</v>
      </c>
      <c r="N599" s="248">
        <v>1.3418000000000001</v>
      </c>
      <c r="O599" s="245" t="str">
        <f>IF(ISBLANK(TblMainInvoices[[#This Row],[Estimate_Contract_Volumn]]),"",ROUND(TblMainInvoices[[#This Row],[Price_Unit]]*TblMainInvoices[[#This Row],[Estimate_Contract_Volumn]],0))</f>
        <v/>
      </c>
      <c r="P599" s="249"/>
      <c r="Q599" s="250" t="str">
        <f>IFERROR(IF(ISBLANK(TblMainInvoices[[#This Row],[ContInv_No01_Volumn]]),"",ROUND(TblMainInvoices[[#This Row],[Price_Unit]]*TblMainInvoices[[#This Row],[ContInv_No01_Volumn]],0)),"")</f>
        <v/>
      </c>
    </row>
    <row r="600" spans="1:17" ht="50.25" customHeight="1">
      <c r="A600" s="239" t="str">
        <f t="shared" si="18"/>
        <v>11121102</v>
      </c>
      <c r="B600" s="240" t="str">
        <f>_xlfn.XLOOKUP(TblMainInvoices[[#This Row],[Fehrest_Code]],TblFeharesCode[Fehrest_Code],TblFeharesCode[Schedule_Prices_Fa])</f>
        <v>ابنیه</v>
      </c>
      <c r="C600" s="240" t="e">
        <f>_xlfn.XLOOKUP(TblMainInvoices[[#This Row],[Schedule_Prices_Fa]],TblFeharesCode[Schedule_Prices_Fa],#REF!)</f>
        <v>#REF!</v>
      </c>
      <c r="D600" s="241">
        <v>11</v>
      </c>
      <c r="E600" s="241" t="str">
        <f t="shared" si="19"/>
        <v>12</v>
      </c>
      <c r="F600" s="240" t="s">
        <v>1160</v>
      </c>
      <c r="G600" s="251" t="s">
        <v>1313</v>
      </c>
      <c r="H600" s="243" t="s">
        <v>1314</v>
      </c>
      <c r="I600" s="243" t="s">
        <v>3737</v>
      </c>
      <c r="J600" s="252" t="s">
        <v>125</v>
      </c>
      <c r="K600" s="245">
        <v>346000</v>
      </c>
      <c r="L600" s="246"/>
      <c r="M600" s="247">
        <f>_xlfn.XLOOKUP(TblMainInvoices[[#This Row],[Chapter_Nomber]],TblFeharesChapter[Abniyeh_Chapter_Nomber],TblFeharesChapter[Abniyeh_Plus_Minus])</f>
        <v>1.5161</v>
      </c>
      <c r="N600" s="248">
        <v>1.3418000000000001</v>
      </c>
      <c r="O600" s="245" t="str">
        <f>IF(ISBLANK(TblMainInvoices[[#This Row],[Estimate_Contract_Volumn]]),"",ROUND(TblMainInvoices[[#This Row],[Price_Unit]]*TblMainInvoices[[#This Row],[Estimate_Contract_Volumn]],0))</f>
        <v/>
      </c>
      <c r="P600" s="249"/>
      <c r="Q600" s="250" t="str">
        <f>IFERROR(IF(ISBLANK(TblMainInvoices[[#This Row],[ContInv_No01_Volumn]]),"",ROUND(TblMainInvoices[[#This Row],[Price_Unit]]*TblMainInvoices[[#This Row],[ContInv_No01_Volumn]],0)),"")</f>
        <v/>
      </c>
    </row>
    <row r="601" spans="1:17" ht="50.25" customHeight="1">
      <c r="A601" s="239" t="str">
        <f t="shared" si="18"/>
        <v>11121103</v>
      </c>
      <c r="B601" s="240" t="str">
        <f>_xlfn.XLOOKUP(TblMainInvoices[[#This Row],[Fehrest_Code]],TblFeharesCode[Fehrest_Code],TblFeharesCode[Schedule_Prices_Fa])</f>
        <v>ابنیه</v>
      </c>
      <c r="C601" s="240" t="e">
        <f>_xlfn.XLOOKUP(TblMainInvoices[[#This Row],[Schedule_Prices_Fa]],TblFeharesCode[Schedule_Prices_Fa],#REF!)</f>
        <v>#REF!</v>
      </c>
      <c r="D601" s="241">
        <v>11</v>
      </c>
      <c r="E601" s="241" t="str">
        <f t="shared" si="19"/>
        <v>12</v>
      </c>
      <c r="F601" s="240" t="s">
        <v>1160</v>
      </c>
      <c r="G601" s="251" t="s">
        <v>1315</v>
      </c>
      <c r="H601" s="243" t="s">
        <v>1316</v>
      </c>
      <c r="I601" s="243" t="s">
        <v>3738</v>
      </c>
      <c r="J601" s="252" t="s">
        <v>125</v>
      </c>
      <c r="K601" s="245">
        <v>771000</v>
      </c>
      <c r="L601" s="246"/>
      <c r="M601" s="247">
        <f>_xlfn.XLOOKUP(TblMainInvoices[[#This Row],[Chapter_Nomber]],TblFeharesChapter[Abniyeh_Chapter_Nomber],TblFeharesChapter[Abniyeh_Plus_Minus])</f>
        <v>1.5161</v>
      </c>
      <c r="N601" s="248">
        <v>1.3418000000000001</v>
      </c>
      <c r="O601" s="245" t="str">
        <f>IF(ISBLANK(TblMainInvoices[[#This Row],[Estimate_Contract_Volumn]]),"",ROUND(TblMainInvoices[[#This Row],[Price_Unit]]*TblMainInvoices[[#This Row],[Estimate_Contract_Volumn]],0))</f>
        <v/>
      </c>
      <c r="P601" s="249"/>
      <c r="Q601" s="250" t="str">
        <f>IFERROR(IF(ISBLANK(TblMainInvoices[[#This Row],[ContInv_No01_Volumn]]),"",ROUND(TblMainInvoices[[#This Row],[Price_Unit]]*TblMainInvoices[[#This Row],[ContInv_No01_Volumn]],0)),"")</f>
        <v/>
      </c>
    </row>
    <row r="602" spans="1:17" ht="50.25" customHeight="1">
      <c r="A602" s="239" t="str">
        <f t="shared" si="18"/>
        <v>11121104</v>
      </c>
      <c r="B602" s="240" t="str">
        <f>_xlfn.XLOOKUP(TblMainInvoices[[#This Row],[Fehrest_Code]],TblFeharesCode[Fehrest_Code],TblFeharesCode[Schedule_Prices_Fa])</f>
        <v>ابنیه</v>
      </c>
      <c r="C602" s="240" t="e">
        <f>_xlfn.XLOOKUP(TblMainInvoices[[#This Row],[Schedule_Prices_Fa]],TblFeharesCode[Schedule_Prices_Fa],#REF!)</f>
        <v>#REF!</v>
      </c>
      <c r="D602" s="241">
        <v>11</v>
      </c>
      <c r="E602" s="241" t="str">
        <f t="shared" si="19"/>
        <v>12</v>
      </c>
      <c r="F602" s="240" t="s">
        <v>1160</v>
      </c>
      <c r="G602" s="251" t="s">
        <v>1317</v>
      </c>
      <c r="H602" s="243" t="s">
        <v>1318</v>
      </c>
      <c r="I602" s="243" t="s">
        <v>3739</v>
      </c>
      <c r="J602" s="252" t="s">
        <v>125</v>
      </c>
      <c r="K602" s="245">
        <v>379500</v>
      </c>
      <c r="L602" s="246"/>
      <c r="M602" s="247">
        <f>_xlfn.XLOOKUP(TblMainInvoices[[#This Row],[Chapter_Nomber]],TblFeharesChapter[Abniyeh_Chapter_Nomber],TblFeharesChapter[Abniyeh_Plus_Minus])</f>
        <v>1.5161</v>
      </c>
      <c r="N602" s="248">
        <v>1.3418000000000001</v>
      </c>
      <c r="O602" s="245" t="str">
        <f>IF(ISBLANK(TblMainInvoices[[#This Row],[Estimate_Contract_Volumn]]),"",ROUND(TblMainInvoices[[#This Row],[Price_Unit]]*TblMainInvoices[[#This Row],[Estimate_Contract_Volumn]],0))</f>
        <v/>
      </c>
      <c r="P602" s="249"/>
      <c r="Q602" s="250" t="str">
        <f>IFERROR(IF(ISBLANK(TblMainInvoices[[#This Row],[ContInv_No01_Volumn]]),"",ROUND(TblMainInvoices[[#This Row],[Price_Unit]]*TblMainInvoices[[#This Row],[ContInv_No01_Volumn]],0)),"")</f>
        <v/>
      </c>
    </row>
    <row r="603" spans="1:17" ht="50.25" customHeight="1">
      <c r="A603" s="239" t="str">
        <f t="shared" si="18"/>
        <v>11121201</v>
      </c>
      <c r="B603" s="240" t="str">
        <f>_xlfn.XLOOKUP(TblMainInvoices[[#This Row],[Fehrest_Code]],TblFeharesCode[Fehrest_Code],TblFeharesCode[Schedule_Prices_Fa])</f>
        <v>ابنیه</v>
      </c>
      <c r="C603" s="240" t="e">
        <f>_xlfn.XLOOKUP(TblMainInvoices[[#This Row],[Schedule_Prices_Fa]],TblFeharesCode[Schedule_Prices_Fa],#REF!)</f>
        <v>#REF!</v>
      </c>
      <c r="D603" s="241">
        <v>11</v>
      </c>
      <c r="E603" s="241" t="str">
        <f t="shared" si="19"/>
        <v>12</v>
      </c>
      <c r="F603" s="240" t="s">
        <v>1160</v>
      </c>
      <c r="G603" s="251" t="s">
        <v>1319</v>
      </c>
      <c r="H603" s="243" t="s">
        <v>1320</v>
      </c>
      <c r="I603" s="243" t="s">
        <v>3740</v>
      </c>
      <c r="J603" s="252" t="s">
        <v>236</v>
      </c>
      <c r="K603" s="245">
        <v>17818000</v>
      </c>
      <c r="L603" s="246"/>
      <c r="M603" s="247">
        <f>_xlfn.XLOOKUP(TblMainInvoices[[#This Row],[Chapter_Nomber]],TblFeharesChapter[Abniyeh_Chapter_Nomber],TblFeharesChapter[Abniyeh_Plus_Minus])</f>
        <v>1.5161</v>
      </c>
      <c r="N603" s="248">
        <v>1.3418000000000001</v>
      </c>
      <c r="O603" s="245" t="str">
        <f>IF(ISBLANK(TblMainInvoices[[#This Row],[Estimate_Contract_Volumn]]),"",ROUND(TblMainInvoices[[#This Row],[Price_Unit]]*TblMainInvoices[[#This Row],[Estimate_Contract_Volumn]],0))</f>
        <v/>
      </c>
      <c r="P603" s="249"/>
      <c r="Q603" s="250" t="str">
        <f>IFERROR(IF(ISBLANK(TblMainInvoices[[#This Row],[ContInv_No01_Volumn]]),"",ROUND(TblMainInvoices[[#This Row],[Price_Unit]]*TblMainInvoices[[#This Row],[ContInv_No01_Volumn]],0)),"")</f>
        <v/>
      </c>
    </row>
    <row r="604" spans="1:17" ht="50.25" customHeight="1">
      <c r="A604" s="239" t="str">
        <f t="shared" si="18"/>
        <v>11130101</v>
      </c>
      <c r="B604" s="240" t="str">
        <f>_xlfn.XLOOKUP(TblMainInvoices[[#This Row],[Fehrest_Code]],TblFeharesCode[Fehrest_Code],TblFeharesCode[Schedule_Prices_Fa])</f>
        <v>ابنیه</v>
      </c>
      <c r="C604" s="240" t="e">
        <f>_xlfn.XLOOKUP(TblMainInvoices[[#This Row],[Schedule_Prices_Fa]],TblFeharesCode[Schedule_Prices_Fa],#REF!)</f>
        <v>#REF!</v>
      </c>
      <c r="D604" s="241">
        <v>11</v>
      </c>
      <c r="E604" s="241" t="str">
        <f t="shared" si="19"/>
        <v>13</v>
      </c>
      <c r="F604" s="240" t="s">
        <v>1321</v>
      </c>
      <c r="G604" s="251" t="s">
        <v>1322</v>
      </c>
      <c r="H604" s="243" t="s">
        <v>1323</v>
      </c>
      <c r="I604" s="243" t="s">
        <v>3741</v>
      </c>
      <c r="J604" s="244" t="s">
        <v>125</v>
      </c>
      <c r="K604" s="245">
        <v>628500</v>
      </c>
      <c r="L604" s="246"/>
      <c r="M604" s="247">
        <f>_xlfn.XLOOKUP(TblMainInvoices[[#This Row],[Chapter_Nomber]],TblFeharesChapter[Abniyeh_Chapter_Nomber],TblFeharesChapter[Abniyeh_Plus_Minus])</f>
        <v>1.4573</v>
      </c>
      <c r="N604" s="248">
        <v>1.3418000000000001</v>
      </c>
      <c r="O604" s="245" t="str">
        <f>IF(ISBLANK(TblMainInvoices[[#This Row],[Estimate_Contract_Volumn]]),"",ROUND(TblMainInvoices[[#This Row],[Price_Unit]]*TblMainInvoices[[#This Row],[Estimate_Contract_Volumn]],0))</f>
        <v/>
      </c>
      <c r="P604" s="249"/>
      <c r="Q604" s="250" t="str">
        <f>IFERROR(IF(ISBLANK(TblMainInvoices[[#This Row],[ContInv_No01_Volumn]]),"",ROUND(TblMainInvoices[[#This Row],[Price_Unit]]*TblMainInvoices[[#This Row],[ContInv_No01_Volumn]],0)),"")</f>
        <v/>
      </c>
    </row>
    <row r="605" spans="1:17" ht="50.25" customHeight="1">
      <c r="A605" s="239" t="str">
        <f t="shared" si="18"/>
        <v>11130102</v>
      </c>
      <c r="B605" s="240" t="str">
        <f>_xlfn.XLOOKUP(TblMainInvoices[[#This Row],[Fehrest_Code]],TblFeharesCode[Fehrest_Code],TblFeharesCode[Schedule_Prices_Fa])</f>
        <v>ابنیه</v>
      </c>
      <c r="C605" s="240" t="e">
        <f>_xlfn.XLOOKUP(TblMainInvoices[[#This Row],[Schedule_Prices_Fa]],TblFeharesCode[Schedule_Prices_Fa],#REF!)</f>
        <v>#REF!</v>
      </c>
      <c r="D605" s="241">
        <v>11</v>
      </c>
      <c r="E605" s="241" t="str">
        <f t="shared" si="19"/>
        <v>13</v>
      </c>
      <c r="F605" s="240" t="s">
        <v>1321</v>
      </c>
      <c r="G605" s="251" t="s">
        <v>1324</v>
      </c>
      <c r="H605" s="243" t="s">
        <v>1325</v>
      </c>
      <c r="I605" s="243" t="s">
        <v>3741</v>
      </c>
      <c r="J605" s="252" t="s">
        <v>125</v>
      </c>
      <c r="K605" s="245">
        <v>375000</v>
      </c>
      <c r="L605" s="246"/>
      <c r="M605" s="247">
        <f>_xlfn.XLOOKUP(TblMainInvoices[[#This Row],[Chapter_Nomber]],TblFeharesChapter[Abniyeh_Chapter_Nomber],TblFeharesChapter[Abniyeh_Plus_Minus])</f>
        <v>1.4573</v>
      </c>
      <c r="N605" s="248">
        <v>1.3418000000000001</v>
      </c>
      <c r="O605" s="245" t="str">
        <f>IF(ISBLANK(TblMainInvoices[[#This Row],[Estimate_Contract_Volumn]]),"",ROUND(TblMainInvoices[[#This Row],[Price_Unit]]*TblMainInvoices[[#This Row],[Estimate_Contract_Volumn]],0))</f>
        <v/>
      </c>
      <c r="P605" s="249"/>
      <c r="Q605" s="250" t="str">
        <f>IFERROR(IF(ISBLANK(TblMainInvoices[[#This Row],[ContInv_No01_Volumn]]),"",ROUND(TblMainInvoices[[#This Row],[Price_Unit]]*TblMainInvoices[[#This Row],[ContInv_No01_Volumn]],0)),"")</f>
        <v/>
      </c>
    </row>
    <row r="606" spans="1:17" ht="50.25" customHeight="1">
      <c r="A606" s="239" t="str">
        <f t="shared" si="18"/>
        <v>11130108</v>
      </c>
      <c r="B606" s="240" t="str">
        <f>_xlfn.XLOOKUP(TblMainInvoices[[#This Row],[Fehrest_Code]],TblFeharesCode[Fehrest_Code],TblFeharesCode[Schedule_Prices_Fa])</f>
        <v>ابنیه</v>
      </c>
      <c r="C606" s="240" t="e">
        <f>_xlfn.XLOOKUP(TblMainInvoices[[#This Row],[Schedule_Prices_Fa]],TblFeharesCode[Schedule_Prices_Fa],#REF!)</f>
        <v>#REF!</v>
      </c>
      <c r="D606" s="241">
        <v>11</v>
      </c>
      <c r="E606" s="241" t="str">
        <f t="shared" si="19"/>
        <v>13</v>
      </c>
      <c r="F606" s="240" t="s">
        <v>1321</v>
      </c>
      <c r="G606" s="251" t="s">
        <v>1326</v>
      </c>
      <c r="H606" s="243" t="s">
        <v>1327</v>
      </c>
      <c r="I606" s="243" t="s">
        <v>3741</v>
      </c>
      <c r="J606" s="252" t="s">
        <v>125</v>
      </c>
      <c r="K606" s="245">
        <v>450000</v>
      </c>
      <c r="L606" s="246"/>
      <c r="M606" s="247">
        <f>_xlfn.XLOOKUP(TblMainInvoices[[#This Row],[Chapter_Nomber]],TblFeharesChapter[Abniyeh_Chapter_Nomber],TblFeharesChapter[Abniyeh_Plus_Minus])</f>
        <v>1.4573</v>
      </c>
      <c r="N606" s="248">
        <v>1.3418000000000001</v>
      </c>
      <c r="O606" s="245" t="str">
        <f>IF(ISBLANK(TblMainInvoices[[#This Row],[Estimate_Contract_Volumn]]),"",ROUND(TblMainInvoices[[#This Row],[Price_Unit]]*TblMainInvoices[[#This Row],[Estimate_Contract_Volumn]],0))</f>
        <v/>
      </c>
      <c r="P606" s="249"/>
      <c r="Q606" s="250" t="str">
        <f>IFERROR(IF(ISBLANK(TblMainInvoices[[#This Row],[ContInv_No01_Volumn]]),"",ROUND(TblMainInvoices[[#This Row],[Price_Unit]]*TblMainInvoices[[#This Row],[ContInv_No01_Volumn]],0)),"")</f>
        <v/>
      </c>
    </row>
    <row r="607" spans="1:17" ht="50.25" customHeight="1">
      <c r="A607" s="239" t="str">
        <f t="shared" si="18"/>
        <v>11130109</v>
      </c>
      <c r="B607" s="240" t="str">
        <f>_xlfn.XLOOKUP(TblMainInvoices[[#This Row],[Fehrest_Code]],TblFeharesCode[Fehrest_Code],TblFeharesCode[Schedule_Prices_Fa])</f>
        <v>ابنیه</v>
      </c>
      <c r="C607" s="240" t="e">
        <f>_xlfn.XLOOKUP(TblMainInvoices[[#This Row],[Schedule_Prices_Fa]],TblFeharesCode[Schedule_Prices_Fa],#REF!)</f>
        <v>#REF!</v>
      </c>
      <c r="D607" s="241">
        <v>11</v>
      </c>
      <c r="E607" s="241" t="str">
        <f t="shared" si="19"/>
        <v>13</v>
      </c>
      <c r="F607" s="240" t="s">
        <v>1321</v>
      </c>
      <c r="G607" s="251" t="s">
        <v>1328</v>
      </c>
      <c r="H607" s="243" t="s">
        <v>1329</v>
      </c>
      <c r="I607" s="243" t="s">
        <v>3742</v>
      </c>
      <c r="J607" s="252" t="s">
        <v>125</v>
      </c>
      <c r="K607" s="245">
        <v>38800</v>
      </c>
      <c r="L607" s="246"/>
      <c r="M607" s="247">
        <f>_xlfn.XLOOKUP(TblMainInvoices[[#This Row],[Chapter_Nomber]],TblFeharesChapter[Abniyeh_Chapter_Nomber],TblFeharesChapter[Abniyeh_Plus_Minus])</f>
        <v>1.4573</v>
      </c>
      <c r="N607" s="248">
        <v>1.3418000000000001</v>
      </c>
      <c r="O607" s="245" t="str">
        <f>IF(ISBLANK(TblMainInvoices[[#This Row],[Estimate_Contract_Volumn]]),"",ROUND(TblMainInvoices[[#This Row],[Price_Unit]]*TblMainInvoices[[#This Row],[Estimate_Contract_Volumn]],0))</f>
        <v/>
      </c>
      <c r="P607" s="249"/>
      <c r="Q607" s="250" t="str">
        <f>IFERROR(IF(ISBLANK(TblMainInvoices[[#This Row],[ContInv_No01_Volumn]]),"",ROUND(TblMainInvoices[[#This Row],[Price_Unit]]*TblMainInvoices[[#This Row],[ContInv_No01_Volumn]],0)),"")</f>
        <v/>
      </c>
    </row>
    <row r="608" spans="1:17" ht="50.25" customHeight="1">
      <c r="A608" s="239" t="str">
        <f t="shared" si="18"/>
        <v>11130201</v>
      </c>
      <c r="B608" s="240" t="str">
        <f>_xlfn.XLOOKUP(TblMainInvoices[[#This Row],[Fehrest_Code]],TblFeharesCode[Fehrest_Code],TblFeharesCode[Schedule_Prices_Fa])</f>
        <v>ابنیه</v>
      </c>
      <c r="C608" s="240" t="e">
        <f>_xlfn.XLOOKUP(TblMainInvoices[[#This Row],[Schedule_Prices_Fa]],TblFeharesCode[Schedule_Prices_Fa],#REF!)</f>
        <v>#REF!</v>
      </c>
      <c r="D608" s="241">
        <v>11</v>
      </c>
      <c r="E608" s="241" t="str">
        <f t="shared" si="19"/>
        <v>13</v>
      </c>
      <c r="F608" s="240" t="s">
        <v>1321</v>
      </c>
      <c r="G608" s="251" t="s">
        <v>1330</v>
      </c>
      <c r="H608" s="243" t="s">
        <v>1331</v>
      </c>
      <c r="I608" s="243" t="s">
        <v>3743</v>
      </c>
      <c r="J608" s="252" t="s">
        <v>125</v>
      </c>
      <c r="K608" s="245">
        <v>1694000</v>
      </c>
      <c r="L608" s="246"/>
      <c r="M608" s="247">
        <f>_xlfn.XLOOKUP(TblMainInvoices[[#This Row],[Chapter_Nomber]],TblFeharesChapter[Abniyeh_Chapter_Nomber],TblFeharesChapter[Abniyeh_Plus_Minus])</f>
        <v>1.4573</v>
      </c>
      <c r="N608" s="248">
        <v>1.3418000000000001</v>
      </c>
      <c r="O608" s="245" t="str">
        <f>IF(ISBLANK(TblMainInvoices[[#This Row],[Estimate_Contract_Volumn]]),"",ROUND(TblMainInvoices[[#This Row],[Price_Unit]]*TblMainInvoices[[#This Row],[Estimate_Contract_Volumn]],0))</f>
        <v/>
      </c>
      <c r="P608" s="249"/>
      <c r="Q608" s="250" t="str">
        <f>IFERROR(IF(ISBLANK(TblMainInvoices[[#This Row],[ContInv_No01_Volumn]]),"",ROUND(TblMainInvoices[[#This Row],[Price_Unit]]*TblMainInvoices[[#This Row],[ContInv_No01_Volumn]],0)),"")</f>
        <v/>
      </c>
    </row>
    <row r="609" spans="1:17" ht="50.25" customHeight="1">
      <c r="A609" s="239" t="str">
        <f t="shared" si="18"/>
        <v>11130202</v>
      </c>
      <c r="B609" s="240" t="str">
        <f>_xlfn.XLOOKUP(TblMainInvoices[[#This Row],[Fehrest_Code]],TblFeharesCode[Fehrest_Code],TblFeharesCode[Schedule_Prices_Fa])</f>
        <v>ابنیه</v>
      </c>
      <c r="C609" s="240" t="e">
        <f>_xlfn.XLOOKUP(TblMainInvoices[[#This Row],[Schedule_Prices_Fa]],TblFeharesCode[Schedule_Prices_Fa],#REF!)</f>
        <v>#REF!</v>
      </c>
      <c r="D609" s="241">
        <v>11</v>
      </c>
      <c r="E609" s="241" t="str">
        <f t="shared" si="19"/>
        <v>13</v>
      </c>
      <c r="F609" s="240" t="s">
        <v>1321</v>
      </c>
      <c r="G609" s="251" t="s">
        <v>1332</v>
      </c>
      <c r="H609" s="243" t="s">
        <v>1333</v>
      </c>
      <c r="I609" s="243" t="s">
        <v>3744</v>
      </c>
      <c r="J609" s="252" t="s">
        <v>125</v>
      </c>
      <c r="K609" s="245">
        <v>1564000</v>
      </c>
      <c r="L609" s="246"/>
      <c r="M609" s="247">
        <f>_xlfn.XLOOKUP(TblMainInvoices[[#This Row],[Chapter_Nomber]],TblFeharesChapter[Abniyeh_Chapter_Nomber],TblFeharesChapter[Abniyeh_Plus_Minus])</f>
        <v>1.4573</v>
      </c>
      <c r="N609" s="248">
        <v>1.3418000000000001</v>
      </c>
      <c r="O609" s="245" t="str">
        <f>IF(ISBLANK(TblMainInvoices[[#This Row],[Estimate_Contract_Volumn]]),"",ROUND(TblMainInvoices[[#This Row],[Price_Unit]]*TblMainInvoices[[#This Row],[Estimate_Contract_Volumn]],0))</f>
        <v/>
      </c>
      <c r="P609" s="249"/>
      <c r="Q609" s="250" t="str">
        <f>IFERROR(IF(ISBLANK(TblMainInvoices[[#This Row],[ContInv_No01_Volumn]]),"",ROUND(TblMainInvoices[[#This Row],[Price_Unit]]*TblMainInvoices[[#This Row],[ContInv_No01_Volumn]],0)),"")</f>
        <v/>
      </c>
    </row>
    <row r="610" spans="1:17" ht="50.25" customHeight="1">
      <c r="A610" s="239" t="str">
        <f t="shared" si="18"/>
        <v>11130203</v>
      </c>
      <c r="B610" s="240" t="str">
        <f>_xlfn.XLOOKUP(TblMainInvoices[[#This Row],[Fehrest_Code]],TblFeharesCode[Fehrest_Code],TblFeharesCode[Schedule_Prices_Fa])</f>
        <v>ابنیه</v>
      </c>
      <c r="C610" s="240" t="e">
        <f>_xlfn.XLOOKUP(TblMainInvoices[[#This Row],[Schedule_Prices_Fa]],TblFeharesCode[Schedule_Prices_Fa],#REF!)</f>
        <v>#REF!</v>
      </c>
      <c r="D610" s="241">
        <v>11</v>
      </c>
      <c r="E610" s="241" t="str">
        <f t="shared" si="19"/>
        <v>13</v>
      </c>
      <c r="F610" s="240" t="s">
        <v>1321</v>
      </c>
      <c r="G610" s="251" t="s">
        <v>1334</v>
      </c>
      <c r="H610" s="243" t="s">
        <v>1335</v>
      </c>
      <c r="I610" s="243" t="s">
        <v>3745</v>
      </c>
      <c r="J610" s="244" t="s">
        <v>125</v>
      </c>
      <c r="K610" s="245">
        <v>2756000</v>
      </c>
      <c r="L610" s="246"/>
      <c r="M610" s="247">
        <f>_xlfn.XLOOKUP(TblMainInvoices[[#This Row],[Chapter_Nomber]],TblFeharesChapter[Abniyeh_Chapter_Nomber],TblFeharesChapter[Abniyeh_Plus_Minus])</f>
        <v>1.4573</v>
      </c>
      <c r="N610" s="248">
        <v>1.3418000000000001</v>
      </c>
      <c r="O610" s="245" t="str">
        <f>IF(ISBLANK(TblMainInvoices[[#This Row],[Estimate_Contract_Volumn]]),"",ROUND(TblMainInvoices[[#This Row],[Price_Unit]]*TblMainInvoices[[#This Row],[Estimate_Contract_Volumn]],0))</f>
        <v/>
      </c>
      <c r="P610" s="249"/>
      <c r="Q610" s="250" t="str">
        <f>IFERROR(IF(ISBLANK(TblMainInvoices[[#This Row],[ContInv_No01_Volumn]]),"",ROUND(TblMainInvoices[[#This Row],[Price_Unit]]*TblMainInvoices[[#This Row],[ContInv_No01_Volumn]],0)),"")</f>
        <v/>
      </c>
    </row>
    <row r="611" spans="1:17" ht="50.25" customHeight="1">
      <c r="A611" s="239" t="str">
        <f t="shared" si="18"/>
        <v>11130204</v>
      </c>
      <c r="B611" s="240" t="str">
        <f>_xlfn.XLOOKUP(TblMainInvoices[[#This Row],[Fehrest_Code]],TblFeharesCode[Fehrest_Code],TblFeharesCode[Schedule_Prices_Fa])</f>
        <v>ابنیه</v>
      </c>
      <c r="C611" s="240" t="e">
        <f>_xlfn.XLOOKUP(TblMainInvoices[[#This Row],[Schedule_Prices_Fa]],TblFeharesCode[Schedule_Prices_Fa],#REF!)</f>
        <v>#REF!</v>
      </c>
      <c r="D611" s="241">
        <v>11</v>
      </c>
      <c r="E611" s="241" t="str">
        <f t="shared" si="19"/>
        <v>13</v>
      </c>
      <c r="F611" s="240" t="s">
        <v>1321</v>
      </c>
      <c r="G611" s="251" t="s">
        <v>1336</v>
      </c>
      <c r="H611" s="243" t="s">
        <v>1337</v>
      </c>
      <c r="I611" s="243" t="s">
        <v>3746</v>
      </c>
      <c r="J611" s="244" t="s">
        <v>125</v>
      </c>
      <c r="K611" s="245">
        <v>2561000</v>
      </c>
      <c r="L611" s="246"/>
      <c r="M611" s="247">
        <f>_xlfn.XLOOKUP(TblMainInvoices[[#This Row],[Chapter_Nomber]],TblFeharesChapter[Abniyeh_Chapter_Nomber],TblFeharesChapter[Abniyeh_Plus_Minus])</f>
        <v>1.4573</v>
      </c>
      <c r="N611" s="248">
        <v>1.3418000000000001</v>
      </c>
      <c r="O611" s="245" t="str">
        <f>IF(ISBLANK(TblMainInvoices[[#This Row],[Estimate_Contract_Volumn]]),"",ROUND(TblMainInvoices[[#This Row],[Price_Unit]]*TblMainInvoices[[#This Row],[Estimate_Contract_Volumn]],0))</f>
        <v/>
      </c>
      <c r="P611" s="249"/>
      <c r="Q611" s="250" t="str">
        <f>IFERROR(IF(ISBLANK(TblMainInvoices[[#This Row],[ContInv_No01_Volumn]]),"",ROUND(TblMainInvoices[[#This Row],[Price_Unit]]*TblMainInvoices[[#This Row],[ContInv_No01_Volumn]],0)),"")</f>
        <v/>
      </c>
    </row>
    <row r="612" spans="1:17" ht="50.25" customHeight="1">
      <c r="A612" s="239" t="str">
        <f t="shared" si="18"/>
        <v>11130205</v>
      </c>
      <c r="B612" s="240" t="str">
        <f>_xlfn.XLOOKUP(TblMainInvoices[[#This Row],[Fehrest_Code]],TblFeharesCode[Fehrest_Code],TblFeharesCode[Schedule_Prices_Fa])</f>
        <v>ابنیه</v>
      </c>
      <c r="C612" s="240" t="e">
        <f>_xlfn.XLOOKUP(TblMainInvoices[[#This Row],[Schedule_Prices_Fa]],TblFeharesCode[Schedule_Prices_Fa],#REF!)</f>
        <v>#REF!</v>
      </c>
      <c r="D612" s="241">
        <v>11</v>
      </c>
      <c r="E612" s="241" t="str">
        <f t="shared" si="19"/>
        <v>13</v>
      </c>
      <c r="F612" s="240" t="s">
        <v>1321</v>
      </c>
      <c r="G612" s="251" t="s">
        <v>1338</v>
      </c>
      <c r="H612" s="243" t="s">
        <v>1339</v>
      </c>
      <c r="I612" s="243" t="s">
        <v>3747</v>
      </c>
      <c r="J612" s="252" t="s">
        <v>125</v>
      </c>
      <c r="K612" s="245">
        <v>3847000</v>
      </c>
      <c r="L612" s="246"/>
      <c r="M612" s="247">
        <f>_xlfn.XLOOKUP(TblMainInvoices[[#This Row],[Chapter_Nomber]],TblFeharesChapter[Abniyeh_Chapter_Nomber],TblFeharesChapter[Abniyeh_Plus_Minus])</f>
        <v>1.4573</v>
      </c>
      <c r="N612" s="248">
        <v>1.3418000000000001</v>
      </c>
      <c r="O612" s="245" t="str">
        <f>IF(ISBLANK(TblMainInvoices[[#This Row],[Estimate_Contract_Volumn]]),"",ROUND(TblMainInvoices[[#This Row],[Price_Unit]]*TblMainInvoices[[#This Row],[Estimate_Contract_Volumn]],0))</f>
        <v/>
      </c>
      <c r="P612" s="249"/>
      <c r="Q612" s="250" t="str">
        <f>IFERROR(IF(ISBLANK(TblMainInvoices[[#This Row],[ContInv_No01_Volumn]]),"",ROUND(TblMainInvoices[[#This Row],[Price_Unit]]*TblMainInvoices[[#This Row],[ContInv_No01_Volumn]],0)),"")</f>
        <v/>
      </c>
    </row>
    <row r="613" spans="1:17" ht="50.25" customHeight="1">
      <c r="A613" s="239" t="str">
        <f t="shared" si="18"/>
        <v>11130206</v>
      </c>
      <c r="B613" s="240" t="str">
        <f>_xlfn.XLOOKUP(TblMainInvoices[[#This Row],[Fehrest_Code]],TblFeharesCode[Fehrest_Code],TblFeharesCode[Schedule_Prices_Fa])</f>
        <v>ابنیه</v>
      </c>
      <c r="C613" s="240" t="e">
        <f>_xlfn.XLOOKUP(TblMainInvoices[[#This Row],[Schedule_Prices_Fa]],TblFeharesCode[Schedule_Prices_Fa],#REF!)</f>
        <v>#REF!</v>
      </c>
      <c r="D613" s="241">
        <v>11</v>
      </c>
      <c r="E613" s="241" t="str">
        <f t="shared" si="19"/>
        <v>13</v>
      </c>
      <c r="F613" s="240" t="s">
        <v>1321</v>
      </c>
      <c r="G613" s="251" t="s">
        <v>1340</v>
      </c>
      <c r="H613" s="243" t="s">
        <v>1341</v>
      </c>
      <c r="I613" s="243" t="s">
        <v>3748</v>
      </c>
      <c r="J613" s="252" t="s">
        <v>125</v>
      </c>
      <c r="K613" s="245">
        <v>3494000</v>
      </c>
      <c r="L613" s="246"/>
      <c r="M613" s="247">
        <f>_xlfn.XLOOKUP(TblMainInvoices[[#This Row],[Chapter_Nomber]],TblFeharesChapter[Abniyeh_Chapter_Nomber],TblFeharesChapter[Abniyeh_Plus_Minus])</f>
        <v>1.4573</v>
      </c>
      <c r="N613" s="248">
        <v>1.3418000000000001</v>
      </c>
      <c r="O613" s="245" t="str">
        <f>IF(ISBLANK(TblMainInvoices[[#This Row],[Estimate_Contract_Volumn]]),"",ROUND(TblMainInvoices[[#This Row],[Price_Unit]]*TblMainInvoices[[#This Row],[Estimate_Contract_Volumn]],0))</f>
        <v/>
      </c>
      <c r="P613" s="249"/>
      <c r="Q613" s="250" t="str">
        <f>IFERROR(IF(ISBLANK(TblMainInvoices[[#This Row],[ContInv_No01_Volumn]]),"",ROUND(TblMainInvoices[[#This Row],[Price_Unit]]*TblMainInvoices[[#This Row],[ContInv_No01_Volumn]],0)),"")</f>
        <v/>
      </c>
    </row>
    <row r="614" spans="1:17" ht="50.25" customHeight="1">
      <c r="A614" s="239" t="str">
        <f t="shared" si="18"/>
        <v>11130303</v>
      </c>
      <c r="B614" s="240" t="str">
        <f>_xlfn.XLOOKUP(TblMainInvoices[[#This Row],[Fehrest_Code]],TblFeharesCode[Fehrest_Code],TblFeharesCode[Schedule_Prices_Fa])</f>
        <v>ابنیه</v>
      </c>
      <c r="C614" s="240" t="e">
        <f>_xlfn.XLOOKUP(TblMainInvoices[[#This Row],[Schedule_Prices_Fa]],TblFeharesCode[Schedule_Prices_Fa],#REF!)</f>
        <v>#REF!</v>
      </c>
      <c r="D614" s="241">
        <v>11</v>
      </c>
      <c r="E614" s="241" t="str">
        <f t="shared" si="19"/>
        <v>13</v>
      </c>
      <c r="F614" s="240" t="s">
        <v>1321</v>
      </c>
      <c r="G614" s="251" t="s">
        <v>1342</v>
      </c>
      <c r="H614" s="243" t="s">
        <v>1343</v>
      </c>
      <c r="I614" s="243" t="s">
        <v>3749</v>
      </c>
      <c r="J614" s="252" t="s">
        <v>125</v>
      </c>
      <c r="K614" s="245">
        <v>1735000</v>
      </c>
      <c r="L614" s="246"/>
      <c r="M614" s="247">
        <f>_xlfn.XLOOKUP(TblMainInvoices[[#This Row],[Chapter_Nomber]],TblFeharesChapter[Abniyeh_Chapter_Nomber],TblFeharesChapter[Abniyeh_Plus_Minus])</f>
        <v>1.4573</v>
      </c>
      <c r="N614" s="248">
        <v>1.3418000000000001</v>
      </c>
      <c r="O614" s="245" t="str">
        <f>IF(ISBLANK(TblMainInvoices[[#This Row],[Estimate_Contract_Volumn]]),"",ROUND(TblMainInvoices[[#This Row],[Price_Unit]]*TblMainInvoices[[#This Row],[Estimate_Contract_Volumn]],0))</f>
        <v/>
      </c>
      <c r="P614" s="249"/>
      <c r="Q614" s="250" t="str">
        <f>IFERROR(IF(ISBLANK(TblMainInvoices[[#This Row],[ContInv_No01_Volumn]]),"",ROUND(TblMainInvoices[[#This Row],[Price_Unit]]*TblMainInvoices[[#This Row],[ContInv_No01_Volumn]],0)),"")</f>
        <v/>
      </c>
    </row>
    <row r="615" spans="1:17" ht="50.25" customHeight="1">
      <c r="A615" s="239" t="str">
        <f t="shared" si="18"/>
        <v>11130304</v>
      </c>
      <c r="B615" s="240" t="str">
        <f>_xlfn.XLOOKUP(TblMainInvoices[[#This Row],[Fehrest_Code]],TblFeharesCode[Fehrest_Code],TblFeharesCode[Schedule_Prices_Fa])</f>
        <v>ابنیه</v>
      </c>
      <c r="C615" s="240" t="e">
        <f>_xlfn.XLOOKUP(TblMainInvoices[[#This Row],[Schedule_Prices_Fa]],TblFeharesCode[Schedule_Prices_Fa],#REF!)</f>
        <v>#REF!</v>
      </c>
      <c r="D615" s="241">
        <v>11</v>
      </c>
      <c r="E615" s="241" t="str">
        <f t="shared" si="19"/>
        <v>13</v>
      </c>
      <c r="F615" s="240" t="s">
        <v>1321</v>
      </c>
      <c r="G615" s="251" t="s">
        <v>1344</v>
      </c>
      <c r="H615" s="243" t="s">
        <v>1345</v>
      </c>
      <c r="I615" s="243" t="s">
        <v>3750</v>
      </c>
      <c r="J615" s="244" t="s">
        <v>125</v>
      </c>
      <c r="K615" s="245">
        <v>1638000</v>
      </c>
      <c r="L615" s="246"/>
      <c r="M615" s="247">
        <f>_xlfn.XLOOKUP(TblMainInvoices[[#This Row],[Chapter_Nomber]],TblFeharesChapter[Abniyeh_Chapter_Nomber],TblFeharesChapter[Abniyeh_Plus_Minus])</f>
        <v>1.4573</v>
      </c>
      <c r="N615" s="248">
        <v>1.3418000000000001</v>
      </c>
      <c r="O615" s="245" t="str">
        <f>IF(ISBLANK(TblMainInvoices[[#This Row],[Estimate_Contract_Volumn]]),"",ROUND(TblMainInvoices[[#This Row],[Price_Unit]]*TblMainInvoices[[#This Row],[Estimate_Contract_Volumn]],0))</f>
        <v/>
      </c>
      <c r="P615" s="249"/>
      <c r="Q615" s="250" t="str">
        <f>IFERROR(IF(ISBLANK(TblMainInvoices[[#This Row],[ContInv_No01_Volumn]]),"",ROUND(TblMainInvoices[[#This Row],[Price_Unit]]*TblMainInvoices[[#This Row],[ContInv_No01_Volumn]],0)),"")</f>
        <v/>
      </c>
    </row>
    <row r="616" spans="1:17" ht="50.25" customHeight="1">
      <c r="A616" s="239" t="str">
        <f t="shared" si="18"/>
        <v>11130305</v>
      </c>
      <c r="B616" s="240" t="str">
        <f>_xlfn.XLOOKUP(TblMainInvoices[[#This Row],[Fehrest_Code]],TblFeharesCode[Fehrest_Code],TblFeharesCode[Schedule_Prices_Fa])</f>
        <v>ابنیه</v>
      </c>
      <c r="C616" s="240" t="e">
        <f>_xlfn.XLOOKUP(TblMainInvoices[[#This Row],[Schedule_Prices_Fa]],TblFeharesCode[Schedule_Prices_Fa],#REF!)</f>
        <v>#REF!</v>
      </c>
      <c r="D616" s="241">
        <v>11</v>
      </c>
      <c r="E616" s="241" t="str">
        <f t="shared" si="19"/>
        <v>13</v>
      </c>
      <c r="F616" s="240" t="s">
        <v>1321</v>
      </c>
      <c r="G616" s="251" t="s">
        <v>1346</v>
      </c>
      <c r="H616" s="243" t="s">
        <v>1347</v>
      </c>
      <c r="I616" s="243" t="s">
        <v>3751</v>
      </c>
      <c r="J616" s="252" t="s">
        <v>125</v>
      </c>
      <c r="K616" s="245">
        <v>1504000</v>
      </c>
      <c r="L616" s="246"/>
      <c r="M616" s="247">
        <f>_xlfn.XLOOKUP(TblMainInvoices[[#This Row],[Chapter_Nomber]],TblFeharesChapter[Abniyeh_Chapter_Nomber],TblFeharesChapter[Abniyeh_Plus_Minus])</f>
        <v>1.4573</v>
      </c>
      <c r="N616" s="248">
        <v>1.3418000000000001</v>
      </c>
      <c r="O616" s="245" t="str">
        <f>IF(ISBLANK(TblMainInvoices[[#This Row],[Estimate_Contract_Volumn]]),"",ROUND(TblMainInvoices[[#This Row],[Price_Unit]]*TblMainInvoices[[#This Row],[Estimate_Contract_Volumn]],0))</f>
        <v/>
      </c>
      <c r="P616" s="249"/>
      <c r="Q616" s="250" t="str">
        <f>IFERROR(IF(ISBLANK(TblMainInvoices[[#This Row],[ContInv_No01_Volumn]]),"",ROUND(TblMainInvoices[[#This Row],[Price_Unit]]*TblMainInvoices[[#This Row],[ContInv_No01_Volumn]],0)),"")</f>
        <v/>
      </c>
    </row>
    <row r="617" spans="1:17" ht="50.25" customHeight="1">
      <c r="A617" s="239" t="str">
        <f t="shared" si="18"/>
        <v>11130306</v>
      </c>
      <c r="B617" s="240" t="str">
        <f>_xlfn.XLOOKUP(TblMainInvoices[[#This Row],[Fehrest_Code]],TblFeharesCode[Fehrest_Code],TblFeharesCode[Schedule_Prices_Fa])</f>
        <v>ابنیه</v>
      </c>
      <c r="C617" s="240" t="e">
        <f>_xlfn.XLOOKUP(TblMainInvoices[[#This Row],[Schedule_Prices_Fa]],TblFeharesCode[Schedule_Prices_Fa],#REF!)</f>
        <v>#REF!</v>
      </c>
      <c r="D617" s="241">
        <v>11</v>
      </c>
      <c r="E617" s="241" t="str">
        <f t="shared" si="19"/>
        <v>13</v>
      </c>
      <c r="F617" s="240" t="s">
        <v>1321</v>
      </c>
      <c r="G617" s="251" t="s">
        <v>1348</v>
      </c>
      <c r="H617" s="243" t="s">
        <v>1349</v>
      </c>
      <c r="I617" s="243" t="s">
        <v>3752</v>
      </c>
      <c r="J617" s="252" t="s">
        <v>125</v>
      </c>
      <c r="K617" s="245">
        <v>1406000</v>
      </c>
      <c r="L617" s="246"/>
      <c r="M617" s="247">
        <f>_xlfn.XLOOKUP(TblMainInvoices[[#This Row],[Chapter_Nomber]],TblFeharesChapter[Abniyeh_Chapter_Nomber],TblFeharesChapter[Abniyeh_Plus_Minus])</f>
        <v>1.4573</v>
      </c>
      <c r="N617" s="248">
        <v>1.3418000000000001</v>
      </c>
      <c r="O617" s="245" t="str">
        <f>IF(ISBLANK(TblMainInvoices[[#This Row],[Estimate_Contract_Volumn]]),"",ROUND(TblMainInvoices[[#This Row],[Price_Unit]]*TblMainInvoices[[#This Row],[Estimate_Contract_Volumn]],0))</f>
        <v/>
      </c>
      <c r="P617" s="249"/>
      <c r="Q617" s="250" t="str">
        <f>IFERROR(IF(ISBLANK(TblMainInvoices[[#This Row],[ContInv_No01_Volumn]]),"",ROUND(TblMainInvoices[[#This Row],[Price_Unit]]*TblMainInvoices[[#This Row],[ContInv_No01_Volumn]],0)),"")</f>
        <v/>
      </c>
    </row>
    <row r="618" spans="1:17" ht="50.25" customHeight="1">
      <c r="A618" s="239" t="str">
        <f t="shared" si="18"/>
        <v>11130307</v>
      </c>
      <c r="B618" s="240" t="str">
        <f>_xlfn.XLOOKUP(TblMainInvoices[[#This Row],[Fehrest_Code]],TblFeharesCode[Fehrest_Code],TblFeharesCode[Schedule_Prices_Fa])</f>
        <v>ابنیه</v>
      </c>
      <c r="C618" s="240" t="e">
        <f>_xlfn.XLOOKUP(TblMainInvoices[[#This Row],[Schedule_Prices_Fa]],TblFeharesCode[Schedule_Prices_Fa],#REF!)</f>
        <v>#REF!</v>
      </c>
      <c r="D618" s="241">
        <v>11</v>
      </c>
      <c r="E618" s="241" t="str">
        <f t="shared" si="19"/>
        <v>13</v>
      </c>
      <c r="F618" s="240" t="s">
        <v>1321</v>
      </c>
      <c r="G618" s="251" t="s">
        <v>1350</v>
      </c>
      <c r="H618" s="243" t="s">
        <v>1351</v>
      </c>
      <c r="I618" s="243" t="s">
        <v>3753</v>
      </c>
      <c r="J618" s="252" t="s">
        <v>125</v>
      </c>
      <c r="K618" s="245">
        <v>1583000</v>
      </c>
      <c r="L618" s="246"/>
      <c r="M618" s="247">
        <f>_xlfn.XLOOKUP(TblMainInvoices[[#This Row],[Chapter_Nomber]],TblFeharesChapter[Abniyeh_Chapter_Nomber],TblFeharesChapter[Abniyeh_Plus_Minus])</f>
        <v>1.4573</v>
      </c>
      <c r="N618" s="248">
        <v>1.3418000000000001</v>
      </c>
      <c r="O618" s="245" t="str">
        <f>IF(ISBLANK(TblMainInvoices[[#This Row],[Estimate_Contract_Volumn]]),"",ROUND(TblMainInvoices[[#This Row],[Price_Unit]]*TblMainInvoices[[#This Row],[Estimate_Contract_Volumn]],0))</f>
        <v/>
      </c>
      <c r="P618" s="249"/>
      <c r="Q618" s="250" t="str">
        <f>IFERROR(IF(ISBLANK(TblMainInvoices[[#This Row],[ContInv_No01_Volumn]]),"",ROUND(TblMainInvoices[[#This Row],[Price_Unit]]*TblMainInvoices[[#This Row],[ContInv_No01_Volumn]],0)),"")</f>
        <v/>
      </c>
    </row>
    <row r="619" spans="1:17" ht="50.25" customHeight="1">
      <c r="A619" s="239" t="str">
        <f t="shared" si="18"/>
        <v>11130308</v>
      </c>
      <c r="B619" s="240" t="str">
        <f>_xlfn.XLOOKUP(TblMainInvoices[[#This Row],[Fehrest_Code]],TblFeharesCode[Fehrest_Code],TblFeharesCode[Schedule_Prices_Fa])</f>
        <v>ابنیه</v>
      </c>
      <c r="C619" s="240" t="e">
        <f>_xlfn.XLOOKUP(TblMainInvoices[[#This Row],[Schedule_Prices_Fa]],TblFeharesCode[Schedule_Prices_Fa],#REF!)</f>
        <v>#REF!</v>
      </c>
      <c r="D619" s="241">
        <v>11</v>
      </c>
      <c r="E619" s="241" t="str">
        <f t="shared" si="19"/>
        <v>13</v>
      </c>
      <c r="F619" s="240" t="s">
        <v>1321</v>
      </c>
      <c r="G619" s="251" t="s">
        <v>1352</v>
      </c>
      <c r="H619" s="243" t="s">
        <v>1353</v>
      </c>
      <c r="I619" s="243" t="s">
        <v>3754</v>
      </c>
      <c r="J619" s="252" t="s">
        <v>125</v>
      </c>
      <c r="K619" s="245">
        <v>1486000</v>
      </c>
      <c r="L619" s="246"/>
      <c r="M619" s="247">
        <f>_xlfn.XLOOKUP(TblMainInvoices[[#This Row],[Chapter_Nomber]],TblFeharesChapter[Abniyeh_Chapter_Nomber],TblFeharesChapter[Abniyeh_Plus_Minus])</f>
        <v>1.4573</v>
      </c>
      <c r="N619" s="248">
        <v>1.3418000000000001</v>
      </c>
      <c r="O619" s="245" t="str">
        <f>IF(ISBLANK(TblMainInvoices[[#This Row],[Estimate_Contract_Volumn]]),"",ROUND(TblMainInvoices[[#This Row],[Price_Unit]]*TblMainInvoices[[#This Row],[Estimate_Contract_Volumn]],0))</f>
        <v/>
      </c>
      <c r="P619" s="249"/>
      <c r="Q619" s="250" t="str">
        <f>IFERROR(IF(ISBLANK(TblMainInvoices[[#This Row],[ContInv_No01_Volumn]]),"",ROUND(TblMainInvoices[[#This Row],[Price_Unit]]*TblMainInvoices[[#This Row],[ContInv_No01_Volumn]],0)),"")</f>
        <v/>
      </c>
    </row>
    <row r="620" spans="1:17" ht="50.25" customHeight="1">
      <c r="A620" s="239" t="str">
        <f t="shared" si="18"/>
        <v>11130309</v>
      </c>
      <c r="B620" s="240" t="str">
        <f>_xlfn.XLOOKUP(TblMainInvoices[[#This Row],[Fehrest_Code]],TblFeharesCode[Fehrest_Code],TblFeharesCode[Schedule_Prices_Fa])</f>
        <v>ابنیه</v>
      </c>
      <c r="C620" s="240" t="e">
        <f>_xlfn.XLOOKUP(TblMainInvoices[[#This Row],[Schedule_Prices_Fa]],TblFeharesCode[Schedule_Prices_Fa],#REF!)</f>
        <v>#REF!</v>
      </c>
      <c r="D620" s="241">
        <v>11</v>
      </c>
      <c r="E620" s="241" t="str">
        <f t="shared" si="19"/>
        <v>13</v>
      </c>
      <c r="F620" s="240" t="s">
        <v>1321</v>
      </c>
      <c r="G620" s="251" t="s">
        <v>1354</v>
      </c>
      <c r="H620" s="243" t="s">
        <v>1355</v>
      </c>
      <c r="I620" s="243" t="s">
        <v>3755</v>
      </c>
      <c r="J620" s="252" t="s">
        <v>125</v>
      </c>
      <c r="K620" s="245">
        <v>151500</v>
      </c>
      <c r="L620" s="246"/>
      <c r="M620" s="247">
        <f>_xlfn.XLOOKUP(TblMainInvoices[[#This Row],[Chapter_Nomber]],TblFeharesChapter[Abniyeh_Chapter_Nomber],TblFeharesChapter[Abniyeh_Plus_Minus])</f>
        <v>1.4573</v>
      </c>
      <c r="N620" s="248">
        <v>1.3418000000000001</v>
      </c>
      <c r="O620" s="245" t="str">
        <f>IF(ISBLANK(TblMainInvoices[[#This Row],[Estimate_Contract_Volumn]]),"",ROUND(TblMainInvoices[[#This Row],[Price_Unit]]*TblMainInvoices[[#This Row],[Estimate_Contract_Volumn]],0))</f>
        <v/>
      </c>
      <c r="P620" s="249"/>
      <c r="Q620" s="250" t="str">
        <f>IFERROR(IF(ISBLANK(TblMainInvoices[[#This Row],[ContInv_No01_Volumn]]),"",ROUND(TblMainInvoices[[#This Row],[Price_Unit]]*TblMainInvoices[[#This Row],[ContInv_No01_Volumn]],0)),"")</f>
        <v/>
      </c>
    </row>
    <row r="621" spans="1:17" ht="50.25" customHeight="1">
      <c r="A621" s="239" t="str">
        <f t="shared" si="18"/>
        <v>11130310</v>
      </c>
      <c r="B621" s="240" t="str">
        <f>_xlfn.XLOOKUP(TblMainInvoices[[#This Row],[Fehrest_Code]],TblFeharesCode[Fehrest_Code],TblFeharesCode[Schedule_Prices_Fa])</f>
        <v>ابنیه</v>
      </c>
      <c r="C621" s="240" t="e">
        <f>_xlfn.XLOOKUP(TblMainInvoices[[#This Row],[Schedule_Prices_Fa]],TblFeharesCode[Schedule_Prices_Fa],#REF!)</f>
        <v>#REF!</v>
      </c>
      <c r="D621" s="241">
        <v>11</v>
      </c>
      <c r="E621" s="241" t="str">
        <f t="shared" si="19"/>
        <v>13</v>
      </c>
      <c r="F621" s="240" t="s">
        <v>1321</v>
      </c>
      <c r="G621" s="251" t="s">
        <v>1356</v>
      </c>
      <c r="H621" s="243" t="s">
        <v>1357</v>
      </c>
      <c r="I621" s="243" t="s">
        <v>3756</v>
      </c>
      <c r="J621" s="252" t="s">
        <v>125</v>
      </c>
      <c r="K621" s="245">
        <v>-151500</v>
      </c>
      <c r="L621" s="246"/>
      <c r="M621" s="247">
        <f>_xlfn.XLOOKUP(TblMainInvoices[[#This Row],[Chapter_Nomber]],TblFeharesChapter[Abniyeh_Chapter_Nomber],TblFeharesChapter[Abniyeh_Plus_Minus])</f>
        <v>1.4573</v>
      </c>
      <c r="N621" s="248">
        <v>1.3418000000000001</v>
      </c>
      <c r="O621" s="245" t="str">
        <f>IF(ISBLANK(TblMainInvoices[[#This Row],[Estimate_Contract_Volumn]]),"",ROUND(TblMainInvoices[[#This Row],[Price_Unit]]*TblMainInvoices[[#This Row],[Estimate_Contract_Volumn]],0))</f>
        <v/>
      </c>
      <c r="P621" s="249"/>
      <c r="Q621" s="250" t="str">
        <f>IFERROR(IF(ISBLANK(TblMainInvoices[[#This Row],[ContInv_No01_Volumn]]),"",ROUND(TblMainInvoices[[#This Row],[Price_Unit]]*TblMainInvoices[[#This Row],[ContInv_No01_Volumn]],0)),"")</f>
        <v/>
      </c>
    </row>
    <row r="622" spans="1:17" ht="50.25" customHeight="1">
      <c r="A622" s="239" t="str">
        <f t="shared" si="18"/>
        <v>11130311</v>
      </c>
      <c r="B622" s="240" t="str">
        <f>_xlfn.XLOOKUP(TblMainInvoices[[#This Row],[Fehrest_Code]],TblFeharesCode[Fehrest_Code],TblFeharesCode[Schedule_Prices_Fa])</f>
        <v>ابنیه</v>
      </c>
      <c r="C622" s="240" t="e">
        <f>_xlfn.XLOOKUP(TblMainInvoices[[#This Row],[Schedule_Prices_Fa]],TblFeharesCode[Schedule_Prices_Fa],#REF!)</f>
        <v>#REF!</v>
      </c>
      <c r="D622" s="241">
        <v>11</v>
      </c>
      <c r="E622" s="241" t="str">
        <f t="shared" si="19"/>
        <v>13</v>
      </c>
      <c r="F622" s="240" t="s">
        <v>1321</v>
      </c>
      <c r="G622" s="251" t="s">
        <v>1358</v>
      </c>
      <c r="H622" s="243" t="s">
        <v>1359</v>
      </c>
      <c r="I622" s="243" t="s">
        <v>3757</v>
      </c>
      <c r="J622" s="252" t="s">
        <v>125</v>
      </c>
      <c r="K622" s="245">
        <v>1</v>
      </c>
      <c r="L622" s="246"/>
      <c r="M622" s="247">
        <f>_xlfn.XLOOKUP(TblMainInvoices[[#This Row],[Chapter_Nomber]],TblFeharesChapter[Abniyeh_Chapter_Nomber],TblFeharesChapter[Abniyeh_Plus_Minus])</f>
        <v>1.4573</v>
      </c>
      <c r="N622" s="248">
        <v>1.3418000000000001</v>
      </c>
      <c r="O622" s="245" t="str">
        <f>IF(ISBLANK(TblMainInvoices[[#This Row],[Estimate_Contract_Volumn]]),"",ROUND(TblMainInvoices[[#This Row],[Price_Unit]]*TblMainInvoices[[#This Row],[Estimate_Contract_Volumn]],0))</f>
        <v/>
      </c>
      <c r="P622" s="249"/>
      <c r="Q622" s="250" t="str">
        <f>IFERROR(IF(ISBLANK(TblMainInvoices[[#This Row],[ContInv_No01_Volumn]]),"",ROUND(TblMainInvoices[[#This Row],[Price_Unit]]*TblMainInvoices[[#This Row],[ContInv_No01_Volumn]],0)),"")</f>
        <v/>
      </c>
    </row>
    <row r="623" spans="1:17" ht="50.25" customHeight="1">
      <c r="A623" s="239" t="str">
        <f t="shared" si="18"/>
        <v>11130312</v>
      </c>
      <c r="B623" s="240" t="str">
        <f>_xlfn.XLOOKUP(TblMainInvoices[[#This Row],[Fehrest_Code]],TblFeharesCode[Fehrest_Code],TblFeharesCode[Schedule_Prices_Fa])</f>
        <v>ابنیه</v>
      </c>
      <c r="C623" s="240" t="e">
        <f>_xlfn.XLOOKUP(TblMainInvoices[[#This Row],[Schedule_Prices_Fa]],TblFeharesCode[Schedule_Prices_Fa],#REF!)</f>
        <v>#REF!</v>
      </c>
      <c r="D623" s="241">
        <v>11</v>
      </c>
      <c r="E623" s="241" t="str">
        <f t="shared" si="19"/>
        <v>13</v>
      </c>
      <c r="F623" s="240" t="s">
        <v>1321</v>
      </c>
      <c r="G623" s="251" t="s">
        <v>1360</v>
      </c>
      <c r="H623" s="243" t="s">
        <v>1361</v>
      </c>
      <c r="I623" s="243" t="s">
        <v>3758</v>
      </c>
      <c r="J623" s="252" t="s">
        <v>125</v>
      </c>
      <c r="K623" s="245">
        <v>1</v>
      </c>
      <c r="L623" s="246"/>
      <c r="M623" s="247">
        <f>_xlfn.XLOOKUP(TblMainInvoices[[#This Row],[Chapter_Nomber]],TblFeharesChapter[Abniyeh_Chapter_Nomber],TblFeharesChapter[Abniyeh_Plus_Minus])</f>
        <v>1.4573</v>
      </c>
      <c r="N623" s="248">
        <v>1.3418000000000001</v>
      </c>
      <c r="O623" s="245" t="str">
        <f>IF(ISBLANK(TblMainInvoices[[#This Row],[Estimate_Contract_Volumn]]),"",ROUND(TblMainInvoices[[#This Row],[Price_Unit]]*TblMainInvoices[[#This Row],[Estimate_Contract_Volumn]],0))</f>
        <v/>
      </c>
      <c r="P623" s="249"/>
      <c r="Q623" s="250" t="str">
        <f>IFERROR(IF(ISBLANK(TblMainInvoices[[#This Row],[ContInv_No01_Volumn]]),"",ROUND(TblMainInvoices[[#This Row],[Price_Unit]]*TblMainInvoices[[#This Row],[ContInv_No01_Volumn]],0)),"")</f>
        <v/>
      </c>
    </row>
    <row r="624" spans="1:17" ht="50.25" customHeight="1">
      <c r="A624" s="239" t="str">
        <f t="shared" si="18"/>
        <v>11130313</v>
      </c>
      <c r="B624" s="240" t="str">
        <f>_xlfn.XLOOKUP(TblMainInvoices[[#This Row],[Fehrest_Code]],TblFeharesCode[Fehrest_Code],TblFeharesCode[Schedule_Prices_Fa])</f>
        <v>ابنیه</v>
      </c>
      <c r="C624" s="240" t="e">
        <f>_xlfn.XLOOKUP(TblMainInvoices[[#This Row],[Schedule_Prices_Fa]],TblFeharesCode[Schedule_Prices_Fa],#REF!)</f>
        <v>#REF!</v>
      </c>
      <c r="D624" s="241">
        <v>11</v>
      </c>
      <c r="E624" s="241" t="str">
        <f t="shared" si="19"/>
        <v>13</v>
      </c>
      <c r="F624" s="240" t="s">
        <v>1321</v>
      </c>
      <c r="G624" s="251" t="s">
        <v>1362</v>
      </c>
      <c r="H624" s="243" t="s">
        <v>1363</v>
      </c>
      <c r="I624" s="243" t="s">
        <v>3759</v>
      </c>
      <c r="J624" s="252" t="s">
        <v>125</v>
      </c>
      <c r="K624" s="245">
        <v>-4600</v>
      </c>
      <c r="L624" s="246"/>
      <c r="M624" s="247">
        <f>_xlfn.XLOOKUP(TblMainInvoices[[#This Row],[Chapter_Nomber]],TblFeharesChapter[Abniyeh_Chapter_Nomber],TblFeharesChapter[Abniyeh_Plus_Minus])</f>
        <v>1.4573</v>
      </c>
      <c r="N624" s="248">
        <v>1.3418000000000001</v>
      </c>
      <c r="O624" s="245" t="str">
        <f>IF(ISBLANK(TblMainInvoices[[#This Row],[Estimate_Contract_Volumn]]),"",ROUND(TblMainInvoices[[#This Row],[Price_Unit]]*TblMainInvoices[[#This Row],[Estimate_Contract_Volumn]],0))</f>
        <v/>
      </c>
      <c r="P624" s="249"/>
      <c r="Q624" s="250" t="str">
        <f>IFERROR(IF(ISBLANK(TblMainInvoices[[#This Row],[ContInv_No01_Volumn]]),"",ROUND(TblMainInvoices[[#This Row],[Price_Unit]]*TblMainInvoices[[#This Row],[ContInv_No01_Volumn]],0)),"")</f>
        <v/>
      </c>
    </row>
    <row r="625" spans="1:17" ht="50.25" customHeight="1">
      <c r="A625" s="239" t="str">
        <f t="shared" si="18"/>
        <v>11130314</v>
      </c>
      <c r="B625" s="240" t="str">
        <f>_xlfn.XLOOKUP(TblMainInvoices[[#This Row],[Fehrest_Code]],TblFeharesCode[Fehrest_Code],TblFeharesCode[Schedule_Prices_Fa])</f>
        <v>ابنیه</v>
      </c>
      <c r="C625" s="240" t="e">
        <f>_xlfn.XLOOKUP(TblMainInvoices[[#This Row],[Schedule_Prices_Fa]],TblFeharesCode[Schedule_Prices_Fa],#REF!)</f>
        <v>#REF!</v>
      </c>
      <c r="D625" s="241">
        <v>11</v>
      </c>
      <c r="E625" s="241" t="str">
        <f t="shared" si="19"/>
        <v>13</v>
      </c>
      <c r="F625" s="240" t="s">
        <v>1321</v>
      </c>
      <c r="G625" s="251" t="s">
        <v>1364</v>
      </c>
      <c r="H625" s="243" t="s">
        <v>1365</v>
      </c>
      <c r="I625" s="243" t="s">
        <v>3760</v>
      </c>
      <c r="J625" s="252" t="s">
        <v>125</v>
      </c>
      <c r="K625" s="245">
        <v>-48100</v>
      </c>
      <c r="L625" s="246"/>
      <c r="M625" s="247">
        <f>_xlfn.XLOOKUP(TblMainInvoices[[#This Row],[Chapter_Nomber]],TblFeharesChapter[Abniyeh_Chapter_Nomber],TblFeharesChapter[Abniyeh_Plus_Minus])</f>
        <v>1.4573</v>
      </c>
      <c r="N625" s="248">
        <v>1.3418000000000001</v>
      </c>
      <c r="O625" s="245" t="str">
        <f>IF(ISBLANK(TblMainInvoices[[#This Row],[Estimate_Contract_Volumn]]),"",ROUND(TblMainInvoices[[#This Row],[Price_Unit]]*TblMainInvoices[[#This Row],[Estimate_Contract_Volumn]],0))</f>
        <v/>
      </c>
      <c r="P625" s="249"/>
      <c r="Q625" s="250" t="str">
        <f>IFERROR(IF(ISBLANK(TblMainInvoices[[#This Row],[ContInv_No01_Volumn]]),"",ROUND(TblMainInvoices[[#This Row],[Price_Unit]]*TblMainInvoices[[#This Row],[ContInv_No01_Volumn]],0)),"")</f>
        <v/>
      </c>
    </row>
    <row r="626" spans="1:17" ht="50.25" customHeight="1">
      <c r="A626" s="239" t="str">
        <f t="shared" si="18"/>
        <v>11130403</v>
      </c>
      <c r="B626" s="240" t="str">
        <f>_xlfn.XLOOKUP(TblMainInvoices[[#This Row],[Fehrest_Code]],TblFeharesCode[Fehrest_Code],TblFeharesCode[Schedule_Prices_Fa])</f>
        <v>ابنیه</v>
      </c>
      <c r="C626" s="240" t="e">
        <f>_xlfn.XLOOKUP(TblMainInvoices[[#This Row],[Schedule_Prices_Fa]],TblFeharesCode[Schedule_Prices_Fa],#REF!)</f>
        <v>#REF!</v>
      </c>
      <c r="D626" s="241">
        <v>11</v>
      </c>
      <c r="E626" s="241" t="str">
        <f t="shared" si="19"/>
        <v>13</v>
      </c>
      <c r="F626" s="240" t="s">
        <v>1321</v>
      </c>
      <c r="G626" s="251" t="s">
        <v>1366</v>
      </c>
      <c r="H626" s="243" t="s">
        <v>1367</v>
      </c>
      <c r="I626" s="243" t="s">
        <v>3761</v>
      </c>
      <c r="J626" s="252" t="s">
        <v>125</v>
      </c>
      <c r="K626" s="245">
        <v>1783000</v>
      </c>
      <c r="L626" s="246"/>
      <c r="M626" s="247">
        <f>_xlfn.XLOOKUP(TblMainInvoices[[#This Row],[Chapter_Nomber]],TblFeharesChapter[Abniyeh_Chapter_Nomber],TblFeharesChapter[Abniyeh_Plus_Minus])</f>
        <v>1.4573</v>
      </c>
      <c r="N626" s="248">
        <v>1.3418000000000001</v>
      </c>
      <c r="O626" s="245" t="str">
        <f>IF(ISBLANK(TblMainInvoices[[#This Row],[Estimate_Contract_Volumn]]),"",ROUND(TblMainInvoices[[#This Row],[Price_Unit]]*TblMainInvoices[[#This Row],[Estimate_Contract_Volumn]],0))</f>
        <v/>
      </c>
      <c r="P626" s="249"/>
      <c r="Q626" s="250" t="str">
        <f>IFERROR(IF(ISBLANK(TblMainInvoices[[#This Row],[ContInv_No01_Volumn]]),"",ROUND(TblMainInvoices[[#This Row],[Price_Unit]]*TblMainInvoices[[#This Row],[ContInv_No01_Volumn]],0)),"")</f>
        <v/>
      </c>
    </row>
    <row r="627" spans="1:17" ht="50.25" customHeight="1">
      <c r="A627" s="239" t="str">
        <f t="shared" si="18"/>
        <v>11130404</v>
      </c>
      <c r="B627" s="240" t="str">
        <f>_xlfn.XLOOKUP(TblMainInvoices[[#This Row],[Fehrest_Code]],TblFeharesCode[Fehrest_Code],TblFeharesCode[Schedule_Prices_Fa])</f>
        <v>ابنیه</v>
      </c>
      <c r="C627" s="240" t="e">
        <f>_xlfn.XLOOKUP(TblMainInvoices[[#This Row],[Schedule_Prices_Fa]],TblFeharesCode[Schedule_Prices_Fa],#REF!)</f>
        <v>#REF!</v>
      </c>
      <c r="D627" s="241">
        <v>11</v>
      </c>
      <c r="E627" s="241" t="str">
        <f t="shared" si="19"/>
        <v>13</v>
      </c>
      <c r="F627" s="240" t="s">
        <v>1321</v>
      </c>
      <c r="G627" s="251" t="s">
        <v>1368</v>
      </c>
      <c r="H627" s="243" t="s">
        <v>1369</v>
      </c>
      <c r="I627" s="243" t="s">
        <v>3762</v>
      </c>
      <c r="J627" s="252" t="s">
        <v>125</v>
      </c>
      <c r="K627" s="245">
        <v>923500</v>
      </c>
      <c r="L627" s="246"/>
      <c r="M627" s="247">
        <f>_xlfn.XLOOKUP(TblMainInvoices[[#This Row],[Chapter_Nomber]],TblFeharesChapter[Abniyeh_Chapter_Nomber],TblFeharesChapter[Abniyeh_Plus_Minus])</f>
        <v>1.4573</v>
      </c>
      <c r="N627" s="248">
        <v>1.3418000000000001</v>
      </c>
      <c r="O627" s="245" t="str">
        <f>IF(ISBLANK(TblMainInvoices[[#This Row],[Estimate_Contract_Volumn]]),"",ROUND(TblMainInvoices[[#This Row],[Price_Unit]]*TblMainInvoices[[#This Row],[Estimate_Contract_Volumn]],0))</f>
        <v/>
      </c>
      <c r="P627" s="249"/>
      <c r="Q627" s="250" t="str">
        <f>IFERROR(IF(ISBLANK(TblMainInvoices[[#This Row],[ContInv_No01_Volumn]]),"",ROUND(TblMainInvoices[[#This Row],[Price_Unit]]*TblMainInvoices[[#This Row],[ContInv_No01_Volumn]],0)),"")</f>
        <v/>
      </c>
    </row>
    <row r="628" spans="1:17" ht="50.25" customHeight="1">
      <c r="A628" s="239" t="str">
        <f t="shared" si="18"/>
        <v>11130405</v>
      </c>
      <c r="B628" s="240" t="str">
        <f>_xlfn.XLOOKUP(TblMainInvoices[[#This Row],[Fehrest_Code]],TblFeharesCode[Fehrest_Code],TblFeharesCode[Schedule_Prices_Fa])</f>
        <v>ابنیه</v>
      </c>
      <c r="C628" s="240" t="e">
        <f>_xlfn.XLOOKUP(TblMainInvoices[[#This Row],[Schedule_Prices_Fa]],TblFeharesCode[Schedule_Prices_Fa],#REF!)</f>
        <v>#REF!</v>
      </c>
      <c r="D628" s="241">
        <v>11</v>
      </c>
      <c r="E628" s="241" t="str">
        <f t="shared" si="19"/>
        <v>13</v>
      </c>
      <c r="F628" s="240" t="s">
        <v>1321</v>
      </c>
      <c r="G628" s="251" t="s">
        <v>1370</v>
      </c>
      <c r="H628" s="243" t="s">
        <v>1371</v>
      </c>
      <c r="I628" s="243" t="s">
        <v>3763</v>
      </c>
      <c r="J628" s="252" t="s">
        <v>125</v>
      </c>
      <c r="K628" s="245">
        <v>1275000</v>
      </c>
      <c r="L628" s="246"/>
      <c r="M628" s="247">
        <f>_xlfn.XLOOKUP(TblMainInvoices[[#This Row],[Chapter_Nomber]],TblFeharesChapter[Abniyeh_Chapter_Nomber],TblFeharesChapter[Abniyeh_Plus_Minus])</f>
        <v>1.4573</v>
      </c>
      <c r="N628" s="248">
        <v>1.3418000000000001</v>
      </c>
      <c r="O628" s="245" t="str">
        <f>IF(ISBLANK(TblMainInvoices[[#This Row],[Estimate_Contract_Volumn]]),"",ROUND(TblMainInvoices[[#This Row],[Price_Unit]]*TblMainInvoices[[#This Row],[Estimate_Contract_Volumn]],0))</f>
        <v/>
      </c>
      <c r="P628" s="249"/>
      <c r="Q628" s="250" t="str">
        <f>IFERROR(IF(ISBLANK(TblMainInvoices[[#This Row],[ContInv_No01_Volumn]]),"",ROUND(TblMainInvoices[[#This Row],[Price_Unit]]*TblMainInvoices[[#This Row],[ContInv_No01_Volumn]],0)),"")</f>
        <v/>
      </c>
    </row>
    <row r="629" spans="1:17" ht="50.25" customHeight="1">
      <c r="A629" s="239" t="str">
        <f t="shared" si="18"/>
        <v>11130406</v>
      </c>
      <c r="B629" s="240" t="str">
        <f>_xlfn.XLOOKUP(TblMainInvoices[[#This Row],[Fehrest_Code]],TblFeharesCode[Fehrest_Code],TblFeharesCode[Schedule_Prices_Fa])</f>
        <v>ابنیه</v>
      </c>
      <c r="C629" s="240" t="e">
        <f>_xlfn.XLOOKUP(TblMainInvoices[[#This Row],[Schedule_Prices_Fa]],TblFeharesCode[Schedule_Prices_Fa],#REF!)</f>
        <v>#REF!</v>
      </c>
      <c r="D629" s="241">
        <v>11</v>
      </c>
      <c r="E629" s="241" t="str">
        <f t="shared" si="19"/>
        <v>13</v>
      </c>
      <c r="F629" s="240" t="s">
        <v>1321</v>
      </c>
      <c r="G629" s="251" t="s">
        <v>1372</v>
      </c>
      <c r="H629" s="243" t="s">
        <v>1373</v>
      </c>
      <c r="I629" s="243" t="s">
        <v>3764</v>
      </c>
      <c r="J629" s="252" t="s">
        <v>125</v>
      </c>
      <c r="K629" s="245">
        <v>325000</v>
      </c>
      <c r="L629" s="246"/>
      <c r="M629" s="247">
        <f>_xlfn.XLOOKUP(TblMainInvoices[[#This Row],[Chapter_Nomber]],TblFeharesChapter[Abniyeh_Chapter_Nomber],TblFeharesChapter[Abniyeh_Plus_Minus])</f>
        <v>1.4573</v>
      </c>
      <c r="N629" s="248">
        <v>1.3418000000000001</v>
      </c>
      <c r="O629" s="245" t="str">
        <f>IF(ISBLANK(TblMainInvoices[[#This Row],[Estimate_Contract_Volumn]]),"",ROUND(TblMainInvoices[[#This Row],[Price_Unit]]*TblMainInvoices[[#This Row],[Estimate_Contract_Volumn]],0))</f>
        <v/>
      </c>
      <c r="P629" s="249"/>
      <c r="Q629" s="250" t="str">
        <f>IFERROR(IF(ISBLANK(TblMainInvoices[[#This Row],[ContInv_No01_Volumn]]),"",ROUND(TblMainInvoices[[#This Row],[Price_Unit]]*TblMainInvoices[[#This Row],[ContInv_No01_Volumn]],0)),"")</f>
        <v/>
      </c>
    </row>
    <row r="630" spans="1:17" ht="50.25" customHeight="1">
      <c r="A630" s="239" t="str">
        <f t="shared" si="18"/>
        <v>11130501</v>
      </c>
      <c r="B630" s="240" t="str">
        <f>_xlfn.XLOOKUP(TblMainInvoices[[#This Row],[Fehrest_Code]],TblFeharesCode[Fehrest_Code],TblFeharesCode[Schedule_Prices_Fa])</f>
        <v>ابنیه</v>
      </c>
      <c r="C630" s="240" t="e">
        <f>_xlfn.XLOOKUP(TblMainInvoices[[#This Row],[Schedule_Prices_Fa]],TblFeharesCode[Schedule_Prices_Fa],#REF!)</f>
        <v>#REF!</v>
      </c>
      <c r="D630" s="241">
        <v>11</v>
      </c>
      <c r="E630" s="241" t="str">
        <f t="shared" si="19"/>
        <v>13</v>
      </c>
      <c r="F630" s="240" t="s">
        <v>1321</v>
      </c>
      <c r="G630" s="251" t="s">
        <v>1374</v>
      </c>
      <c r="H630" s="243" t="s">
        <v>1375</v>
      </c>
      <c r="I630" s="243" t="s">
        <v>3765</v>
      </c>
      <c r="J630" s="252" t="s">
        <v>125</v>
      </c>
      <c r="K630" s="245">
        <v>493500</v>
      </c>
      <c r="L630" s="246"/>
      <c r="M630" s="247">
        <f>_xlfn.XLOOKUP(TblMainInvoices[[#This Row],[Chapter_Nomber]],TblFeharesChapter[Abniyeh_Chapter_Nomber],TblFeharesChapter[Abniyeh_Plus_Minus])</f>
        <v>1.4573</v>
      </c>
      <c r="N630" s="248">
        <v>1.3418000000000001</v>
      </c>
      <c r="O630" s="245" t="str">
        <f>IF(ISBLANK(TblMainInvoices[[#This Row],[Estimate_Contract_Volumn]]),"",ROUND(TblMainInvoices[[#This Row],[Price_Unit]]*TblMainInvoices[[#This Row],[Estimate_Contract_Volumn]],0))</f>
        <v/>
      </c>
      <c r="P630" s="249"/>
      <c r="Q630" s="250" t="str">
        <f>IFERROR(IF(ISBLANK(TblMainInvoices[[#This Row],[ContInv_No01_Volumn]]),"",ROUND(TblMainInvoices[[#This Row],[Price_Unit]]*TblMainInvoices[[#This Row],[ContInv_No01_Volumn]],0)),"")</f>
        <v/>
      </c>
    </row>
    <row r="631" spans="1:17" ht="50.25" customHeight="1">
      <c r="A631" s="239" t="str">
        <f t="shared" si="18"/>
        <v>11140111</v>
      </c>
      <c r="B631" s="240" t="str">
        <f>_xlfn.XLOOKUP(TblMainInvoices[[#This Row],[Fehrest_Code]],TblFeharesCode[Fehrest_Code],TblFeharesCode[Schedule_Prices_Fa])</f>
        <v>ابنیه</v>
      </c>
      <c r="C631" s="240" t="e">
        <f>_xlfn.XLOOKUP(TblMainInvoices[[#This Row],[Schedule_Prices_Fa]],TblFeharesCode[Schedule_Prices_Fa],#REF!)</f>
        <v>#REF!</v>
      </c>
      <c r="D631" s="241">
        <v>11</v>
      </c>
      <c r="E631" s="241" t="str">
        <f t="shared" si="19"/>
        <v>14</v>
      </c>
      <c r="F631" s="240" t="s">
        <v>1376</v>
      </c>
      <c r="G631" s="251" t="s">
        <v>1377</v>
      </c>
      <c r="H631" s="243" t="s">
        <v>1378</v>
      </c>
      <c r="I631" s="243" t="s">
        <v>3766</v>
      </c>
      <c r="J631" s="252" t="s">
        <v>125</v>
      </c>
      <c r="K631" s="245">
        <v>341500</v>
      </c>
      <c r="L631" s="246"/>
      <c r="M631" s="247">
        <f>_xlfn.XLOOKUP(TblMainInvoices[[#This Row],[Chapter_Nomber]],TblFeharesChapter[Abniyeh_Chapter_Nomber],TblFeharesChapter[Abniyeh_Plus_Minus])</f>
        <v>1.4575</v>
      </c>
      <c r="N631" s="248">
        <v>1.3418000000000001</v>
      </c>
      <c r="O631" s="245" t="str">
        <f>IF(ISBLANK(TblMainInvoices[[#This Row],[Estimate_Contract_Volumn]]),"",ROUND(TblMainInvoices[[#This Row],[Price_Unit]]*TblMainInvoices[[#This Row],[Estimate_Contract_Volumn]],0))</f>
        <v/>
      </c>
      <c r="P631" s="249"/>
      <c r="Q631" s="250" t="str">
        <f>IFERROR(IF(ISBLANK(TblMainInvoices[[#This Row],[ContInv_No01_Volumn]]),"",ROUND(TblMainInvoices[[#This Row],[Price_Unit]]*TblMainInvoices[[#This Row],[ContInv_No01_Volumn]],0)),"")</f>
        <v/>
      </c>
    </row>
    <row r="632" spans="1:17" ht="50.25" customHeight="1">
      <c r="A632" s="239" t="str">
        <f t="shared" si="18"/>
        <v>11140112</v>
      </c>
      <c r="B632" s="240" t="str">
        <f>_xlfn.XLOOKUP(TblMainInvoices[[#This Row],[Fehrest_Code]],TblFeharesCode[Fehrest_Code],TblFeharesCode[Schedule_Prices_Fa])</f>
        <v>ابنیه</v>
      </c>
      <c r="C632" s="240" t="e">
        <f>_xlfn.XLOOKUP(TblMainInvoices[[#This Row],[Schedule_Prices_Fa]],TblFeharesCode[Schedule_Prices_Fa],#REF!)</f>
        <v>#REF!</v>
      </c>
      <c r="D632" s="241">
        <v>11</v>
      </c>
      <c r="E632" s="241" t="str">
        <f t="shared" si="19"/>
        <v>14</v>
      </c>
      <c r="F632" s="240" t="s">
        <v>1376</v>
      </c>
      <c r="G632" s="251" t="s">
        <v>1379</v>
      </c>
      <c r="H632" s="243" t="s">
        <v>1380</v>
      </c>
      <c r="I632" s="243" t="s">
        <v>3767</v>
      </c>
      <c r="J632" s="252" t="s">
        <v>32</v>
      </c>
      <c r="K632" s="245">
        <v>566000</v>
      </c>
      <c r="L632" s="246"/>
      <c r="M632" s="247">
        <f>_xlfn.XLOOKUP(TblMainInvoices[[#This Row],[Chapter_Nomber]],TblFeharesChapter[Abniyeh_Chapter_Nomber],TblFeharesChapter[Abniyeh_Plus_Minus])</f>
        <v>1.4575</v>
      </c>
      <c r="N632" s="248">
        <v>1.3418000000000001</v>
      </c>
      <c r="O632" s="245" t="str">
        <f>IF(ISBLANK(TblMainInvoices[[#This Row],[Estimate_Contract_Volumn]]),"",ROUND(TblMainInvoices[[#This Row],[Price_Unit]]*TblMainInvoices[[#This Row],[Estimate_Contract_Volumn]],0))</f>
        <v/>
      </c>
      <c r="P632" s="249"/>
      <c r="Q632" s="250" t="str">
        <f>IFERROR(IF(ISBLANK(TblMainInvoices[[#This Row],[ContInv_No01_Volumn]]),"",ROUND(TblMainInvoices[[#This Row],[Price_Unit]]*TblMainInvoices[[#This Row],[ContInv_No01_Volumn]],0)),"")</f>
        <v/>
      </c>
    </row>
    <row r="633" spans="1:17" ht="50.25" customHeight="1">
      <c r="A633" s="239" t="str">
        <f t="shared" si="18"/>
        <v>11140113</v>
      </c>
      <c r="B633" s="240" t="str">
        <f>_xlfn.XLOOKUP(TblMainInvoices[[#This Row],[Fehrest_Code]],TblFeharesCode[Fehrest_Code],TblFeharesCode[Schedule_Prices_Fa])</f>
        <v>ابنیه</v>
      </c>
      <c r="C633" s="240" t="e">
        <f>_xlfn.XLOOKUP(TblMainInvoices[[#This Row],[Schedule_Prices_Fa]],TblFeharesCode[Schedule_Prices_Fa],#REF!)</f>
        <v>#REF!</v>
      </c>
      <c r="D633" s="241">
        <v>11</v>
      </c>
      <c r="E633" s="241" t="str">
        <f t="shared" si="19"/>
        <v>14</v>
      </c>
      <c r="F633" s="240" t="s">
        <v>1376</v>
      </c>
      <c r="G633" s="251" t="s">
        <v>1381</v>
      </c>
      <c r="H633" s="243" t="s">
        <v>1382</v>
      </c>
      <c r="I633" s="243" t="s">
        <v>3768</v>
      </c>
      <c r="J633" s="252" t="s">
        <v>125</v>
      </c>
      <c r="K633" s="245">
        <v>1265000</v>
      </c>
      <c r="L633" s="246"/>
      <c r="M633" s="247">
        <f>_xlfn.XLOOKUP(TblMainInvoices[[#This Row],[Chapter_Nomber]],TblFeharesChapter[Abniyeh_Chapter_Nomber],TblFeharesChapter[Abniyeh_Plus_Minus])</f>
        <v>1.4575</v>
      </c>
      <c r="N633" s="248">
        <v>1.3418000000000001</v>
      </c>
      <c r="O633" s="245" t="str">
        <f>IF(ISBLANK(TblMainInvoices[[#This Row],[Estimate_Contract_Volumn]]),"",ROUND(TblMainInvoices[[#This Row],[Price_Unit]]*TblMainInvoices[[#This Row],[Estimate_Contract_Volumn]],0))</f>
        <v/>
      </c>
      <c r="P633" s="249"/>
      <c r="Q633" s="250" t="str">
        <f>IFERROR(IF(ISBLANK(TblMainInvoices[[#This Row],[ContInv_No01_Volumn]]),"",ROUND(TblMainInvoices[[#This Row],[Price_Unit]]*TblMainInvoices[[#This Row],[ContInv_No01_Volumn]],0)),"")</f>
        <v/>
      </c>
    </row>
    <row r="634" spans="1:17" ht="50.25" customHeight="1">
      <c r="A634" s="239" t="str">
        <f t="shared" si="18"/>
        <v>11140114</v>
      </c>
      <c r="B634" s="240" t="str">
        <f>_xlfn.XLOOKUP(TblMainInvoices[[#This Row],[Fehrest_Code]],TblFeharesCode[Fehrest_Code],TblFeharesCode[Schedule_Prices_Fa])</f>
        <v>ابنیه</v>
      </c>
      <c r="C634" s="240" t="e">
        <f>_xlfn.XLOOKUP(TblMainInvoices[[#This Row],[Schedule_Prices_Fa]],TblFeharesCode[Schedule_Prices_Fa],#REF!)</f>
        <v>#REF!</v>
      </c>
      <c r="D634" s="241">
        <v>11</v>
      </c>
      <c r="E634" s="241" t="str">
        <f t="shared" si="19"/>
        <v>14</v>
      </c>
      <c r="F634" s="240" t="s">
        <v>1376</v>
      </c>
      <c r="G634" s="251" t="s">
        <v>1383</v>
      </c>
      <c r="H634" s="243" t="s">
        <v>1384</v>
      </c>
      <c r="I634" s="243" t="s">
        <v>3769</v>
      </c>
      <c r="J634" s="252" t="s">
        <v>32</v>
      </c>
      <c r="K634" s="245">
        <v>689500</v>
      </c>
      <c r="L634" s="246"/>
      <c r="M634" s="247">
        <f>_xlfn.XLOOKUP(TblMainInvoices[[#This Row],[Chapter_Nomber]],TblFeharesChapter[Abniyeh_Chapter_Nomber],TblFeharesChapter[Abniyeh_Plus_Minus])</f>
        <v>1.4575</v>
      </c>
      <c r="N634" s="248">
        <v>1.3418000000000001</v>
      </c>
      <c r="O634" s="245" t="str">
        <f>IF(ISBLANK(TblMainInvoices[[#This Row],[Estimate_Contract_Volumn]]),"",ROUND(TblMainInvoices[[#This Row],[Price_Unit]]*TblMainInvoices[[#This Row],[Estimate_Contract_Volumn]],0))</f>
        <v/>
      </c>
      <c r="P634" s="249"/>
      <c r="Q634" s="250" t="str">
        <f>IFERROR(IF(ISBLANK(TblMainInvoices[[#This Row],[ContInv_No01_Volumn]]),"",ROUND(TblMainInvoices[[#This Row],[Price_Unit]]*TblMainInvoices[[#This Row],[ContInv_No01_Volumn]],0)),"")</f>
        <v/>
      </c>
    </row>
    <row r="635" spans="1:17" ht="50.25" customHeight="1">
      <c r="A635" s="239" t="str">
        <f t="shared" si="18"/>
        <v>11140115</v>
      </c>
      <c r="B635" s="240" t="str">
        <f>_xlfn.XLOOKUP(TblMainInvoices[[#This Row],[Fehrest_Code]],TblFeharesCode[Fehrest_Code],TblFeharesCode[Schedule_Prices_Fa])</f>
        <v>ابنیه</v>
      </c>
      <c r="C635" s="240" t="e">
        <f>_xlfn.XLOOKUP(TblMainInvoices[[#This Row],[Schedule_Prices_Fa]],TblFeharesCode[Schedule_Prices_Fa],#REF!)</f>
        <v>#REF!</v>
      </c>
      <c r="D635" s="241">
        <v>11</v>
      </c>
      <c r="E635" s="241" t="str">
        <f t="shared" si="19"/>
        <v>14</v>
      </c>
      <c r="F635" s="240" t="s">
        <v>1376</v>
      </c>
      <c r="G635" s="251" t="s">
        <v>1385</v>
      </c>
      <c r="H635" s="243" t="s">
        <v>1386</v>
      </c>
      <c r="I635" s="243" t="s">
        <v>3770</v>
      </c>
      <c r="J635" s="252" t="s">
        <v>125</v>
      </c>
      <c r="K635" s="245">
        <v>2233000</v>
      </c>
      <c r="L635" s="246"/>
      <c r="M635" s="247">
        <f>_xlfn.XLOOKUP(TblMainInvoices[[#This Row],[Chapter_Nomber]],TblFeharesChapter[Abniyeh_Chapter_Nomber],TblFeharesChapter[Abniyeh_Plus_Minus])</f>
        <v>1.4575</v>
      </c>
      <c r="N635" s="248">
        <v>1.3418000000000001</v>
      </c>
      <c r="O635" s="245" t="str">
        <f>IF(ISBLANK(TblMainInvoices[[#This Row],[Estimate_Contract_Volumn]]),"",ROUND(TblMainInvoices[[#This Row],[Price_Unit]]*TblMainInvoices[[#This Row],[Estimate_Contract_Volumn]],0))</f>
        <v/>
      </c>
      <c r="P635" s="249"/>
      <c r="Q635" s="250" t="str">
        <f>IFERROR(IF(ISBLANK(TblMainInvoices[[#This Row],[ContInv_No01_Volumn]]),"",ROUND(TblMainInvoices[[#This Row],[Price_Unit]]*TblMainInvoices[[#This Row],[ContInv_No01_Volumn]],0)),"")</f>
        <v/>
      </c>
    </row>
    <row r="636" spans="1:17" ht="50.25" customHeight="1">
      <c r="A636" s="239" t="str">
        <f t="shared" si="18"/>
        <v>11140116</v>
      </c>
      <c r="B636" s="240" t="str">
        <f>_xlfn.XLOOKUP(TblMainInvoices[[#This Row],[Fehrest_Code]],TblFeharesCode[Fehrest_Code],TblFeharesCode[Schedule_Prices_Fa])</f>
        <v>ابنیه</v>
      </c>
      <c r="C636" s="240" t="e">
        <f>_xlfn.XLOOKUP(TblMainInvoices[[#This Row],[Schedule_Prices_Fa]],TblFeharesCode[Schedule_Prices_Fa],#REF!)</f>
        <v>#REF!</v>
      </c>
      <c r="D636" s="241">
        <v>11</v>
      </c>
      <c r="E636" s="241" t="str">
        <f t="shared" si="19"/>
        <v>14</v>
      </c>
      <c r="F636" s="240" t="s">
        <v>1376</v>
      </c>
      <c r="G636" s="251" t="s">
        <v>1387</v>
      </c>
      <c r="H636" s="243" t="s">
        <v>1388</v>
      </c>
      <c r="I636" s="243" t="s">
        <v>3771</v>
      </c>
      <c r="J636" s="252" t="s">
        <v>32</v>
      </c>
      <c r="K636" s="245">
        <v>815500</v>
      </c>
      <c r="L636" s="246"/>
      <c r="M636" s="247">
        <f>_xlfn.XLOOKUP(TblMainInvoices[[#This Row],[Chapter_Nomber]],TblFeharesChapter[Abniyeh_Chapter_Nomber],TblFeharesChapter[Abniyeh_Plus_Minus])</f>
        <v>1.4575</v>
      </c>
      <c r="N636" s="248">
        <v>1.3418000000000001</v>
      </c>
      <c r="O636" s="245" t="str">
        <f>IF(ISBLANK(TblMainInvoices[[#This Row],[Estimate_Contract_Volumn]]),"",ROUND(TblMainInvoices[[#This Row],[Price_Unit]]*TblMainInvoices[[#This Row],[Estimate_Contract_Volumn]],0))</f>
        <v/>
      </c>
      <c r="P636" s="249"/>
      <c r="Q636" s="250" t="str">
        <f>IFERROR(IF(ISBLANK(TblMainInvoices[[#This Row],[ContInv_No01_Volumn]]),"",ROUND(TblMainInvoices[[#This Row],[Price_Unit]]*TblMainInvoices[[#This Row],[ContInv_No01_Volumn]],0)),"")</f>
        <v/>
      </c>
    </row>
    <row r="637" spans="1:17" ht="50.25" customHeight="1">
      <c r="A637" s="239" t="str">
        <f t="shared" si="18"/>
        <v>11140117</v>
      </c>
      <c r="B637" s="240" t="str">
        <f>_xlfn.XLOOKUP(TblMainInvoices[[#This Row],[Fehrest_Code]],TblFeharesCode[Fehrest_Code],TblFeharesCode[Schedule_Prices_Fa])</f>
        <v>ابنیه</v>
      </c>
      <c r="C637" s="240" t="e">
        <f>_xlfn.XLOOKUP(TblMainInvoices[[#This Row],[Schedule_Prices_Fa]],TblFeharesCode[Schedule_Prices_Fa],#REF!)</f>
        <v>#REF!</v>
      </c>
      <c r="D637" s="241">
        <v>11</v>
      </c>
      <c r="E637" s="241" t="str">
        <f t="shared" si="19"/>
        <v>14</v>
      </c>
      <c r="F637" s="240" t="s">
        <v>1376</v>
      </c>
      <c r="G637" s="251" t="s">
        <v>1389</v>
      </c>
      <c r="H637" s="243" t="s">
        <v>1390</v>
      </c>
      <c r="I637" s="243" t="s">
        <v>3772</v>
      </c>
      <c r="J637" s="252" t="s">
        <v>125</v>
      </c>
      <c r="K637" s="245">
        <v>552500</v>
      </c>
      <c r="L637" s="246"/>
      <c r="M637" s="247">
        <f>_xlfn.XLOOKUP(TblMainInvoices[[#This Row],[Chapter_Nomber]],TblFeharesChapter[Abniyeh_Chapter_Nomber],TblFeharesChapter[Abniyeh_Plus_Minus])</f>
        <v>1.4575</v>
      </c>
      <c r="N637" s="248">
        <v>1.3418000000000001</v>
      </c>
      <c r="O637" s="245" t="str">
        <f>IF(ISBLANK(TblMainInvoices[[#This Row],[Estimate_Contract_Volumn]]),"",ROUND(TblMainInvoices[[#This Row],[Price_Unit]]*TblMainInvoices[[#This Row],[Estimate_Contract_Volumn]],0))</f>
        <v/>
      </c>
      <c r="P637" s="249"/>
      <c r="Q637" s="250" t="str">
        <f>IFERROR(IF(ISBLANK(TblMainInvoices[[#This Row],[ContInv_No01_Volumn]]),"",ROUND(TblMainInvoices[[#This Row],[Price_Unit]]*TblMainInvoices[[#This Row],[ContInv_No01_Volumn]],0)),"")</f>
        <v/>
      </c>
    </row>
    <row r="638" spans="1:17" ht="50.25" customHeight="1">
      <c r="A638" s="239" t="str">
        <f t="shared" si="18"/>
        <v>11140118</v>
      </c>
      <c r="B638" s="240" t="str">
        <f>_xlfn.XLOOKUP(TblMainInvoices[[#This Row],[Fehrest_Code]],TblFeharesCode[Fehrest_Code],TblFeharesCode[Schedule_Prices_Fa])</f>
        <v>ابنیه</v>
      </c>
      <c r="C638" s="240" t="e">
        <f>_xlfn.XLOOKUP(TblMainInvoices[[#This Row],[Schedule_Prices_Fa]],TblFeharesCode[Schedule_Prices_Fa],#REF!)</f>
        <v>#REF!</v>
      </c>
      <c r="D638" s="241">
        <v>11</v>
      </c>
      <c r="E638" s="241" t="str">
        <f t="shared" si="19"/>
        <v>14</v>
      </c>
      <c r="F638" s="240" t="s">
        <v>1376</v>
      </c>
      <c r="G638" s="251" t="s">
        <v>1391</v>
      </c>
      <c r="H638" s="243" t="s">
        <v>1392</v>
      </c>
      <c r="I638" s="243" t="s">
        <v>3773</v>
      </c>
      <c r="J638" s="252" t="s">
        <v>32</v>
      </c>
      <c r="K638" s="245">
        <v>485000</v>
      </c>
      <c r="L638" s="246"/>
      <c r="M638" s="247">
        <f>_xlfn.XLOOKUP(TblMainInvoices[[#This Row],[Chapter_Nomber]],TblFeharesChapter[Abniyeh_Chapter_Nomber],TblFeharesChapter[Abniyeh_Plus_Minus])</f>
        <v>1.4575</v>
      </c>
      <c r="N638" s="248">
        <v>1.3418000000000001</v>
      </c>
      <c r="O638" s="245" t="str">
        <f>IF(ISBLANK(TblMainInvoices[[#This Row],[Estimate_Contract_Volumn]]),"",ROUND(TblMainInvoices[[#This Row],[Price_Unit]]*TblMainInvoices[[#This Row],[Estimate_Contract_Volumn]],0))</f>
        <v/>
      </c>
      <c r="P638" s="249"/>
      <c r="Q638" s="250" t="str">
        <f>IFERROR(IF(ISBLANK(TblMainInvoices[[#This Row],[ContInv_No01_Volumn]]),"",ROUND(TblMainInvoices[[#This Row],[Price_Unit]]*TblMainInvoices[[#This Row],[ContInv_No01_Volumn]],0)),"")</f>
        <v/>
      </c>
    </row>
    <row r="639" spans="1:17" ht="50.25" customHeight="1">
      <c r="A639" s="239" t="str">
        <f t="shared" si="18"/>
        <v>11140119</v>
      </c>
      <c r="B639" s="240" t="str">
        <f>_xlfn.XLOOKUP(TblMainInvoices[[#This Row],[Fehrest_Code]],TblFeharesCode[Fehrest_Code],TblFeharesCode[Schedule_Prices_Fa])</f>
        <v>ابنیه</v>
      </c>
      <c r="C639" s="240" t="e">
        <f>_xlfn.XLOOKUP(TblMainInvoices[[#This Row],[Schedule_Prices_Fa]],TblFeharesCode[Schedule_Prices_Fa],#REF!)</f>
        <v>#REF!</v>
      </c>
      <c r="D639" s="241">
        <v>11</v>
      </c>
      <c r="E639" s="241" t="str">
        <f t="shared" si="19"/>
        <v>14</v>
      </c>
      <c r="F639" s="240" t="s">
        <v>1376</v>
      </c>
      <c r="G639" s="251" t="s">
        <v>1393</v>
      </c>
      <c r="H639" s="243" t="s">
        <v>1394</v>
      </c>
      <c r="I639" s="243" t="s">
        <v>3774</v>
      </c>
      <c r="J639" s="244" t="s">
        <v>125</v>
      </c>
      <c r="K639" s="245">
        <v>1259000</v>
      </c>
      <c r="L639" s="246"/>
      <c r="M639" s="247">
        <f>_xlfn.XLOOKUP(TblMainInvoices[[#This Row],[Chapter_Nomber]],TblFeharesChapter[Abniyeh_Chapter_Nomber],TblFeharesChapter[Abniyeh_Plus_Minus])</f>
        <v>1.4575</v>
      </c>
      <c r="N639" s="248">
        <v>1.3418000000000001</v>
      </c>
      <c r="O639" s="245" t="str">
        <f>IF(ISBLANK(TblMainInvoices[[#This Row],[Estimate_Contract_Volumn]]),"",ROUND(TblMainInvoices[[#This Row],[Price_Unit]]*TblMainInvoices[[#This Row],[Estimate_Contract_Volumn]],0))</f>
        <v/>
      </c>
      <c r="P639" s="249"/>
      <c r="Q639" s="250" t="str">
        <f>IFERROR(IF(ISBLANK(TblMainInvoices[[#This Row],[ContInv_No01_Volumn]]),"",ROUND(TblMainInvoices[[#This Row],[Price_Unit]]*TblMainInvoices[[#This Row],[ContInv_No01_Volumn]],0)),"")</f>
        <v/>
      </c>
    </row>
    <row r="640" spans="1:17" ht="50.25" customHeight="1">
      <c r="A640" s="239" t="str">
        <f t="shared" si="18"/>
        <v>11140120</v>
      </c>
      <c r="B640" s="240" t="str">
        <f>_xlfn.XLOOKUP(TblMainInvoices[[#This Row],[Fehrest_Code]],TblFeharesCode[Fehrest_Code],TblFeharesCode[Schedule_Prices_Fa])</f>
        <v>ابنیه</v>
      </c>
      <c r="C640" s="240" t="e">
        <f>_xlfn.XLOOKUP(TblMainInvoices[[#This Row],[Schedule_Prices_Fa]],TblFeharesCode[Schedule_Prices_Fa],#REF!)</f>
        <v>#REF!</v>
      </c>
      <c r="D640" s="241">
        <v>11</v>
      </c>
      <c r="E640" s="241" t="str">
        <f t="shared" si="19"/>
        <v>14</v>
      </c>
      <c r="F640" s="240" t="s">
        <v>1376</v>
      </c>
      <c r="G640" s="251" t="s">
        <v>1395</v>
      </c>
      <c r="H640" s="243" t="s">
        <v>1396</v>
      </c>
      <c r="I640" s="243" t="s">
        <v>3775</v>
      </c>
      <c r="J640" s="244" t="s">
        <v>32</v>
      </c>
      <c r="K640" s="245">
        <v>618000</v>
      </c>
      <c r="L640" s="246"/>
      <c r="M640" s="247">
        <f>_xlfn.XLOOKUP(TblMainInvoices[[#This Row],[Chapter_Nomber]],TblFeharesChapter[Abniyeh_Chapter_Nomber],TblFeharesChapter[Abniyeh_Plus_Minus])</f>
        <v>1.4575</v>
      </c>
      <c r="N640" s="248">
        <v>1.3418000000000001</v>
      </c>
      <c r="O640" s="245" t="str">
        <f>IF(ISBLANK(TblMainInvoices[[#This Row],[Estimate_Contract_Volumn]]),"",ROUND(TblMainInvoices[[#This Row],[Price_Unit]]*TblMainInvoices[[#This Row],[Estimate_Contract_Volumn]],0))</f>
        <v/>
      </c>
      <c r="P640" s="249"/>
      <c r="Q640" s="250" t="str">
        <f>IFERROR(IF(ISBLANK(TblMainInvoices[[#This Row],[ContInv_No01_Volumn]]),"",ROUND(TblMainInvoices[[#This Row],[Price_Unit]]*TblMainInvoices[[#This Row],[ContInv_No01_Volumn]],0)),"")</f>
        <v/>
      </c>
    </row>
    <row r="641" spans="1:17" ht="50.25" customHeight="1">
      <c r="A641" s="239" t="str">
        <f t="shared" si="18"/>
        <v>11140121</v>
      </c>
      <c r="B641" s="240" t="str">
        <f>_xlfn.XLOOKUP(TblMainInvoices[[#This Row],[Fehrest_Code]],TblFeharesCode[Fehrest_Code],TblFeharesCode[Schedule_Prices_Fa])</f>
        <v>ابنیه</v>
      </c>
      <c r="C641" s="240" t="e">
        <f>_xlfn.XLOOKUP(TblMainInvoices[[#This Row],[Schedule_Prices_Fa]],TblFeharesCode[Schedule_Prices_Fa],#REF!)</f>
        <v>#REF!</v>
      </c>
      <c r="D641" s="241">
        <v>11</v>
      </c>
      <c r="E641" s="241" t="str">
        <f t="shared" si="19"/>
        <v>14</v>
      </c>
      <c r="F641" s="240" t="s">
        <v>1376</v>
      </c>
      <c r="G641" s="251" t="s">
        <v>1397</v>
      </c>
      <c r="H641" s="243" t="s">
        <v>1398</v>
      </c>
      <c r="I641" s="243" t="s">
        <v>3776</v>
      </c>
      <c r="J641" s="252" t="s">
        <v>125</v>
      </c>
      <c r="K641" s="245">
        <v>1299000</v>
      </c>
      <c r="L641" s="246"/>
      <c r="M641" s="247">
        <f>_xlfn.XLOOKUP(TblMainInvoices[[#This Row],[Chapter_Nomber]],TblFeharesChapter[Abniyeh_Chapter_Nomber],TblFeharesChapter[Abniyeh_Plus_Minus])</f>
        <v>1.4575</v>
      </c>
      <c r="N641" s="248">
        <v>1.3418000000000001</v>
      </c>
      <c r="O641" s="245" t="str">
        <f>IF(ISBLANK(TblMainInvoices[[#This Row],[Estimate_Contract_Volumn]]),"",ROUND(TblMainInvoices[[#This Row],[Price_Unit]]*TblMainInvoices[[#This Row],[Estimate_Contract_Volumn]],0))</f>
        <v/>
      </c>
      <c r="P641" s="249"/>
      <c r="Q641" s="250" t="str">
        <f>IFERROR(IF(ISBLANK(TblMainInvoices[[#This Row],[ContInv_No01_Volumn]]),"",ROUND(TblMainInvoices[[#This Row],[Price_Unit]]*TblMainInvoices[[#This Row],[ContInv_No01_Volumn]],0)),"")</f>
        <v/>
      </c>
    </row>
    <row r="642" spans="1:17" ht="50.25" customHeight="1">
      <c r="A642" s="239" t="str">
        <f t="shared" si="18"/>
        <v>11140122</v>
      </c>
      <c r="B642" s="240" t="str">
        <f>_xlfn.XLOOKUP(TblMainInvoices[[#This Row],[Fehrest_Code]],TblFeharesCode[Fehrest_Code],TblFeharesCode[Schedule_Prices_Fa])</f>
        <v>ابنیه</v>
      </c>
      <c r="C642" s="240" t="e">
        <f>_xlfn.XLOOKUP(TblMainInvoices[[#This Row],[Schedule_Prices_Fa]],TblFeharesCode[Schedule_Prices_Fa],#REF!)</f>
        <v>#REF!</v>
      </c>
      <c r="D642" s="241">
        <v>11</v>
      </c>
      <c r="E642" s="241" t="str">
        <f t="shared" si="19"/>
        <v>14</v>
      </c>
      <c r="F642" s="240" t="s">
        <v>1376</v>
      </c>
      <c r="G642" s="251" t="s">
        <v>1399</v>
      </c>
      <c r="H642" s="243" t="s">
        <v>1400</v>
      </c>
      <c r="I642" s="243" t="s">
        <v>3777</v>
      </c>
      <c r="J642" s="252" t="s">
        <v>32</v>
      </c>
      <c r="K642" s="245">
        <v>512500</v>
      </c>
      <c r="L642" s="246"/>
      <c r="M642" s="247">
        <f>_xlfn.XLOOKUP(TblMainInvoices[[#This Row],[Chapter_Nomber]],TblFeharesChapter[Abniyeh_Chapter_Nomber],TblFeharesChapter[Abniyeh_Plus_Minus])</f>
        <v>1.4575</v>
      </c>
      <c r="N642" s="248">
        <v>1.3418000000000001</v>
      </c>
      <c r="O642" s="245" t="str">
        <f>IF(ISBLANK(TblMainInvoices[[#This Row],[Estimate_Contract_Volumn]]),"",ROUND(TblMainInvoices[[#This Row],[Price_Unit]]*TblMainInvoices[[#This Row],[Estimate_Contract_Volumn]],0))</f>
        <v/>
      </c>
      <c r="P642" s="249"/>
      <c r="Q642" s="250" t="str">
        <f>IFERROR(IF(ISBLANK(TblMainInvoices[[#This Row],[ContInv_No01_Volumn]]),"",ROUND(TblMainInvoices[[#This Row],[Price_Unit]]*TblMainInvoices[[#This Row],[ContInv_No01_Volumn]],0)),"")</f>
        <v/>
      </c>
    </row>
    <row r="643" spans="1:17" ht="50.25" customHeight="1">
      <c r="A643" s="239" t="str">
        <f t="shared" si="18"/>
        <v>11140123</v>
      </c>
      <c r="B643" s="240" t="str">
        <f>_xlfn.XLOOKUP(TblMainInvoices[[#This Row],[Fehrest_Code]],TblFeharesCode[Fehrest_Code],TblFeharesCode[Schedule_Prices_Fa])</f>
        <v>ابنیه</v>
      </c>
      <c r="C643" s="240" t="e">
        <f>_xlfn.XLOOKUP(TblMainInvoices[[#This Row],[Schedule_Prices_Fa]],TblFeharesCode[Schedule_Prices_Fa],#REF!)</f>
        <v>#REF!</v>
      </c>
      <c r="D643" s="241">
        <v>11</v>
      </c>
      <c r="E643" s="241" t="str">
        <f t="shared" si="19"/>
        <v>14</v>
      </c>
      <c r="F643" s="240" t="s">
        <v>1376</v>
      </c>
      <c r="G643" s="251" t="s">
        <v>1401</v>
      </c>
      <c r="H643" s="243" t="s">
        <v>1402</v>
      </c>
      <c r="I643" s="243" t="s">
        <v>3778</v>
      </c>
      <c r="J643" s="252" t="s">
        <v>125</v>
      </c>
      <c r="K643" s="245">
        <v>482000</v>
      </c>
      <c r="L643" s="246"/>
      <c r="M643" s="247">
        <f>_xlfn.XLOOKUP(TblMainInvoices[[#This Row],[Chapter_Nomber]],TblFeharesChapter[Abniyeh_Chapter_Nomber],TblFeharesChapter[Abniyeh_Plus_Minus])</f>
        <v>1.4575</v>
      </c>
      <c r="N643" s="248">
        <v>1.3418000000000001</v>
      </c>
      <c r="O643" s="245" t="str">
        <f>IF(ISBLANK(TblMainInvoices[[#This Row],[Estimate_Contract_Volumn]]),"",ROUND(TblMainInvoices[[#This Row],[Price_Unit]]*TblMainInvoices[[#This Row],[Estimate_Contract_Volumn]],0))</f>
        <v/>
      </c>
      <c r="P643" s="249"/>
      <c r="Q643" s="250" t="str">
        <f>IFERROR(IF(ISBLANK(TblMainInvoices[[#This Row],[ContInv_No01_Volumn]]),"",ROUND(TblMainInvoices[[#This Row],[Price_Unit]]*TblMainInvoices[[#This Row],[ContInv_No01_Volumn]],0)),"")</f>
        <v/>
      </c>
    </row>
    <row r="644" spans="1:17" ht="50.25" customHeight="1">
      <c r="A644" s="239" t="str">
        <f t="shared" si="18"/>
        <v>11140124</v>
      </c>
      <c r="B644" s="240" t="str">
        <f>_xlfn.XLOOKUP(TblMainInvoices[[#This Row],[Fehrest_Code]],TblFeharesCode[Fehrest_Code],TblFeharesCode[Schedule_Prices_Fa])</f>
        <v>ابنیه</v>
      </c>
      <c r="C644" s="240" t="e">
        <f>_xlfn.XLOOKUP(TblMainInvoices[[#This Row],[Schedule_Prices_Fa]],TblFeharesCode[Schedule_Prices_Fa],#REF!)</f>
        <v>#REF!</v>
      </c>
      <c r="D644" s="241">
        <v>11</v>
      </c>
      <c r="E644" s="241" t="str">
        <f t="shared" si="19"/>
        <v>14</v>
      </c>
      <c r="F644" s="240" t="s">
        <v>1376</v>
      </c>
      <c r="G644" s="251" t="s">
        <v>1403</v>
      </c>
      <c r="H644" s="243" t="s">
        <v>1404</v>
      </c>
      <c r="I644" s="243" t="s">
        <v>3779</v>
      </c>
      <c r="J644" s="252" t="s">
        <v>32</v>
      </c>
      <c r="K644" s="245">
        <v>293500</v>
      </c>
      <c r="L644" s="246"/>
      <c r="M644" s="247">
        <f>_xlfn.XLOOKUP(TblMainInvoices[[#This Row],[Chapter_Nomber]],TblFeharesChapter[Abniyeh_Chapter_Nomber],TblFeharesChapter[Abniyeh_Plus_Minus])</f>
        <v>1.4575</v>
      </c>
      <c r="N644" s="248">
        <v>1.3418000000000001</v>
      </c>
      <c r="O644" s="245" t="str">
        <f>IF(ISBLANK(TblMainInvoices[[#This Row],[Estimate_Contract_Volumn]]),"",ROUND(TblMainInvoices[[#This Row],[Price_Unit]]*TblMainInvoices[[#This Row],[Estimate_Contract_Volumn]],0))</f>
        <v/>
      </c>
      <c r="P644" s="249"/>
      <c r="Q644" s="250" t="str">
        <f>IFERROR(IF(ISBLANK(TblMainInvoices[[#This Row],[ContInv_No01_Volumn]]),"",ROUND(TblMainInvoices[[#This Row],[Price_Unit]]*TblMainInvoices[[#This Row],[ContInv_No01_Volumn]],0)),"")</f>
        <v/>
      </c>
    </row>
    <row r="645" spans="1:17" ht="50.25" customHeight="1">
      <c r="A645" s="239" t="str">
        <f t="shared" si="18"/>
        <v>11140125</v>
      </c>
      <c r="B645" s="240" t="str">
        <f>_xlfn.XLOOKUP(TblMainInvoices[[#This Row],[Fehrest_Code]],TblFeharesCode[Fehrest_Code],TblFeharesCode[Schedule_Prices_Fa])</f>
        <v>ابنیه</v>
      </c>
      <c r="C645" s="240" t="e">
        <f>_xlfn.XLOOKUP(TblMainInvoices[[#This Row],[Schedule_Prices_Fa]],TblFeharesCode[Schedule_Prices_Fa],#REF!)</f>
        <v>#REF!</v>
      </c>
      <c r="D645" s="241">
        <v>11</v>
      </c>
      <c r="E645" s="241" t="str">
        <f t="shared" si="19"/>
        <v>14</v>
      </c>
      <c r="F645" s="240" t="s">
        <v>1376</v>
      </c>
      <c r="G645" s="251" t="s">
        <v>1405</v>
      </c>
      <c r="H645" s="243" t="s">
        <v>1406</v>
      </c>
      <c r="I645" s="243" t="s">
        <v>3780</v>
      </c>
      <c r="J645" s="252" t="s">
        <v>125</v>
      </c>
      <c r="K645" s="245">
        <v>984000</v>
      </c>
      <c r="L645" s="246"/>
      <c r="M645" s="247">
        <f>_xlfn.XLOOKUP(TblMainInvoices[[#This Row],[Chapter_Nomber]],TblFeharesChapter[Abniyeh_Chapter_Nomber],TblFeharesChapter[Abniyeh_Plus_Minus])</f>
        <v>1.4575</v>
      </c>
      <c r="N645" s="248">
        <v>1.3418000000000001</v>
      </c>
      <c r="O645" s="245" t="str">
        <f>IF(ISBLANK(TblMainInvoices[[#This Row],[Estimate_Contract_Volumn]]),"",ROUND(TblMainInvoices[[#This Row],[Price_Unit]]*TblMainInvoices[[#This Row],[Estimate_Contract_Volumn]],0))</f>
        <v/>
      </c>
      <c r="P645" s="249"/>
      <c r="Q645" s="250" t="str">
        <f>IFERROR(IF(ISBLANK(TblMainInvoices[[#This Row],[ContInv_No01_Volumn]]),"",ROUND(TblMainInvoices[[#This Row],[Price_Unit]]*TblMainInvoices[[#This Row],[ContInv_No01_Volumn]],0)),"")</f>
        <v/>
      </c>
    </row>
    <row r="646" spans="1:17" ht="50.25" customHeight="1">
      <c r="A646" s="239" t="str">
        <f t="shared" si="18"/>
        <v>11140126</v>
      </c>
      <c r="B646" s="240" t="str">
        <f>_xlfn.XLOOKUP(TblMainInvoices[[#This Row],[Fehrest_Code]],TblFeharesCode[Fehrest_Code],TblFeharesCode[Schedule_Prices_Fa])</f>
        <v>ابنیه</v>
      </c>
      <c r="C646" s="240" t="e">
        <f>_xlfn.XLOOKUP(TblMainInvoices[[#This Row],[Schedule_Prices_Fa]],TblFeharesCode[Schedule_Prices_Fa],#REF!)</f>
        <v>#REF!</v>
      </c>
      <c r="D646" s="241">
        <v>11</v>
      </c>
      <c r="E646" s="241" t="str">
        <f t="shared" si="19"/>
        <v>14</v>
      </c>
      <c r="F646" s="240" t="s">
        <v>1376</v>
      </c>
      <c r="G646" s="251" t="s">
        <v>1407</v>
      </c>
      <c r="H646" s="243" t="s">
        <v>1408</v>
      </c>
      <c r="I646" s="243" t="s">
        <v>3781</v>
      </c>
      <c r="J646" s="252" t="s">
        <v>32</v>
      </c>
      <c r="K646" s="245">
        <v>414000</v>
      </c>
      <c r="L646" s="246"/>
      <c r="M646" s="247">
        <f>_xlfn.XLOOKUP(TblMainInvoices[[#This Row],[Chapter_Nomber]],TblFeharesChapter[Abniyeh_Chapter_Nomber],TblFeharesChapter[Abniyeh_Plus_Minus])</f>
        <v>1.4575</v>
      </c>
      <c r="N646" s="248">
        <v>1.3418000000000001</v>
      </c>
      <c r="O646" s="245" t="str">
        <f>IF(ISBLANK(TblMainInvoices[[#This Row],[Estimate_Contract_Volumn]]),"",ROUND(TblMainInvoices[[#This Row],[Price_Unit]]*TblMainInvoices[[#This Row],[Estimate_Contract_Volumn]],0))</f>
        <v/>
      </c>
      <c r="P646" s="249"/>
      <c r="Q646" s="250" t="str">
        <f>IFERROR(IF(ISBLANK(TblMainInvoices[[#This Row],[ContInv_No01_Volumn]]),"",ROUND(TblMainInvoices[[#This Row],[Price_Unit]]*TblMainInvoices[[#This Row],[ContInv_No01_Volumn]],0)),"")</f>
        <v/>
      </c>
    </row>
    <row r="647" spans="1:17" ht="50.25" customHeight="1">
      <c r="A647" s="239" t="str">
        <f t="shared" si="18"/>
        <v>11140127</v>
      </c>
      <c r="B647" s="240" t="str">
        <f>_xlfn.XLOOKUP(TblMainInvoices[[#This Row],[Fehrest_Code]],TblFeharesCode[Fehrest_Code],TblFeharesCode[Schedule_Prices_Fa])</f>
        <v>ابنیه</v>
      </c>
      <c r="C647" s="240" t="e">
        <f>_xlfn.XLOOKUP(TblMainInvoices[[#This Row],[Schedule_Prices_Fa]],TblFeharesCode[Schedule_Prices_Fa],#REF!)</f>
        <v>#REF!</v>
      </c>
      <c r="D647" s="241">
        <v>11</v>
      </c>
      <c r="E647" s="241" t="str">
        <f t="shared" si="19"/>
        <v>14</v>
      </c>
      <c r="F647" s="240" t="s">
        <v>1376</v>
      </c>
      <c r="G647" s="251" t="s">
        <v>1409</v>
      </c>
      <c r="H647" s="243" t="s">
        <v>1410</v>
      </c>
      <c r="I647" s="243" t="s">
        <v>3782</v>
      </c>
      <c r="J647" s="252" t="s">
        <v>125</v>
      </c>
      <c r="K647" s="245">
        <v>1097000</v>
      </c>
      <c r="L647" s="246"/>
      <c r="M647" s="247">
        <f>_xlfn.XLOOKUP(TblMainInvoices[[#This Row],[Chapter_Nomber]],TblFeharesChapter[Abniyeh_Chapter_Nomber],TblFeharesChapter[Abniyeh_Plus_Minus])</f>
        <v>1.4575</v>
      </c>
      <c r="N647" s="248">
        <v>1.3418000000000001</v>
      </c>
      <c r="O647" s="245" t="str">
        <f>IF(ISBLANK(TblMainInvoices[[#This Row],[Estimate_Contract_Volumn]]),"",ROUND(TblMainInvoices[[#This Row],[Price_Unit]]*TblMainInvoices[[#This Row],[Estimate_Contract_Volumn]],0))</f>
        <v/>
      </c>
      <c r="P647" s="249"/>
      <c r="Q647" s="250" t="str">
        <f>IFERROR(IF(ISBLANK(TblMainInvoices[[#This Row],[ContInv_No01_Volumn]]),"",ROUND(TblMainInvoices[[#This Row],[Price_Unit]]*TblMainInvoices[[#This Row],[ContInv_No01_Volumn]],0)),"")</f>
        <v/>
      </c>
    </row>
    <row r="648" spans="1:17" ht="50.25" customHeight="1">
      <c r="A648" s="239" t="str">
        <f t="shared" si="18"/>
        <v>11140128</v>
      </c>
      <c r="B648" s="240" t="str">
        <f>_xlfn.XLOOKUP(TblMainInvoices[[#This Row],[Fehrest_Code]],TblFeharesCode[Fehrest_Code],TblFeharesCode[Schedule_Prices_Fa])</f>
        <v>ابنیه</v>
      </c>
      <c r="C648" s="240" t="e">
        <f>_xlfn.XLOOKUP(TblMainInvoices[[#This Row],[Schedule_Prices_Fa]],TblFeharesCode[Schedule_Prices_Fa],#REF!)</f>
        <v>#REF!</v>
      </c>
      <c r="D648" s="241">
        <v>11</v>
      </c>
      <c r="E648" s="241" t="str">
        <f t="shared" si="19"/>
        <v>14</v>
      </c>
      <c r="F648" s="240" t="s">
        <v>1376</v>
      </c>
      <c r="G648" s="251" t="s">
        <v>1411</v>
      </c>
      <c r="H648" s="243" t="s">
        <v>1412</v>
      </c>
      <c r="I648" s="243" t="s">
        <v>3783</v>
      </c>
      <c r="J648" s="252" t="s">
        <v>32</v>
      </c>
      <c r="K648" s="245">
        <v>411500</v>
      </c>
      <c r="L648" s="246"/>
      <c r="M648" s="247">
        <f>_xlfn.XLOOKUP(TblMainInvoices[[#This Row],[Chapter_Nomber]],TblFeharesChapter[Abniyeh_Chapter_Nomber],TblFeharesChapter[Abniyeh_Plus_Minus])</f>
        <v>1.4575</v>
      </c>
      <c r="N648" s="248">
        <v>1.3418000000000001</v>
      </c>
      <c r="O648" s="245" t="str">
        <f>IF(ISBLANK(TblMainInvoices[[#This Row],[Estimate_Contract_Volumn]]),"",ROUND(TblMainInvoices[[#This Row],[Price_Unit]]*TblMainInvoices[[#This Row],[Estimate_Contract_Volumn]],0))</f>
        <v/>
      </c>
      <c r="P648" s="249"/>
      <c r="Q648" s="250" t="str">
        <f>IFERROR(IF(ISBLANK(TblMainInvoices[[#This Row],[ContInv_No01_Volumn]]),"",ROUND(TblMainInvoices[[#This Row],[Price_Unit]]*TblMainInvoices[[#This Row],[ContInv_No01_Volumn]],0)),"")</f>
        <v/>
      </c>
    </row>
    <row r="649" spans="1:17" ht="50.25" customHeight="1">
      <c r="A649" s="239" t="str">
        <f t="shared" si="18"/>
        <v>11140211</v>
      </c>
      <c r="B649" s="240" t="str">
        <f>_xlfn.XLOOKUP(TblMainInvoices[[#This Row],[Fehrest_Code]],TblFeharesCode[Fehrest_Code],TblFeharesCode[Schedule_Prices_Fa])</f>
        <v>ابنیه</v>
      </c>
      <c r="C649" s="240" t="e">
        <f>_xlfn.XLOOKUP(TblMainInvoices[[#This Row],[Schedule_Prices_Fa]],TblFeharesCode[Schedule_Prices_Fa],#REF!)</f>
        <v>#REF!</v>
      </c>
      <c r="D649" s="241">
        <v>11</v>
      </c>
      <c r="E649" s="241" t="str">
        <f t="shared" si="19"/>
        <v>14</v>
      </c>
      <c r="F649" s="240" t="s">
        <v>1376</v>
      </c>
      <c r="G649" s="251" t="s">
        <v>1413</v>
      </c>
      <c r="H649" s="243" t="s">
        <v>1414</v>
      </c>
      <c r="I649" s="243" t="s">
        <v>3784</v>
      </c>
      <c r="J649" s="252" t="s">
        <v>125</v>
      </c>
      <c r="K649" s="245">
        <v>2000000</v>
      </c>
      <c r="L649" s="246"/>
      <c r="M649" s="247">
        <f>_xlfn.XLOOKUP(TblMainInvoices[[#This Row],[Chapter_Nomber]],TblFeharesChapter[Abniyeh_Chapter_Nomber],TblFeharesChapter[Abniyeh_Plus_Minus])</f>
        <v>1.4575</v>
      </c>
      <c r="N649" s="248">
        <v>1.3418000000000001</v>
      </c>
      <c r="O649" s="245" t="str">
        <f>IF(ISBLANK(TblMainInvoices[[#This Row],[Estimate_Contract_Volumn]]),"",ROUND(TblMainInvoices[[#This Row],[Price_Unit]]*TblMainInvoices[[#This Row],[Estimate_Contract_Volumn]],0))</f>
        <v/>
      </c>
      <c r="P649" s="249"/>
      <c r="Q649" s="250" t="str">
        <f>IFERROR(IF(ISBLANK(TblMainInvoices[[#This Row],[ContInv_No01_Volumn]]),"",ROUND(TblMainInvoices[[#This Row],[Price_Unit]]*TblMainInvoices[[#This Row],[ContInv_No01_Volumn]],0)),"")</f>
        <v/>
      </c>
    </row>
    <row r="650" spans="1:17" ht="50.25" customHeight="1">
      <c r="A650" s="239" t="str">
        <f t="shared" si="18"/>
        <v>11140212</v>
      </c>
      <c r="B650" s="240" t="str">
        <f>_xlfn.XLOOKUP(TblMainInvoices[[#This Row],[Fehrest_Code]],TblFeharesCode[Fehrest_Code],TblFeharesCode[Schedule_Prices_Fa])</f>
        <v>ابنیه</v>
      </c>
      <c r="C650" s="240" t="e">
        <f>_xlfn.XLOOKUP(TblMainInvoices[[#This Row],[Schedule_Prices_Fa]],TblFeharesCode[Schedule_Prices_Fa],#REF!)</f>
        <v>#REF!</v>
      </c>
      <c r="D650" s="241">
        <v>11</v>
      </c>
      <c r="E650" s="241" t="str">
        <f t="shared" si="19"/>
        <v>14</v>
      </c>
      <c r="F650" s="240" t="s">
        <v>1376</v>
      </c>
      <c r="G650" s="251" t="s">
        <v>1415</v>
      </c>
      <c r="H650" s="243" t="s">
        <v>1416</v>
      </c>
      <c r="I650" s="243" t="s">
        <v>3785</v>
      </c>
      <c r="J650" s="252" t="s">
        <v>32</v>
      </c>
      <c r="K650" s="245">
        <v>2181000</v>
      </c>
      <c r="L650" s="246"/>
      <c r="M650" s="247">
        <f>_xlfn.XLOOKUP(TblMainInvoices[[#This Row],[Chapter_Nomber]],TblFeharesChapter[Abniyeh_Chapter_Nomber],TblFeharesChapter[Abniyeh_Plus_Minus])</f>
        <v>1.4575</v>
      </c>
      <c r="N650" s="248">
        <v>1.3418000000000001</v>
      </c>
      <c r="O650" s="245" t="str">
        <f>IF(ISBLANK(TblMainInvoices[[#This Row],[Estimate_Contract_Volumn]]),"",ROUND(TblMainInvoices[[#This Row],[Price_Unit]]*TblMainInvoices[[#This Row],[Estimate_Contract_Volumn]],0))</f>
        <v/>
      </c>
      <c r="P650" s="249"/>
      <c r="Q650" s="250" t="str">
        <f>IFERROR(IF(ISBLANK(TblMainInvoices[[#This Row],[ContInv_No01_Volumn]]),"",ROUND(TblMainInvoices[[#This Row],[Price_Unit]]*TblMainInvoices[[#This Row],[ContInv_No01_Volumn]],0)),"")</f>
        <v/>
      </c>
    </row>
    <row r="651" spans="1:17" ht="50.25" customHeight="1">
      <c r="A651" s="239" t="str">
        <f t="shared" ref="A651:A714" si="20">D651&amp;G651</f>
        <v>11140213</v>
      </c>
      <c r="B651" s="240" t="str">
        <f>_xlfn.XLOOKUP(TblMainInvoices[[#This Row],[Fehrest_Code]],TblFeharesCode[Fehrest_Code],TblFeharesCode[Schedule_Prices_Fa])</f>
        <v>ابنیه</v>
      </c>
      <c r="C651" s="240" t="e">
        <f>_xlfn.XLOOKUP(TblMainInvoices[[#This Row],[Schedule_Prices_Fa]],TblFeharesCode[Schedule_Prices_Fa],#REF!)</f>
        <v>#REF!</v>
      </c>
      <c r="D651" s="241">
        <v>11</v>
      </c>
      <c r="E651" s="241" t="str">
        <f t="shared" ref="E651:E714" si="21">LEFT($G651,2)</f>
        <v>14</v>
      </c>
      <c r="F651" s="240" t="s">
        <v>1376</v>
      </c>
      <c r="G651" s="251" t="s">
        <v>1417</v>
      </c>
      <c r="H651" s="243" t="s">
        <v>1418</v>
      </c>
      <c r="I651" s="243" t="s">
        <v>3786</v>
      </c>
      <c r="J651" s="252" t="s">
        <v>125</v>
      </c>
      <c r="K651" s="245">
        <v>547500</v>
      </c>
      <c r="L651" s="246"/>
      <c r="M651" s="247">
        <f>_xlfn.XLOOKUP(TblMainInvoices[[#This Row],[Chapter_Nomber]],TblFeharesChapter[Abniyeh_Chapter_Nomber],TblFeharesChapter[Abniyeh_Plus_Minus])</f>
        <v>1.4575</v>
      </c>
      <c r="N651" s="248">
        <v>1.3418000000000001</v>
      </c>
      <c r="O651" s="245" t="str">
        <f>IF(ISBLANK(TblMainInvoices[[#This Row],[Estimate_Contract_Volumn]]),"",ROUND(TblMainInvoices[[#This Row],[Price_Unit]]*TblMainInvoices[[#This Row],[Estimate_Contract_Volumn]],0))</f>
        <v/>
      </c>
      <c r="P651" s="249"/>
      <c r="Q651" s="250" t="str">
        <f>IFERROR(IF(ISBLANK(TblMainInvoices[[#This Row],[ContInv_No01_Volumn]]),"",ROUND(TblMainInvoices[[#This Row],[Price_Unit]]*TblMainInvoices[[#This Row],[ContInv_No01_Volumn]],0)),"")</f>
        <v/>
      </c>
    </row>
    <row r="652" spans="1:17" ht="50.25" customHeight="1">
      <c r="A652" s="239" t="str">
        <f t="shared" si="20"/>
        <v>11140214</v>
      </c>
      <c r="B652" s="240" t="str">
        <f>_xlfn.XLOOKUP(TblMainInvoices[[#This Row],[Fehrest_Code]],TblFeharesCode[Fehrest_Code],TblFeharesCode[Schedule_Prices_Fa])</f>
        <v>ابنیه</v>
      </c>
      <c r="C652" s="240" t="e">
        <f>_xlfn.XLOOKUP(TblMainInvoices[[#This Row],[Schedule_Prices_Fa]],TblFeharesCode[Schedule_Prices_Fa],#REF!)</f>
        <v>#REF!</v>
      </c>
      <c r="D652" s="241">
        <v>11</v>
      </c>
      <c r="E652" s="241" t="str">
        <f t="shared" si="21"/>
        <v>14</v>
      </c>
      <c r="F652" s="240" t="s">
        <v>1376</v>
      </c>
      <c r="G652" s="251" t="s">
        <v>1419</v>
      </c>
      <c r="H652" s="243" t="s">
        <v>1420</v>
      </c>
      <c r="I652" s="243" t="s">
        <v>3787</v>
      </c>
      <c r="J652" s="252" t="s">
        <v>32</v>
      </c>
      <c r="K652" s="245">
        <v>1085000</v>
      </c>
      <c r="L652" s="246"/>
      <c r="M652" s="247">
        <f>_xlfn.XLOOKUP(TblMainInvoices[[#This Row],[Chapter_Nomber]],TblFeharesChapter[Abniyeh_Chapter_Nomber],TblFeharesChapter[Abniyeh_Plus_Minus])</f>
        <v>1.4575</v>
      </c>
      <c r="N652" s="248">
        <v>1.3418000000000001</v>
      </c>
      <c r="O652" s="245" t="str">
        <f>IF(ISBLANK(TblMainInvoices[[#This Row],[Estimate_Contract_Volumn]]),"",ROUND(TblMainInvoices[[#This Row],[Price_Unit]]*TblMainInvoices[[#This Row],[Estimate_Contract_Volumn]],0))</f>
        <v/>
      </c>
      <c r="P652" s="249"/>
      <c r="Q652" s="250" t="str">
        <f>IFERROR(IF(ISBLANK(TblMainInvoices[[#This Row],[ContInv_No01_Volumn]]),"",ROUND(TblMainInvoices[[#This Row],[Price_Unit]]*TblMainInvoices[[#This Row],[ContInv_No01_Volumn]],0)),"")</f>
        <v/>
      </c>
    </row>
    <row r="653" spans="1:17" ht="50.25" customHeight="1">
      <c r="A653" s="239" t="str">
        <f t="shared" si="20"/>
        <v>11140215</v>
      </c>
      <c r="B653" s="240" t="str">
        <f>_xlfn.XLOOKUP(TblMainInvoices[[#This Row],[Fehrest_Code]],TblFeharesCode[Fehrest_Code],TblFeharesCode[Schedule_Prices_Fa])</f>
        <v>ابنیه</v>
      </c>
      <c r="C653" s="240" t="e">
        <f>_xlfn.XLOOKUP(TblMainInvoices[[#This Row],[Schedule_Prices_Fa]],TblFeharesCode[Schedule_Prices_Fa],#REF!)</f>
        <v>#REF!</v>
      </c>
      <c r="D653" s="241">
        <v>11</v>
      </c>
      <c r="E653" s="241" t="str">
        <f t="shared" si="21"/>
        <v>14</v>
      </c>
      <c r="F653" s="240" t="s">
        <v>1376</v>
      </c>
      <c r="G653" s="251" t="s">
        <v>1421</v>
      </c>
      <c r="H653" s="243" t="s">
        <v>1422</v>
      </c>
      <c r="I653" s="243" t="s">
        <v>3788</v>
      </c>
      <c r="J653" s="252" t="s">
        <v>125</v>
      </c>
      <c r="K653" s="245">
        <v>1082000</v>
      </c>
      <c r="L653" s="246"/>
      <c r="M653" s="247">
        <f>_xlfn.XLOOKUP(TblMainInvoices[[#This Row],[Chapter_Nomber]],TblFeharesChapter[Abniyeh_Chapter_Nomber],TblFeharesChapter[Abniyeh_Plus_Minus])</f>
        <v>1.4575</v>
      </c>
      <c r="N653" s="248">
        <v>1.3418000000000001</v>
      </c>
      <c r="O653" s="245" t="str">
        <f>IF(ISBLANK(TblMainInvoices[[#This Row],[Estimate_Contract_Volumn]]),"",ROUND(TblMainInvoices[[#This Row],[Price_Unit]]*TblMainInvoices[[#This Row],[Estimate_Contract_Volumn]],0))</f>
        <v/>
      </c>
      <c r="P653" s="249"/>
      <c r="Q653" s="250" t="str">
        <f>IFERROR(IF(ISBLANK(TblMainInvoices[[#This Row],[ContInv_No01_Volumn]]),"",ROUND(TblMainInvoices[[#This Row],[Price_Unit]]*TblMainInvoices[[#This Row],[ContInv_No01_Volumn]],0)),"")</f>
        <v/>
      </c>
    </row>
    <row r="654" spans="1:17" ht="50.25" customHeight="1">
      <c r="A654" s="239" t="str">
        <f t="shared" si="20"/>
        <v>11140216</v>
      </c>
      <c r="B654" s="240" t="str">
        <f>_xlfn.XLOOKUP(TblMainInvoices[[#This Row],[Fehrest_Code]],TblFeharesCode[Fehrest_Code],TblFeharesCode[Schedule_Prices_Fa])</f>
        <v>ابنیه</v>
      </c>
      <c r="C654" s="240" t="e">
        <f>_xlfn.XLOOKUP(TblMainInvoices[[#This Row],[Schedule_Prices_Fa]],TblFeharesCode[Schedule_Prices_Fa],#REF!)</f>
        <v>#REF!</v>
      </c>
      <c r="D654" s="241">
        <v>11</v>
      </c>
      <c r="E654" s="241" t="str">
        <f t="shared" si="21"/>
        <v>14</v>
      </c>
      <c r="F654" s="240" t="s">
        <v>1376</v>
      </c>
      <c r="G654" s="251" t="s">
        <v>1423</v>
      </c>
      <c r="H654" s="243" t="s">
        <v>1424</v>
      </c>
      <c r="I654" s="243" t="s">
        <v>3789</v>
      </c>
      <c r="J654" s="252" t="s">
        <v>32</v>
      </c>
      <c r="K654" s="245">
        <v>2028000</v>
      </c>
      <c r="L654" s="246"/>
      <c r="M654" s="247">
        <f>_xlfn.XLOOKUP(TblMainInvoices[[#This Row],[Chapter_Nomber]],TblFeharesChapter[Abniyeh_Chapter_Nomber],TblFeharesChapter[Abniyeh_Plus_Minus])</f>
        <v>1.4575</v>
      </c>
      <c r="N654" s="248">
        <v>1.3418000000000001</v>
      </c>
      <c r="O654" s="245" t="str">
        <f>IF(ISBLANK(TblMainInvoices[[#This Row],[Estimate_Contract_Volumn]]),"",ROUND(TblMainInvoices[[#This Row],[Price_Unit]]*TblMainInvoices[[#This Row],[Estimate_Contract_Volumn]],0))</f>
        <v/>
      </c>
      <c r="P654" s="249"/>
      <c r="Q654" s="250" t="str">
        <f>IFERROR(IF(ISBLANK(TblMainInvoices[[#This Row],[ContInv_No01_Volumn]]),"",ROUND(TblMainInvoices[[#This Row],[Price_Unit]]*TblMainInvoices[[#This Row],[ContInv_No01_Volumn]],0)),"")</f>
        <v/>
      </c>
    </row>
    <row r="655" spans="1:17" ht="50.25" customHeight="1">
      <c r="A655" s="239" t="str">
        <f t="shared" si="20"/>
        <v>11140217</v>
      </c>
      <c r="B655" s="240" t="str">
        <f>_xlfn.XLOOKUP(TblMainInvoices[[#This Row],[Fehrest_Code]],TblFeharesCode[Fehrest_Code],TblFeharesCode[Schedule_Prices_Fa])</f>
        <v>ابنیه</v>
      </c>
      <c r="C655" s="240" t="e">
        <f>_xlfn.XLOOKUP(TblMainInvoices[[#This Row],[Schedule_Prices_Fa]],TblFeharesCode[Schedule_Prices_Fa],#REF!)</f>
        <v>#REF!</v>
      </c>
      <c r="D655" s="241">
        <v>11</v>
      </c>
      <c r="E655" s="241" t="str">
        <f t="shared" si="21"/>
        <v>14</v>
      </c>
      <c r="F655" s="240" t="s">
        <v>1376</v>
      </c>
      <c r="G655" s="251" t="s">
        <v>1425</v>
      </c>
      <c r="H655" s="243" t="s">
        <v>1426</v>
      </c>
      <c r="I655" s="243" t="s">
        <v>3790</v>
      </c>
      <c r="J655" s="252" t="s">
        <v>125</v>
      </c>
      <c r="K655" s="245">
        <v>1061000</v>
      </c>
      <c r="L655" s="246"/>
      <c r="M655" s="247">
        <f>_xlfn.XLOOKUP(TblMainInvoices[[#This Row],[Chapter_Nomber]],TblFeharesChapter[Abniyeh_Chapter_Nomber],TblFeharesChapter[Abniyeh_Plus_Minus])</f>
        <v>1.4575</v>
      </c>
      <c r="N655" s="248">
        <v>1.3418000000000001</v>
      </c>
      <c r="O655" s="245" t="str">
        <f>IF(ISBLANK(TblMainInvoices[[#This Row],[Estimate_Contract_Volumn]]),"",ROUND(TblMainInvoices[[#This Row],[Price_Unit]]*TblMainInvoices[[#This Row],[Estimate_Contract_Volumn]],0))</f>
        <v/>
      </c>
      <c r="P655" s="249"/>
      <c r="Q655" s="250" t="str">
        <f>IFERROR(IF(ISBLANK(TblMainInvoices[[#This Row],[ContInv_No01_Volumn]]),"",ROUND(TblMainInvoices[[#This Row],[Price_Unit]]*TblMainInvoices[[#This Row],[ContInv_No01_Volumn]],0)),"")</f>
        <v/>
      </c>
    </row>
    <row r="656" spans="1:17" ht="50.25" customHeight="1">
      <c r="A656" s="239" t="str">
        <f t="shared" si="20"/>
        <v>11140218</v>
      </c>
      <c r="B656" s="240" t="str">
        <f>_xlfn.XLOOKUP(TblMainInvoices[[#This Row],[Fehrest_Code]],TblFeharesCode[Fehrest_Code],TblFeharesCode[Schedule_Prices_Fa])</f>
        <v>ابنیه</v>
      </c>
      <c r="C656" s="240" t="e">
        <f>_xlfn.XLOOKUP(TblMainInvoices[[#This Row],[Schedule_Prices_Fa]],TblFeharesCode[Schedule_Prices_Fa],#REF!)</f>
        <v>#REF!</v>
      </c>
      <c r="D656" s="241">
        <v>11</v>
      </c>
      <c r="E656" s="241" t="str">
        <f t="shared" si="21"/>
        <v>14</v>
      </c>
      <c r="F656" s="240" t="s">
        <v>1376</v>
      </c>
      <c r="G656" s="251" t="s">
        <v>1427</v>
      </c>
      <c r="H656" s="243" t="s">
        <v>1428</v>
      </c>
      <c r="I656" s="243" t="s">
        <v>3791</v>
      </c>
      <c r="J656" s="252" t="s">
        <v>32</v>
      </c>
      <c r="K656" s="245">
        <v>1636000</v>
      </c>
      <c r="L656" s="246"/>
      <c r="M656" s="247">
        <f>_xlfn.XLOOKUP(TblMainInvoices[[#This Row],[Chapter_Nomber]],TblFeharesChapter[Abniyeh_Chapter_Nomber],TblFeharesChapter[Abniyeh_Plus_Minus])</f>
        <v>1.4575</v>
      </c>
      <c r="N656" s="248">
        <v>1.3418000000000001</v>
      </c>
      <c r="O656" s="245" t="str">
        <f>IF(ISBLANK(TblMainInvoices[[#This Row],[Estimate_Contract_Volumn]]),"",ROUND(TblMainInvoices[[#This Row],[Price_Unit]]*TblMainInvoices[[#This Row],[Estimate_Contract_Volumn]],0))</f>
        <v/>
      </c>
      <c r="P656" s="249"/>
      <c r="Q656" s="250" t="str">
        <f>IFERROR(IF(ISBLANK(TblMainInvoices[[#This Row],[ContInv_No01_Volumn]]),"",ROUND(TblMainInvoices[[#This Row],[Price_Unit]]*TblMainInvoices[[#This Row],[ContInv_No01_Volumn]],0)),"")</f>
        <v/>
      </c>
    </row>
    <row r="657" spans="1:17" ht="50.25" customHeight="1">
      <c r="A657" s="239" t="str">
        <f t="shared" si="20"/>
        <v>11140311</v>
      </c>
      <c r="B657" s="240" t="str">
        <f>_xlfn.XLOOKUP(TblMainInvoices[[#This Row],[Fehrest_Code]],TblFeharesCode[Fehrest_Code],TblFeharesCode[Schedule_Prices_Fa])</f>
        <v>ابنیه</v>
      </c>
      <c r="C657" s="240" t="e">
        <f>_xlfn.XLOOKUP(TblMainInvoices[[#This Row],[Schedule_Prices_Fa]],TblFeharesCode[Schedule_Prices_Fa],#REF!)</f>
        <v>#REF!</v>
      </c>
      <c r="D657" s="241">
        <v>11</v>
      </c>
      <c r="E657" s="241" t="str">
        <f t="shared" si="21"/>
        <v>14</v>
      </c>
      <c r="F657" s="240" t="s">
        <v>1376</v>
      </c>
      <c r="G657" s="251" t="s">
        <v>1429</v>
      </c>
      <c r="H657" s="243" t="s">
        <v>1430</v>
      </c>
      <c r="I657" s="243" t="s">
        <v>3792</v>
      </c>
      <c r="J657" s="252" t="s">
        <v>125</v>
      </c>
      <c r="K657" s="245">
        <v>103000</v>
      </c>
      <c r="L657" s="246"/>
      <c r="M657" s="247">
        <f>_xlfn.XLOOKUP(TblMainInvoices[[#This Row],[Chapter_Nomber]],TblFeharesChapter[Abniyeh_Chapter_Nomber],TblFeharesChapter[Abniyeh_Plus_Minus])</f>
        <v>1.4575</v>
      </c>
      <c r="N657" s="248">
        <v>1.3418000000000001</v>
      </c>
      <c r="O657" s="245" t="str">
        <f>IF(ISBLANK(TblMainInvoices[[#This Row],[Estimate_Contract_Volumn]]),"",ROUND(TblMainInvoices[[#This Row],[Price_Unit]]*TblMainInvoices[[#This Row],[Estimate_Contract_Volumn]],0))</f>
        <v/>
      </c>
      <c r="P657" s="249"/>
      <c r="Q657" s="250" t="str">
        <f>IFERROR(IF(ISBLANK(TblMainInvoices[[#This Row],[ContInv_No01_Volumn]]),"",ROUND(TblMainInvoices[[#This Row],[Price_Unit]]*TblMainInvoices[[#This Row],[ContInv_No01_Volumn]],0)),"")</f>
        <v/>
      </c>
    </row>
    <row r="658" spans="1:17" ht="50.25" customHeight="1">
      <c r="A658" s="239" t="str">
        <f t="shared" si="20"/>
        <v>11140312</v>
      </c>
      <c r="B658" s="240" t="str">
        <f>_xlfn.XLOOKUP(TblMainInvoices[[#This Row],[Fehrest_Code]],TblFeharesCode[Fehrest_Code],TblFeharesCode[Schedule_Prices_Fa])</f>
        <v>ابنیه</v>
      </c>
      <c r="C658" s="240" t="e">
        <f>_xlfn.XLOOKUP(TblMainInvoices[[#This Row],[Schedule_Prices_Fa]],TblFeharesCode[Schedule_Prices_Fa],#REF!)</f>
        <v>#REF!</v>
      </c>
      <c r="D658" s="241">
        <v>11</v>
      </c>
      <c r="E658" s="241" t="str">
        <f t="shared" si="21"/>
        <v>14</v>
      </c>
      <c r="F658" s="240" t="s">
        <v>1376</v>
      </c>
      <c r="G658" s="251" t="s">
        <v>1431</v>
      </c>
      <c r="H658" s="243" t="s">
        <v>1432</v>
      </c>
      <c r="I658" s="243" t="s">
        <v>3793</v>
      </c>
      <c r="J658" s="252" t="s">
        <v>125</v>
      </c>
      <c r="K658" s="245">
        <v>11100</v>
      </c>
      <c r="L658" s="246"/>
      <c r="M658" s="247">
        <f>_xlfn.XLOOKUP(TblMainInvoices[[#This Row],[Chapter_Nomber]],TblFeharesChapter[Abniyeh_Chapter_Nomber],TblFeharesChapter[Abniyeh_Plus_Minus])</f>
        <v>1.4575</v>
      </c>
      <c r="N658" s="248">
        <v>1.3418000000000001</v>
      </c>
      <c r="O658" s="245" t="str">
        <f>IF(ISBLANK(TblMainInvoices[[#This Row],[Estimate_Contract_Volumn]]),"",ROUND(TblMainInvoices[[#This Row],[Price_Unit]]*TblMainInvoices[[#This Row],[Estimate_Contract_Volumn]],0))</f>
        <v/>
      </c>
      <c r="P658" s="249"/>
      <c r="Q658" s="250" t="str">
        <f>IFERROR(IF(ISBLANK(TblMainInvoices[[#This Row],[ContInv_No01_Volumn]]),"",ROUND(TblMainInvoices[[#This Row],[Price_Unit]]*TblMainInvoices[[#This Row],[ContInv_No01_Volumn]],0)),"")</f>
        <v/>
      </c>
    </row>
    <row r="659" spans="1:17" ht="50.25" customHeight="1">
      <c r="A659" s="239" t="str">
        <f t="shared" si="20"/>
        <v>11140313</v>
      </c>
      <c r="B659" s="240" t="str">
        <f>_xlfn.XLOOKUP(TblMainInvoices[[#This Row],[Fehrest_Code]],TblFeharesCode[Fehrest_Code],TblFeharesCode[Schedule_Prices_Fa])</f>
        <v>ابنیه</v>
      </c>
      <c r="C659" s="240" t="e">
        <f>_xlfn.XLOOKUP(TblMainInvoices[[#This Row],[Schedule_Prices_Fa]],TblFeharesCode[Schedule_Prices_Fa],#REF!)</f>
        <v>#REF!</v>
      </c>
      <c r="D659" s="241">
        <v>11</v>
      </c>
      <c r="E659" s="241" t="str">
        <f t="shared" si="21"/>
        <v>14</v>
      </c>
      <c r="F659" s="240" t="s">
        <v>1376</v>
      </c>
      <c r="G659" s="251" t="s">
        <v>1433</v>
      </c>
      <c r="H659" s="243" t="s">
        <v>1434</v>
      </c>
      <c r="I659" s="243" t="s">
        <v>3794</v>
      </c>
      <c r="J659" s="252" t="s">
        <v>125</v>
      </c>
      <c r="K659" s="245">
        <v>127500</v>
      </c>
      <c r="L659" s="246"/>
      <c r="M659" s="247">
        <f>_xlfn.XLOOKUP(TblMainInvoices[[#This Row],[Chapter_Nomber]],TblFeharesChapter[Abniyeh_Chapter_Nomber],TblFeharesChapter[Abniyeh_Plus_Minus])</f>
        <v>1.4575</v>
      </c>
      <c r="N659" s="248">
        <v>1.3418000000000001</v>
      </c>
      <c r="O659" s="245" t="str">
        <f>IF(ISBLANK(TblMainInvoices[[#This Row],[Estimate_Contract_Volumn]]),"",ROUND(TblMainInvoices[[#This Row],[Price_Unit]]*TblMainInvoices[[#This Row],[Estimate_Contract_Volumn]],0))</f>
        <v/>
      </c>
      <c r="P659" s="249"/>
      <c r="Q659" s="250" t="str">
        <f>IFERROR(IF(ISBLANK(TblMainInvoices[[#This Row],[ContInv_No01_Volumn]]),"",ROUND(TblMainInvoices[[#This Row],[Price_Unit]]*TblMainInvoices[[#This Row],[ContInv_No01_Volumn]],0)),"")</f>
        <v/>
      </c>
    </row>
    <row r="660" spans="1:17" ht="50.25" customHeight="1">
      <c r="A660" s="239" t="str">
        <f t="shared" si="20"/>
        <v>11140314</v>
      </c>
      <c r="B660" s="240" t="str">
        <f>_xlfn.XLOOKUP(TblMainInvoices[[#This Row],[Fehrest_Code]],TblFeharesCode[Fehrest_Code],TblFeharesCode[Schedule_Prices_Fa])</f>
        <v>ابنیه</v>
      </c>
      <c r="C660" s="240" t="e">
        <f>_xlfn.XLOOKUP(TblMainInvoices[[#This Row],[Schedule_Prices_Fa]],TblFeharesCode[Schedule_Prices_Fa],#REF!)</f>
        <v>#REF!</v>
      </c>
      <c r="D660" s="241">
        <v>11</v>
      </c>
      <c r="E660" s="241" t="str">
        <f t="shared" si="21"/>
        <v>14</v>
      </c>
      <c r="F660" s="240" t="s">
        <v>1376</v>
      </c>
      <c r="G660" s="251" t="s">
        <v>1435</v>
      </c>
      <c r="H660" s="243" t="s">
        <v>1436</v>
      </c>
      <c r="I660" s="243" t="s">
        <v>3795</v>
      </c>
      <c r="J660" s="252" t="s">
        <v>125</v>
      </c>
      <c r="K660" s="245">
        <v>171000</v>
      </c>
      <c r="L660" s="246"/>
      <c r="M660" s="247">
        <f>_xlfn.XLOOKUP(TblMainInvoices[[#This Row],[Chapter_Nomber]],TblFeharesChapter[Abniyeh_Chapter_Nomber],TblFeharesChapter[Abniyeh_Plus_Minus])</f>
        <v>1.4575</v>
      </c>
      <c r="N660" s="248">
        <v>1.3418000000000001</v>
      </c>
      <c r="O660" s="245" t="str">
        <f>IF(ISBLANK(TblMainInvoices[[#This Row],[Estimate_Contract_Volumn]]),"",ROUND(TblMainInvoices[[#This Row],[Price_Unit]]*TblMainInvoices[[#This Row],[Estimate_Contract_Volumn]],0))</f>
        <v/>
      </c>
      <c r="P660" s="249"/>
      <c r="Q660" s="250" t="str">
        <f>IFERROR(IF(ISBLANK(TblMainInvoices[[#This Row],[ContInv_No01_Volumn]]),"",ROUND(TblMainInvoices[[#This Row],[Price_Unit]]*TblMainInvoices[[#This Row],[ContInv_No01_Volumn]],0)),"")</f>
        <v/>
      </c>
    </row>
    <row r="661" spans="1:17" ht="50.25" customHeight="1">
      <c r="A661" s="239" t="str">
        <f t="shared" si="20"/>
        <v>11140315</v>
      </c>
      <c r="B661" s="240" t="str">
        <f>_xlfn.XLOOKUP(TblMainInvoices[[#This Row],[Fehrest_Code]],TblFeharesCode[Fehrest_Code],TblFeharesCode[Schedule_Prices_Fa])</f>
        <v>ابنیه</v>
      </c>
      <c r="C661" s="240" t="e">
        <f>_xlfn.XLOOKUP(TblMainInvoices[[#This Row],[Schedule_Prices_Fa]],TblFeharesCode[Schedule_Prices_Fa],#REF!)</f>
        <v>#REF!</v>
      </c>
      <c r="D661" s="241">
        <v>11</v>
      </c>
      <c r="E661" s="241" t="str">
        <f t="shared" si="21"/>
        <v>14</v>
      </c>
      <c r="F661" s="240" t="s">
        <v>1376</v>
      </c>
      <c r="G661" s="251" t="s">
        <v>1437</v>
      </c>
      <c r="H661" s="243" t="s">
        <v>1438</v>
      </c>
      <c r="I661" s="243" t="s">
        <v>3796</v>
      </c>
      <c r="J661" s="252" t="s">
        <v>125</v>
      </c>
      <c r="K661" s="245">
        <v>141500</v>
      </c>
      <c r="L661" s="246"/>
      <c r="M661" s="247">
        <f>_xlfn.XLOOKUP(TblMainInvoices[[#This Row],[Chapter_Nomber]],TblFeharesChapter[Abniyeh_Chapter_Nomber],TblFeharesChapter[Abniyeh_Plus_Minus])</f>
        <v>1.4575</v>
      </c>
      <c r="N661" s="248">
        <v>1.3418000000000001</v>
      </c>
      <c r="O661" s="245" t="str">
        <f>IF(ISBLANK(TblMainInvoices[[#This Row],[Estimate_Contract_Volumn]]),"",ROUND(TblMainInvoices[[#This Row],[Price_Unit]]*TblMainInvoices[[#This Row],[Estimate_Contract_Volumn]],0))</f>
        <v/>
      </c>
      <c r="P661" s="249"/>
      <c r="Q661" s="250" t="str">
        <f>IFERROR(IF(ISBLANK(TblMainInvoices[[#This Row],[ContInv_No01_Volumn]]),"",ROUND(TblMainInvoices[[#This Row],[Price_Unit]]*TblMainInvoices[[#This Row],[ContInv_No01_Volumn]],0)),"")</f>
        <v/>
      </c>
    </row>
    <row r="662" spans="1:17" ht="50.25" customHeight="1">
      <c r="A662" s="239" t="str">
        <f t="shared" si="20"/>
        <v>11140316</v>
      </c>
      <c r="B662" s="240" t="str">
        <f>_xlfn.XLOOKUP(TblMainInvoices[[#This Row],[Fehrest_Code]],TblFeharesCode[Fehrest_Code],TblFeharesCode[Schedule_Prices_Fa])</f>
        <v>ابنیه</v>
      </c>
      <c r="C662" s="240" t="e">
        <f>_xlfn.XLOOKUP(TblMainInvoices[[#This Row],[Schedule_Prices_Fa]],TblFeharesCode[Schedule_Prices_Fa],#REF!)</f>
        <v>#REF!</v>
      </c>
      <c r="D662" s="241">
        <v>11</v>
      </c>
      <c r="E662" s="241" t="str">
        <f t="shared" si="21"/>
        <v>14</v>
      </c>
      <c r="F662" s="240" t="s">
        <v>1376</v>
      </c>
      <c r="G662" s="251" t="s">
        <v>1439</v>
      </c>
      <c r="H662" s="243" t="s">
        <v>1440</v>
      </c>
      <c r="I662" s="243" t="s">
        <v>3797</v>
      </c>
      <c r="J662" s="252" t="s">
        <v>125</v>
      </c>
      <c r="K662" s="245">
        <v>436000</v>
      </c>
      <c r="L662" s="246"/>
      <c r="M662" s="247">
        <f>_xlfn.XLOOKUP(TblMainInvoices[[#This Row],[Chapter_Nomber]],TblFeharesChapter[Abniyeh_Chapter_Nomber],TblFeharesChapter[Abniyeh_Plus_Minus])</f>
        <v>1.4575</v>
      </c>
      <c r="N662" s="248">
        <v>1.3418000000000001</v>
      </c>
      <c r="O662" s="245" t="str">
        <f>IF(ISBLANK(TblMainInvoices[[#This Row],[Estimate_Contract_Volumn]]),"",ROUND(TblMainInvoices[[#This Row],[Price_Unit]]*TblMainInvoices[[#This Row],[Estimate_Contract_Volumn]],0))</f>
        <v/>
      </c>
      <c r="P662" s="249"/>
      <c r="Q662" s="250" t="str">
        <f>IFERROR(IF(ISBLANK(TblMainInvoices[[#This Row],[ContInv_No01_Volumn]]),"",ROUND(TblMainInvoices[[#This Row],[Price_Unit]]*TblMainInvoices[[#This Row],[ContInv_No01_Volumn]],0)),"")</f>
        <v/>
      </c>
    </row>
    <row r="663" spans="1:17" ht="50.25" customHeight="1">
      <c r="A663" s="239" t="str">
        <f t="shared" si="20"/>
        <v>11140411</v>
      </c>
      <c r="B663" s="240" t="str">
        <f>_xlfn.XLOOKUP(TblMainInvoices[[#This Row],[Fehrest_Code]],TblFeharesCode[Fehrest_Code],TblFeharesCode[Schedule_Prices_Fa])</f>
        <v>ابنیه</v>
      </c>
      <c r="C663" s="240" t="e">
        <f>_xlfn.XLOOKUP(TblMainInvoices[[#This Row],[Schedule_Prices_Fa]],TblFeharesCode[Schedule_Prices_Fa],#REF!)</f>
        <v>#REF!</v>
      </c>
      <c r="D663" s="241">
        <v>11</v>
      </c>
      <c r="E663" s="241" t="str">
        <f t="shared" si="21"/>
        <v>14</v>
      </c>
      <c r="F663" s="240" t="s">
        <v>1376</v>
      </c>
      <c r="G663" s="251" t="s">
        <v>1441</v>
      </c>
      <c r="H663" s="243" t="s">
        <v>1442</v>
      </c>
      <c r="I663" s="243" t="s">
        <v>3798</v>
      </c>
      <c r="J663" s="252" t="s">
        <v>32</v>
      </c>
      <c r="K663" s="245">
        <v>2365000</v>
      </c>
      <c r="L663" s="246"/>
      <c r="M663" s="247">
        <f>_xlfn.XLOOKUP(TblMainInvoices[[#This Row],[Chapter_Nomber]],TblFeharesChapter[Abniyeh_Chapter_Nomber],TblFeharesChapter[Abniyeh_Plus_Minus])</f>
        <v>1.4575</v>
      </c>
      <c r="N663" s="248">
        <v>1.3418000000000001</v>
      </c>
      <c r="O663" s="245" t="str">
        <f>IF(ISBLANK(TblMainInvoices[[#This Row],[Estimate_Contract_Volumn]]),"",ROUND(TblMainInvoices[[#This Row],[Price_Unit]]*TblMainInvoices[[#This Row],[Estimate_Contract_Volumn]],0))</f>
        <v/>
      </c>
      <c r="P663" s="249"/>
      <c r="Q663" s="250" t="str">
        <f>IFERROR(IF(ISBLANK(TblMainInvoices[[#This Row],[ContInv_No01_Volumn]]),"",ROUND(TblMainInvoices[[#This Row],[Price_Unit]]*TblMainInvoices[[#This Row],[ContInv_No01_Volumn]],0)),"")</f>
        <v/>
      </c>
    </row>
    <row r="664" spans="1:17" ht="50.25" customHeight="1">
      <c r="A664" s="239" t="str">
        <f t="shared" si="20"/>
        <v>11140412</v>
      </c>
      <c r="B664" s="240" t="str">
        <f>_xlfn.XLOOKUP(TblMainInvoices[[#This Row],[Fehrest_Code]],TblFeharesCode[Fehrest_Code],TblFeharesCode[Schedule_Prices_Fa])</f>
        <v>ابنیه</v>
      </c>
      <c r="C664" s="240" t="e">
        <f>_xlfn.XLOOKUP(TblMainInvoices[[#This Row],[Schedule_Prices_Fa]],TblFeharesCode[Schedule_Prices_Fa],#REF!)</f>
        <v>#REF!</v>
      </c>
      <c r="D664" s="241">
        <v>11</v>
      </c>
      <c r="E664" s="241" t="str">
        <f t="shared" si="21"/>
        <v>14</v>
      </c>
      <c r="F664" s="240" t="s">
        <v>1376</v>
      </c>
      <c r="G664" s="251" t="s">
        <v>1443</v>
      </c>
      <c r="H664" s="243" t="s">
        <v>1444</v>
      </c>
      <c r="I664" s="243" t="s">
        <v>3799</v>
      </c>
      <c r="J664" s="252" t="s">
        <v>32</v>
      </c>
      <c r="K664" s="245">
        <v>2095000</v>
      </c>
      <c r="L664" s="246"/>
      <c r="M664" s="247">
        <f>_xlfn.XLOOKUP(TblMainInvoices[[#This Row],[Chapter_Nomber]],TblFeharesChapter[Abniyeh_Chapter_Nomber],TblFeharesChapter[Abniyeh_Plus_Minus])</f>
        <v>1.4575</v>
      </c>
      <c r="N664" s="248">
        <v>1.3418000000000001</v>
      </c>
      <c r="O664" s="245" t="str">
        <f>IF(ISBLANK(TblMainInvoices[[#This Row],[Estimate_Contract_Volumn]]),"",ROUND(TblMainInvoices[[#This Row],[Price_Unit]]*TblMainInvoices[[#This Row],[Estimate_Contract_Volumn]],0))</f>
        <v/>
      </c>
      <c r="P664" s="249"/>
      <c r="Q664" s="250" t="str">
        <f>IFERROR(IF(ISBLANK(TblMainInvoices[[#This Row],[ContInv_No01_Volumn]]),"",ROUND(TblMainInvoices[[#This Row],[Price_Unit]]*TblMainInvoices[[#This Row],[ContInv_No01_Volumn]],0)),"")</f>
        <v/>
      </c>
    </row>
    <row r="665" spans="1:17" ht="50.25" customHeight="1">
      <c r="A665" s="239" t="str">
        <f t="shared" si="20"/>
        <v>11140511</v>
      </c>
      <c r="B665" s="240" t="str">
        <f>_xlfn.XLOOKUP(TblMainInvoices[[#This Row],[Fehrest_Code]],TblFeharesCode[Fehrest_Code],TblFeharesCode[Schedule_Prices_Fa])</f>
        <v>ابنیه</v>
      </c>
      <c r="C665" s="240" t="e">
        <f>_xlfn.XLOOKUP(TblMainInvoices[[#This Row],[Schedule_Prices_Fa]],TblFeharesCode[Schedule_Prices_Fa],#REF!)</f>
        <v>#REF!</v>
      </c>
      <c r="D665" s="241">
        <v>11</v>
      </c>
      <c r="E665" s="241" t="str">
        <f t="shared" si="21"/>
        <v>14</v>
      </c>
      <c r="F665" s="240" t="s">
        <v>1376</v>
      </c>
      <c r="G665" s="251" t="s">
        <v>1445</v>
      </c>
      <c r="H665" s="243" t="s">
        <v>1446</v>
      </c>
      <c r="I665" s="243" t="s">
        <v>3800</v>
      </c>
      <c r="J665" s="252" t="s">
        <v>236</v>
      </c>
      <c r="K665" s="245">
        <v>136000</v>
      </c>
      <c r="L665" s="246"/>
      <c r="M665" s="247">
        <f>_xlfn.XLOOKUP(TblMainInvoices[[#This Row],[Chapter_Nomber]],TblFeharesChapter[Abniyeh_Chapter_Nomber],TblFeharesChapter[Abniyeh_Plus_Minus])</f>
        <v>1.4575</v>
      </c>
      <c r="N665" s="248">
        <v>1.3418000000000001</v>
      </c>
      <c r="O665" s="245" t="str">
        <f>IF(ISBLANK(TblMainInvoices[[#This Row],[Estimate_Contract_Volumn]]),"",ROUND(TblMainInvoices[[#This Row],[Price_Unit]]*TblMainInvoices[[#This Row],[Estimate_Contract_Volumn]],0))</f>
        <v/>
      </c>
      <c r="P665" s="249"/>
      <c r="Q665" s="250" t="str">
        <f>IFERROR(IF(ISBLANK(TblMainInvoices[[#This Row],[ContInv_No01_Volumn]]),"",ROUND(TblMainInvoices[[#This Row],[Price_Unit]]*TblMainInvoices[[#This Row],[ContInv_No01_Volumn]],0)),"")</f>
        <v/>
      </c>
    </row>
    <row r="666" spans="1:17" ht="50.25" customHeight="1">
      <c r="A666" s="239" t="str">
        <f t="shared" si="20"/>
        <v>11140611</v>
      </c>
      <c r="B666" s="240" t="str">
        <f>_xlfn.XLOOKUP(TblMainInvoices[[#This Row],[Fehrest_Code]],TblFeharesCode[Fehrest_Code],TblFeharesCode[Schedule_Prices_Fa])</f>
        <v>ابنیه</v>
      </c>
      <c r="C666" s="240" t="e">
        <f>_xlfn.XLOOKUP(TblMainInvoices[[#This Row],[Schedule_Prices_Fa]],TblFeharesCode[Schedule_Prices_Fa],#REF!)</f>
        <v>#REF!</v>
      </c>
      <c r="D666" s="241">
        <v>11</v>
      </c>
      <c r="E666" s="241" t="str">
        <f t="shared" si="21"/>
        <v>14</v>
      </c>
      <c r="F666" s="240" t="s">
        <v>1376</v>
      </c>
      <c r="G666" s="251" t="s">
        <v>1447</v>
      </c>
      <c r="H666" s="243" t="s">
        <v>1448</v>
      </c>
      <c r="I666" s="243" t="s">
        <v>3801</v>
      </c>
      <c r="J666" s="252" t="s">
        <v>125</v>
      </c>
      <c r="K666" s="245">
        <v>687000</v>
      </c>
      <c r="L666" s="246"/>
      <c r="M666" s="247">
        <f>_xlfn.XLOOKUP(TblMainInvoices[[#This Row],[Chapter_Nomber]],TblFeharesChapter[Abniyeh_Chapter_Nomber],TblFeharesChapter[Abniyeh_Plus_Minus])</f>
        <v>1.4575</v>
      </c>
      <c r="N666" s="248">
        <v>1.3418000000000001</v>
      </c>
      <c r="O666" s="245" t="str">
        <f>IF(ISBLANK(TblMainInvoices[[#This Row],[Estimate_Contract_Volumn]]),"",ROUND(TblMainInvoices[[#This Row],[Price_Unit]]*TblMainInvoices[[#This Row],[Estimate_Contract_Volumn]],0))</f>
        <v/>
      </c>
      <c r="P666" s="249"/>
      <c r="Q666" s="250" t="str">
        <f>IFERROR(IF(ISBLANK(TblMainInvoices[[#This Row],[ContInv_No01_Volumn]]),"",ROUND(TblMainInvoices[[#This Row],[Price_Unit]]*TblMainInvoices[[#This Row],[ContInv_No01_Volumn]],0)),"")</f>
        <v/>
      </c>
    </row>
    <row r="667" spans="1:17" ht="50.25" customHeight="1">
      <c r="A667" s="239" t="str">
        <f t="shared" si="20"/>
        <v>11140612</v>
      </c>
      <c r="B667" s="240" t="str">
        <f>_xlfn.XLOOKUP(TblMainInvoices[[#This Row],[Fehrest_Code]],TblFeharesCode[Fehrest_Code],TblFeharesCode[Schedule_Prices_Fa])</f>
        <v>ابنیه</v>
      </c>
      <c r="C667" s="240" t="e">
        <f>_xlfn.XLOOKUP(TblMainInvoices[[#This Row],[Schedule_Prices_Fa]],TblFeharesCode[Schedule_Prices_Fa],#REF!)</f>
        <v>#REF!</v>
      </c>
      <c r="D667" s="241">
        <v>11</v>
      </c>
      <c r="E667" s="241" t="str">
        <f t="shared" si="21"/>
        <v>14</v>
      </c>
      <c r="F667" s="240" t="s">
        <v>1376</v>
      </c>
      <c r="G667" s="251" t="s">
        <v>1449</v>
      </c>
      <c r="H667" s="243" t="s">
        <v>1450</v>
      </c>
      <c r="I667" s="243" t="s">
        <v>3802</v>
      </c>
      <c r="J667" s="252" t="s">
        <v>32</v>
      </c>
      <c r="K667" s="245">
        <v>1183000</v>
      </c>
      <c r="L667" s="246"/>
      <c r="M667" s="247">
        <f>_xlfn.XLOOKUP(TblMainInvoices[[#This Row],[Chapter_Nomber]],TblFeharesChapter[Abniyeh_Chapter_Nomber],TblFeharesChapter[Abniyeh_Plus_Minus])</f>
        <v>1.4575</v>
      </c>
      <c r="N667" s="248">
        <v>1.3418000000000001</v>
      </c>
      <c r="O667" s="245" t="str">
        <f>IF(ISBLANK(TblMainInvoices[[#This Row],[Estimate_Contract_Volumn]]),"",ROUND(TblMainInvoices[[#This Row],[Price_Unit]]*TblMainInvoices[[#This Row],[Estimate_Contract_Volumn]],0))</f>
        <v/>
      </c>
      <c r="P667" s="249"/>
      <c r="Q667" s="250" t="str">
        <f>IFERROR(IF(ISBLANK(TblMainInvoices[[#This Row],[ContInv_No01_Volumn]]),"",ROUND(TblMainInvoices[[#This Row],[Price_Unit]]*TblMainInvoices[[#This Row],[ContInv_No01_Volumn]],0)),"")</f>
        <v/>
      </c>
    </row>
    <row r="668" spans="1:17" ht="50.25" customHeight="1">
      <c r="A668" s="239" t="str">
        <f t="shared" si="20"/>
        <v>11140711</v>
      </c>
      <c r="B668" s="240" t="str">
        <f>_xlfn.XLOOKUP(TblMainInvoices[[#This Row],[Fehrest_Code]],TblFeharesCode[Fehrest_Code],TblFeharesCode[Schedule_Prices_Fa])</f>
        <v>ابنیه</v>
      </c>
      <c r="C668" s="240" t="e">
        <f>_xlfn.XLOOKUP(TblMainInvoices[[#This Row],[Schedule_Prices_Fa]],TblFeharesCode[Schedule_Prices_Fa],#REF!)</f>
        <v>#REF!</v>
      </c>
      <c r="D668" s="241">
        <v>11</v>
      </c>
      <c r="E668" s="241" t="str">
        <f t="shared" si="21"/>
        <v>14</v>
      </c>
      <c r="F668" s="240" t="s">
        <v>1376</v>
      </c>
      <c r="G668" s="251" t="s">
        <v>1451</v>
      </c>
      <c r="H668" s="243" t="s">
        <v>1452</v>
      </c>
      <c r="I668" s="243" t="s">
        <v>3803</v>
      </c>
      <c r="J668" s="244" t="s">
        <v>125</v>
      </c>
      <c r="K668" s="245">
        <v>2314000</v>
      </c>
      <c r="L668" s="246"/>
      <c r="M668" s="247">
        <f>_xlfn.XLOOKUP(TblMainInvoices[[#This Row],[Chapter_Nomber]],TblFeharesChapter[Abniyeh_Chapter_Nomber],TblFeharesChapter[Abniyeh_Plus_Minus])</f>
        <v>1.4575</v>
      </c>
      <c r="N668" s="248">
        <v>1.3418000000000001</v>
      </c>
      <c r="O668" s="245" t="str">
        <f>IF(ISBLANK(TblMainInvoices[[#This Row],[Estimate_Contract_Volumn]]),"",ROUND(TblMainInvoices[[#This Row],[Price_Unit]]*TblMainInvoices[[#This Row],[Estimate_Contract_Volumn]],0))</f>
        <v/>
      </c>
      <c r="P668" s="254"/>
      <c r="Q668" s="250" t="str">
        <f>IFERROR(IF(ISBLANK(TblMainInvoices[[#This Row],[ContInv_No01_Volumn]]),"",ROUND(TblMainInvoices[[#This Row],[Price_Unit]]*TblMainInvoices[[#This Row],[ContInv_No01_Volumn]],0)),"")</f>
        <v/>
      </c>
    </row>
    <row r="669" spans="1:17" ht="50.25" customHeight="1">
      <c r="A669" s="239" t="str">
        <f t="shared" si="20"/>
        <v>11140712</v>
      </c>
      <c r="B669" s="240" t="str">
        <f>_xlfn.XLOOKUP(TblMainInvoices[[#This Row],[Fehrest_Code]],TblFeharesCode[Fehrest_Code],TblFeharesCode[Schedule_Prices_Fa])</f>
        <v>ابنیه</v>
      </c>
      <c r="C669" s="240" t="e">
        <f>_xlfn.XLOOKUP(TblMainInvoices[[#This Row],[Schedule_Prices_Fa]],TblFeharesCode[Schedule_Prices_Fa],#REF!)</f>
        <v>#REF!</v>
      </c>
      <c r="D669" s="241">
        <v>11</v>
      </c>
      <c r="E669" s="241" t="str">
        <f t="shared" si="21"/>
        <v>14</v>
      </c>
      <c r="F669" s="240" t="s">
        <v>1376</v>
      </c>
      <c r="G669" s="251" t="s">
        <v>1453</v>
      </c>
      <c r="H669" s="243" t="s">
        <v>1454</v>
      </c>
      <c r="I669" s="243" t="s">
        <v>3804</v>
      </c>
      <c r="J669" s="244" t="s">
        <v>125</v>
      </c>
      <c r="K669" s="245">
        <v>2951000</v>
      </c>
      <c r="L669" s="246"/>
      <c r="M669" s="247">
        <f>_xlfn.XLOOKUP(TblMainInvoices[[#This Row],[Chapter_Nomber]],TblFeharesChapter[Abniyeh_Chapter_Nomber],TblFeharesChapter[Abniyeh_Plus_Minus])</f>
        <v>1.4575</v>
      </c>
      <c r="N669" s="248">
        <v>1.3418000000000001</v>
      </c>
      <c r="O669" s="245" t="str">
        <f>IF(ISBLANK(TblMainInvoices[[#This Row],[Estimate_Contract_Volumn]]),"",ROUND(TblMainInvoices[[#This Row],[Price_Unit]]*TblMainInvoices[[#This Row],[Estimate_Contract_Volumn]],0))</f>
        <v/>
      </c>
      <c r="P669" s="254"/>
      <c r="Q669" s="250" t="str">
        <f>IFERROR(IF(ISBLANK(TblMainInvoices[[#This Row],[ContInv_No01_Volumn]]),"",ROUND(TblMainInvoices[[#This Row],[Price_Unit]]*TblMainInvoices[[#This Row],[ContInv_No01_Volumn]],0)),"")</f>
        <v/>
      </c>
    </row>
    <row r="670" spans="1:17" ht="50.25" customHeight="1">
      <c r="A670" s="239" t="str">
        <f t="shared" si="20"/>
        <v>11140713</v>
      </c>
      <c r="B670" s="240" t="str">
        <f>_xlfn.XLOOKUP(TblMainInvoices[[#This Row],[Fehrest_Code]],TblFeharesCode[Fehrest_Code],TblFeharesCode[Schedule_Prices_Fa])</f>
        <v>ابنیه</v>
      </c>
      <c r="C670" s="240" t="e">
        <f>_xlfn.XLOOKUP(TblMainInvoices[[#This Row],[Schedule_Prices_Fa]],TblFeharesCode[Schedule_Prices_Fa],#REF!)</f>
        <v>#REF!</v>
      </c>
      <c r="D670" s="241">
        <v>11</v>
      </c>
      <c r="E670" s="241" t="str">
        <f t="shared" si="21"/>
        <v>14</v>
      </c>
      <c r="F670" s="240" t="s">
        <v>1376</v>
      </c>
      <c r="G670" s="251" t="s">
        <v>1455</v>
      </c>
      <c r="H670" s="243" t="s">
        <v>1456</v>
      </c>
      <c r="I670" s="243" t="s">
        <v>3805</v>
      </c>
      <c r="J670" s="244" t="s">
        <v>125</v>
      </c>
      <c r="K670" s="245">
        <v>3546000</v>
      </c>
      <c r="L670" s="246"/>
      <c r="M670" s="247">
        <f>_xlfn.XLOOKUP(TblMainInvoices[[#This Row],[Chapter_Nomber]],TblFeharesChapter[Abniyeh_Chapter_Nomber],TblFeharesChapter[Abniyeh_Plus_Minus])</f>
        <v>1.4575</v>
      </c>
      <c r="N670" s="248">
        <v>1.3418000000000001</v>
      </c>
      <c r="O670" s="245" t="str">
        <f>IF(ISBLANK(TblMainInvoices[[#This Row],[Estimate_Contract_Volumn]]),"",ROUND(TblMainInvoices[[#This Row],[Price_Unit]]*TblMainInvoices[[#This Row],[Estimate_Contract_Volumn]],0))</f>
        <v/>
      </c>
      <c r="P670" s="254"/>
      <c r="Q670" s="250" t="str">
        <f>IFERROR(IF(ISBLANK(TblMainInvoices[[#This Row],[ContInv_No01_Volumn]]),"",ROUND(TblMainInvoices[[#This Row],[Price_Unit]]*TblMainInvoices[[#This Row],[ContInv_No01_Volumn]],0)),"")</f>
        <v/>
      </c>
    </row>
    <row r="671" spans="1:17" ht="50.25" customHeight="1">
      <c r="A671" s="239" t="str">
        <f t="shared" si="20"/>
        <v>11140714</v>
      </c>
      <c r="B671" s="240" t="str">
        <f>_xlfn.XLOOKUP(TblMainInvoices[[#This Row],[Fehrest_Code]],TblFeharesCode[Fehrest_Code],TblFeharesCode[Schedule_Prices_Fa])</f>
        <v>ابنیه</v>
      </c>
      <c r="C671" s="240" t="e">
        <f>_xlfn.XLOOKUP(TblMainInvoices[[#This Row],[Schedule_Prices_Fa]],TblFeharesCode[Schedule_Prices_Fa],#REF!)</f>
        <v>#REF!</v>
      </c>
      <c r="D671" s="241">
        <v>11</v>
      </c>
      <c r="E671" s="241" t="str">
        <f t="shared" si="21"/>
        <v>14</v>
      </c>
      <c r="F671" s="240" t="s">
        <v>1376</v>
      </c>
      <c r="G671" s="251" t="s">
        <v>1457</v>
      </c>
      <c r="H671" s="243" t="s">
        <v>1458</v>
      </c>
      <c r="I671" s="243" t="s">
        <v>3806</v>
      </c>
      <c r="J671" s="252" t="s">
        <v>125</v>
      </c>
      <c r="K671" s="245">
        <v>1900000</v>
      </c>
      <c r="L671" s="246"/>
      <c r="M671" s="247">
        <f>_xlfn.XLOOKUP(TblMainInvoices[[#This Row],[Chapter_Nomber]],TblFeharesChapter[Abniyeh_Chapter_Nomber],TblFeharesChapter[Abniyeh_Plus_Minus])</f>
        <v>1.4575</v>
      </c>
      <c r="N671" s="248">
        <v>1.3418000000000001</v>
      </c>
      <c r="O671" s="245" t="str">
        <f>IF(ISBLANK(TblMainInvoices[[#This Row],[Estimate_Contract_Volumn]]),"",ROUND(TblMainInvoices[[#This Row],[Price_Unit]]*TblMainInvoices[[#This Row],[Estimate_Contract_Volumn]],0))</f>
        <v/>
      </c>
      <c r="P671" s="249"/>
      <c r="Q671" s="250" t="str">
        <f>IFERROR(IF(ISBLANK(TblMainInvoices[[#This Row],[ContInv_No01_Volumn]]),"",ROUND(TblMainInvoices[[#This Row],[Price_Unit]]*TblMainInvoices[[#This Row],[ContInv_No01_Volumn]],0)),"")</f>
        <v/>
      </c>
    </row>
    <row r="672" spans="1:17" ht="50.25" customHeight="1">
      <c r="A672" s="239" t="str">
        <f t="shared" si="20"/>
        <v>11140715</v>
      </c>
      <c r="B672" s="240" t="str">
        <f>_xlfn.XLOOKUP(TblMainInvoices[[#This Row],[Fehrest_Code]],TblFeharesCode[Fehrest_Code],TblFeharesCode[Schedule_Prices_Fa])</f>
        <v>ابنیه</v>
      </c>
      <c r="C672" s="240" t="e">
        <f>_xlfn.XLOOKUP(TblMainInvoices[[#This Row],[Schedule_Prices_Fa]],TblFeharesCode[Schedule_Prices_Fa],#REF!)</f>
        <v>#REF!</v>
      </c>
      <c r="D672" s="241">
        <v>11</v>
      </c>
      <c r="E672" s="241" t="str">
        <f t="shared" si="21"/>
        <v>14</v>
      </c>
      <c r="F672" s="240" t="s">
        <v>1376</v>
      </c>
      <c r="G672" s="251" t="s">
        <v>1459</v>
      </c>
      <c r="H672" s="243" t="s">
        <v>1460</v>
      </c>
      <c r="I672" s="243" t="s">
        <v>3807</v>
      </c>
      <c r="J672" s="252" t="s">
        <v>125</v>
      </c>
      <c r="K672" s="245">
        <v>2243000</v>
      </c>
      <c r="L672" s="246"/>
      <c r="M672" s="247">
        <f>_xlfn.XLOOKUP(TblMainInvoices[[#This Row],[Chapter_Nomber]],TblFeharesChapter[Abniyeh_Chapter_Nomber],TblFeharesChapter[Abniyeh_Plus_Minus])</f>
        <v>1.4575</v>
      </c>
      <c r="N672" s="248">
        <v>1.3418000000000001</v>
      </c>
      <c r="O672" s="245" t="str">
        <f>IF(ISBLANK(TblMainInvoices[[#This Row],[Estimate_Contract_Volumn]]),"",ROUND(TblMainInvoices[[#This Row],[Price_Unit]]*TblMainInvoices[[#This Row],[Estimate_Contract_Volumn]],0))</f>
        <v/>
      </c>
      <c r="P672" s="249"/>
      <c r="Q672" s="250" t="str">
        <f>IFERROR(IF(ISBLANK(TblMainInvoices[[#This Row],[ContInv_No01_Volumn]]),"",ROUND(TblMainInvoices[[#This Row],[Price_Unit]]*TblMainInvoices[[#This Row],[ContInv_No01_Volumn]],0)),"")</f>
        <v/>
      </c>
    </row>
    <row r="673" spans="1:17" ht="50.25" customHeight="1">
      <c r="A673" s="239" t="str">
        <f t="shared" si="20"/>
        <v>11140716</v>
      </c>
      <c r="B673" s="240" t="str">
        <f>_xlfn.XLOOKUP(TblMainInvoices[[#This Row],[Fehrest_Code]],TblFeharesCode[Fehrest_Code],TblFeharesCode[Schedule_Prices_Fa])</f>
        <v>ابنیه</v>
      </c>
      <c r="C673" s="240" t="e">
        <f>_xlfn.XLOOKUP(TblMainInvoices[[#This Row],[Schedule_Prices_Fa]],TblFeharesCode[Schedule_Prices_Fa],#REF!)</f>
        <v>#REF!</v>
      </c>
      <c r="D673" s="241">
        <v>11</v>
      </c>
      <c r="E673" s="241" t="str">
        <f t="shared" si="21"/>
        <v>14</v>
      </c>
      <c r="F673" s="240" t="s">
        <v>1376</v>
      </c>
      <c r="G673" s="251" t="s">
        <v>1461</v>
      </c>
      <c r="H673" s="243" t="s">
        <v>1462</v>
      </c>
      <c r="I673" s="243" t="s">
        <v>3808</v>
      </c>
      <c r="J673" s="252" t="s">
        <v>125</v>
      </c>
      <c r="K673" s="245">
        <v>2747000</v>
      </c>
      <c r="L673" s="246"/>
      <c r="M673" s="247">
        <f>_xlfn.XLOOKUP(TblMainInvoices[[#This Row],[Chapter_Nomber]],TblFeharesChapter[Abniyeh_Chapter_Nomber],TblFeharesChapter[Abniyeh_Plus_Minus])</f>
        <v>1.4575</v>
      </c>
      <c r="N673" s="248">
        <v>1.3418000000000001</v>
      </c>
      <c r="O673" s="245" t="str">
        <f>IF(ISBLANK(TblMainInvoices[[#This Row],[Estimate_Contract_Volumn]]),"",ROUND(TblMainInvoices[[#This Row],[Price_Unit]]*TblMainInvoices[[#This Row],[Estimate_Contract_Volumn]],0))</f>
        <v/>
      </c>
      <c r="P673" s="249"/>
      <c r="Q673" s="250" t="str">
        <f>IFERROR(IF(ISBLANK(TblMainInvoices[[#This Row],[ContInv_No01_Volumn]]),"",ROUND(TblMainInvoices[[#This Row],[Price_Unit]]*TblMainInvoices[[#This Row],[ContInv_No01_Volumn]],0)),"")</f>
        <v/>
      </c>
    </row>
    <row r="674" spans="1:17" ht="50.25" customHeight="1">
      <c r="A674" s="239" t="str">
        <f t="shared" si="20"/>
        <v>11140717</v>
      </c>
      <c r="B674" s="240" t="str">
        <f>_xlfn.XLOOKUP(TblMainInvoices[[#This Row],[Fehrest_Code]],TblFeharesCode[Fehrest_Code],TblFeharesCode[Schedule_Prices_Fa])</f>
        <v>ابنیه</v>
      </c>
      <c r="C674" s="240" t="e">
        <f>_xlfn.XLOOKUP(TblMainInvoices[[#This Row],[Schedule_Prices_Fa]],TblFeharesCode[Schedule_Prices_Fa],#REF!)</f>
        <v>#REF!</v>
      </c>
      <c r="D674" s="241">
        <v>11</v>
      </c>
      <c r="E674" s="241" t="str">
        <f t="shared" si="21"/>
        <v>14</v>
      </c>
      <c r="F674" s="240" t="s">
        <v>1376</v>
      </c>
      <c r="G674" s="251" t="s">
        <v>1463</v>
      </c>
      <c r="H674" s="243" t="s">
        <v>1464</v>
      </c>
      <c r="I674" s="243" t="s">
        <v>3809</v>
      </c>
      <c r="J674" s="252" t="s">
        <v>497</v>
      </c>
      <c r="K674" s="245">
        <v>-5</v>
      </c>
      <c r="L674" s="246"/>
      <c r="M674" s="247">
        <f>_xlfn.XLOOKUP(TblMainInvoices[[#This Row],[Chapter_Nomber]],TblFeharesChapter[Abniyeh_Chapter_Nomber],TblFeharesChapter[Abniyeh_Plus_Minus])</f>
        <v>1.4575</v>
      </c>
      <c r="N674" s="248">
        <v>1.3418000000000001</v>
      </c>
      <c r="O674" s="245" t="str">
        <f>IF(ISBLANK(TblMainInvoices[[#This Row],[Estimate_Contract_Volumn]]),"",ROUND(TblMainInvoices[[#This Row],[Price_Unit]]*TblMainInvoices[[#This Row],[Estimate_Contract_Volumn]],0))</f>
        <v/>
      </c>
      <c r="P674" s="249"/>
      <c r="Q674" s="250" t="str">
        <f>IFERROR(IF(ISBLANK(TblMainInvoices[[#This Row],[ContInv_No01_Volumn]]),"",ROUND(TblMainInvoices[[#This Row],[Price_Unit]]*TblMainInvoices[[#This Row],[ContInv_No01_Volumn]],0)),"")</f>
        <v/>
      </c>
    </row>
    <row r="675" spans="1:17" ht="50.25" customHeight="1">
      <c r="A675" s="239" t="str">
        <f t="shared" si="20"/>
        <v>11140718</v>
      </c>
      <c r="B675" s="240" t="str">
        <f>_xlfn.XLOOKUP(TblMainInvoices[[#This Row],[Fehrest_Code]],TblFeharesCode[Fehrest_Code],TblFeharesCode[Schedule_Prices_Fa])</f>
        <v>ابنیه</v>
      </c>
      <c r="C675" s="240" t="e">
        <f>_xlfn.XLOOKUP(TblMainInvoices[[#This Row],[Schedule_Prices_Fa]],TblFeharesCode[Schedule_Prices_Fa],#REF!)</f>
        <v>#REF!</v>
      </c>
      <c r="D675" s="241">
        <v>11</v>
      </c>
      <c r="E675" s="241" t="str">
        <f t="shared" si="21"/>
        <v>14</v>
      </c>
      <c r="F675" s="240" t="s">
        <v>1376</v>
      </c>
      <c r="G675" s="251" t="s">
        <v>1465</v>
      </c>
      <c r="H675" s="243" t="s">
        <v>1466</v>
      </c>
      <c r="I675" s="243" t="s">
        <v>3810</v>
      </c>
      <c r="J675" s="252" t="s">
        <v>497</v>
      </c>
      <c r="K675" s="245">
        <v>-10</v>
      </c>
      <c r="L675" s="246"/>
      <c r="M675" s="247">
        <f>_xlfn.XLOOKUP(TblMainInvoices[[#This Row],[Chapter_Nomber]],TblFeharesChapter[Abniyeh_Chapter_Nomber],TblFeharesChapter[Abniyeh_Plus_Minus])</f>
        <v>1.4575</v>
      </c>
      <c r="N675" s="248">
        <v>1.3418000000000001</v>
      </c>
      <c r="O675" s="245" t="str">
        <f>IF(ISBLANK(TblMainInvoices[[#This Row],[Estimate_Contract_Volumn]]),"",ROUND(TblMainInvoices[[#This Row],[Price_Unit]]*TblMainInvoices[[#This Row],[Estimate_Contract_Volumn]],0))</f>
        <v/>
      </c>
      <c r="P675" s="249"/>
      <c r="Q675" s="250" t="str">
        <f>IFERROR(IF(ISBLANK(TblMainInvoices[[#This Row],[ContInv_No01_Volumn]]),"",ROUND(TblMainInvoices[[#This Row],[Price_Unit]]*TblMainInvoices[[#This Row],[ContInv_No01_Volumn]],0)),"")</f>
        <v/>
      </c>
    </row>
    <row r="676" spans="1:17" ht="50.25" customHeight="1">
      <c r="A676" s="239" t="str">
        <f t="shared" si="20"/>
        <v>11140807</v>
      </c>
      <c r="B676" s="240" t="str">
        <f>_xlfn.XLOOKUP(TblMainInvoices[[#This Row],[Fehrest_Code]],TblFeharesCode[Fehrest_Code],TblFeharesCode[Schedule_Prices_Fa])</f>
        <v>ابنیه</v>
      </c>
      <c r="C676" s="240" t="e">
        <f>_xlfn.XLOOKUP(TblMainInvoices[[#This Row],[Schedule_Prices_Fa]],TblFeharesCode[Schedule_Prices_Fa],#REF!)</f>
        <v>#REF!</v>
      </c>
      <c r="D676" s="241">
        <v>11</v>
      </c>
      <c r="E676" s="241" t="str">
        <f t="shared" si="21"/>
        <v>14</v>
      </c>
      <c r="F676" s="240" t="s">
        <v>1376</v>
      </c>
      <c r="G676" s="251" t="s">
        <v>1467</v>
      </c>
      <c r="H676" s="243" t="s">
        <v>1468</v>
      </c>
      <c r="I676" s="243" t="s">
        <v>3811</v>
      </c>
      <c r="J676" s="252" t="s">
        <v>125</v>
      </c>
      <c r="K676" s="245">
        <v>0</v>
      </c>
      <c r="L676" s="246"/>
      <c r="M676" s="247">
        <f>_xlfn.XLOOKUP(TblMainInvoices[[#This Row],[Chapter_Nomber]],TblFeharesChapter[Abniyeh_Chapter_Nomber],TblFeharesChapter[Abniyeh_Plus_Minus])</f>
        <v>1.4575</v>
      </c>
      <c r="N676" s="248">
        <v>1.3418000000000001</v>
      </c>
      <c r="O676" s="245" t="str">
        <f>IF(ISBLANK(TblMainInvoices[[#This Row],[Estimate_Contract_Volumn]]),"",ROUND(TblMainInvoices[[#This Row],[Price_Unit]]*TblMainInvoices[[#This Row],[Estimate_Contract_Volumn]],0))</f>
        <v/>
      </c>
      <c r="P676" s="249"/>
      <c r="Q676" s="250" t="str">
        <f>IFERROR(IF(ISBLANK(TblMainInvoices[[#This Row],[ContInv_No01_Volumn]]),"",ROUND(TblMainInvoices[[#This Row],[Price_Unit]]*TblMainInvoices[[#This Row],[ContInv_No01_Volumn]],0)),"")</f>
        <v/>
      </c>
    </row>
    <row r="677" spans="1:17" ht="50.25" customHeight="1">
      <c r="A677" s="239" t="str">
        <f t="shared" si="20"/>
        <v>11160101</v>
      </c>
      <c r="B677" s="240" t="str">
        <f>_xlfn.XLOOKUP(TblMainInvoices[[#This Row],[Fehrest_Code]],TblFeharesCode[Fehrest_Code],TblFeharesCode[Schedule_Prices_Fa])</f>
        <v>ابنیه</v>
      </c>
      <c r="C677" s="240" t="e">
        <f>_xlfn.XLOOKUP(TblMainInvoices[[#This Row],[Schedule_Prices_Fa]],TblFeharesCode[Schedule_Prices_Fa],#REF!)</f>
        <v>#REF!</v>
      </c>
      <c r="D677" s="241">
        <v>11</v>
      </c>
      <c r="E677" s="241" t="str">
        <f t="shared" si="21"/>
        <v>16</v>
      </c>
      <c r="F677" s="240" t="s">
        <v>1469</v>
      </c>
      <c r="G677" s="251" t="s">
        <v>1470</v>
      </c>
      <c r="H677" s="243" t="s">
        <v>1471</v>
      </c>
      <c r="I677" s="243" t="s">
        <v>3812</v>
      </c>
      <c r="J677" s="244" t="s">
        <v>32</v>
      </c>
      <c r="K677" s="245">
        <v>682500</v>
      </c>
      <c r="L677" s="246"/>
      <c r="M677" s="247">
        <f>_xlfn.XLOOKUP(TblMainInvoices[[#This Row],[Chapter_Nomber]],TblFeharesChapter[Abniyeh_Chapter_Nomber],TblFeharesChapter[Abniyeh_Plus_Minus])</f>
        <v>1.3008999999999999</v>
      </c>
      <c r="N677" s="248">
        <v>1.3418000000000001</v>
      </c>
      <c r="O677" s="245" t="str">
        <f>IF(ISBLANK(TblMainInvoices[[#This Row],[Estimate_Contract_Volumn]]),"",ROUND(TblMainInvoices[[#This Row],[Price_Unit]]*TblMainInvoices[[#This Row],[Estimate_Contract_Volumn]],0))</f>
        <v/>
      </c>
      <c r="P677" s="249"/>
      <c r="Q677" s="250" t="str">
        <f>IFERROR(IF(ISBLANK(TblMainInvoices[[#This Row],[ContInv_No01_Volumn]]),"",ROUND(TblMainInvoices[[#This Row],[Price_Unit]]*TblMainInvoices[[#This Row],[ContInv_No01_Volumn]],0)),"")</f>
        <v/>
      </c>
    </row>
    <row r="678" spans="1:17" ht="50.25" customHeight="1">
      <c r="A678" s="239" t="str">
        <f t="shared" si="20"/>
        <v>11160102</v>
      </c>
      <c r="B678" s="240" t="str">
        <f>_xlfn.XLOOKUP(TblMainInvoices[[#This Row],[Fehrest_Code]],TblFeharesCode[Fehrest_Code],TblFeharesCode[Schedule_Prices_Fa])</f>
        <v>ابنیه</v>
      </c>
      <c r="C678" s="240" t="e">
        <f>_xlfn.XLOOKUP(TblMainInvoices[[#This Row],[Schedule_Prices_Fa]],TblFeharesCode[Schedule_Prices_Fa],#REF!)</f>
        <v>#REF!</v>
      </c>
      <c r="D678" s="241">
        <v>11</v>
      </c>
      <c r="E678" s="241" t="str">
        <f t="shared" si="21"/>
        <v>16</v>
      </c>
      <c r="F678" s="240" t="s">
        <v>1469</v>
      </c>
      <c r="G678" s="251" t="s">
        <v>1472</v>
      </c>
      <c r="H678" s="243" t="s">
        <v>1473</v>
      </c>
      <c r="I678" s="243" t="s">
        <v>3813</v>
      </c>
      <c r="J678" s="244" t="s">
        <v>32</v>
      </c>
      <c r="K678" s="245">
        <v>631500</v>
      </c>
      <c r="L678" s="246"/>
      <c r="M678" s="247">
        <f>_xlfn.XLOOKUP(TblMainInvoices[[#This Row],[Chapter_Nomber]],TblFeharesChapter[Abniyeh_Chapter_Nomber],TblFeharesChapter[Abniyeh_Plus_Minus])</f>
        <v>1.3008999999999999</v>
      </c>
      <c r="N678" s="248">
        <v>1.3418000000000001</v>
      </c>
      <c r="O678" s="245" t="str">
        <f>IF(ISBLANK(TblMainInvoices[[#This Row],[Estimate_Contract_Volumn]]),"",ROUND(TblMainInvoices[[#This Row],[Price_Unit]]*TblMainInvoices[[#This Row],[Estimate_Contract_Volumn]],0))</f>
        <v/>
      </c>
      <c r="P678" s="249"/>
      <c r="Q678" s="250" t="str">
        <f>IFERROR(IF(ISBLANK(TblMainInvoices[[#This Row],[ContInv_No01_Volumn]]),"",ROUND(TblMainInvoices[[#This Row],[Price_Unit]]*TblMainInvoices[[#This Row],[ContInv_No01_Volumn]],0)),"")</f>
        <v/>
      </c>
    </row>
    <row r="679" spans="1:17" ht="50.25" customHeight="1">
      <c r="A679" s="239" t="str">
        <f t="shared" si="20"/>
        <v>11160103</v>
      </c>
      <c r="B679" s="240" t="str">
        <f>_xlfn.XLOOKUP(TblMainInvoices[[#This Row],[Fehrest_Code]],TblFeharesCode[Fehrest_Code],TblFeharesCode[Schedule_Prices_Fa])</f>
        <v>ابنیه</v>
      </c>
      <c r="C679" s="240" t="e">
        <f>_xlfn.XLOOKUP(TblMainInvoices[[#This Row],[Schedule_Prices_Fa]],TblFeharesCode[Schedule_Prices_Fa],#REF!)</f>
        <v>#REF!</v>
      </c>
      <c r="D679" s="241">
        <v>11</v>
      </c>
      <c r="E679" s="241" t="str">
        <f t="shared" si="21"/>
        <v>16</v>
      </c>
      <c r="F679" s="240" t="s">
        <v>1469</v>
      </c>
      <c r="G679" s="251" t="s">
        <v>1474</v>
      </c>
      <c r="H679" s="243" t="s">
        <v>1475</v>
      </c>
      <c r="I679" s="243" t="s">
        <v>3814</v>
      </c>
      <c r="J679" s="252" t="s">
        <v>32</v>
      </c>
      <c r="K679" s="245">
        <v>566000</v>
      </c>
      <c r="L679" s="246"/>
      <c r="M679" s="247">
        <f>_xlfn.XLOOKUP(TblMainInvoices[[#This Row],[Chapter_Nomber]],TblFeharesChapter[Abniyeh_Chapter_Nomber],TblFeharesChapter[Abniyeh_Plus_Minus])</f>
        <v>1.3008999999999999</v>
      </c>
      <c r="N679" s="248">
        <v>1.3418000000000001</v>
      </c>
      <c r="O679" s="245" t="str">
        <f>IF(ISBLANK(TblMainInvoices[[#This Row],[Estimate_Contract_Volumn]]),"",ROUND(TblMainInvoices[[#This Row],[Price_Unit]]*TblMainInvoices[[#This Row],[Estimate_Contract_Volumn]],0))</f>
        <v/>
      </c>
      <c r="P679" s="249"/>
      <c r="Q679" s="250" t="str">
        <f>IFERROR(IF(ISBLANK(TblMainInvoices[[#This Row],[ContInv_No01_Volumn]]),"",ROUND(TblMainInvoices[[#This Row],[Price_Unit]]*TblMainInvoices[[#This Row],[ContInv_No01_Volumn]],0)),"")</f>
        <v/>
      </c>
    </row>
    <row r="680" spans="1:17" ht="50.25" customHeight="1">
      <c r="A680" s="239" t="str">
        <f t="shared" si="20"/>
        <v>11160104</v>
      </c>
      <c r="B680" s="240" t="str">
        <f>_xlfn.XLOOKUP(TblMainInvoices[[#This Row],[Fehrest_Code]],TblFeharesCode[Fehrest_Code],TblFeharesCode[Schedule_Prices_Fa])</f>
        <v>ابنیه</v>
      </c>
      <c r="C680" s="240" t="e">
        <f>_xlfn.XLOOKUP(TblMainInvoices[[#This Row],[Schedule_Prices_Fa]],TblFeharesCode[Schedule_Prices_Fa],#REF!)</f>
        <v>#REF!</v>
      </c>
      <c r="D680" s="241">
        <v>11</v>
      </c>
      <c r="E680" s="241" t="str">
        <f t="shared" si="21"/>
        <v>16</v>
      </c>
      <c r="F680" s="240" t="s">
        <v>1469</v>
      </c>
      <c r="G680" s="251" t="s">
        <v>1476</v>
      </c>
      <c r="H680" s="243" t="s">
        <v>1477</v>
      </c>
      <c r="I680" s="243" t="s">
        <v>3815</v>
      </c>
      <c r="J680" s="244" t="s">
        <v>32</v>
      </c>
      <c r="K680" s="245">
        <v>701500</v>
      </c>
      <c r="L680" s="246"/>
      <c r="M680" s="247">
        <f>_xlfn.XLOOKUP(TblMainInvoices[[#This Row],[Chapter_Nomber]],TblFeharesChapter[Abniyeh_Chapter_Nomber],TblFeharesChapter[Abniyeh_Plus_Minus])</f>
        <v>1.3008999999999999</v>
      </c>
      <c r="N680" s="248">
        <v>1.3418000000000001</v>
      </c>
      <c r="O680" s="245" t="str">
        <f>IF(ISBLANK(TblMainInvoices[[#This Row],[Estimate_Contract_Volumn]]),"",ROUND(TblMainInvoices[[#This Row],[Price_Unit]]*TblMainInvoices[[#This Row],[Estimate_Contract_Volumn]],0))</f>
        <v/>
      </c>
      <c r="P680" s="254"/>
      <c r="Q680" s="250" t="str">
        <f>IFERROR(IF(ISBLANK(TblMainInvoices[[#This Row],[ContInv_No01_Volumn]]),"",ROUND(TblMainInvoices[[#This Row],[Price_Unit]]*TblMainInvoices[[#This Row],[ContInv_No01_Volumn]],0)),"")</f>
        <v/>
      </c>
    </row>
    <row r="681" spans="1:17" ht="50.25" customHeight="1">
      <c r="A681" s="239" t="str">
        <f t="shared" si="20"/>
        <v>11160105</v>
      </c>
      <c r="B681" s="240" t="str">
        <f>_xlfn.XLOOKUP(TblMainInvoices[[#This Row],[Fehrest_Code]],TblFeharesCode[Fehrest_Code],TblFeharesCode[Schedule_Prices_Fa])</f>
        <v>ابنیه</v>
      </c>
      <c r="C681" s="240" t="e">
        <f>_xlfn.XLOOKUP(TblMainInvoices[[#This Row],[Schedule_Prices_Fa]],TblFeharesCode[Schedule_Prices_Fa],#REF!)</f>
        <v>#REF!</v>
      </c>
      <c r="D681" s="241">
        <v>11</v>
      </c>
      <c r="E681" s="241" t="str">
        <f t="shared" si="21"/>
        <v>16</v>
      </c>
      <c r="F681" s="240" t="s">
        <v>1469</v>
      </c>
      <c r="G681" s="251" t="s">
        <v>1478</v>
      </c>
      <c r="H681" s="243" t="s">
        <v>1479</v>
      </c>
      <c r="I681" s="243" t="s">
        <v>3816</v>
      </c>
      <c r="J681" s="244" t="s">
        <v>32</v>
      </c>
      <c r="K681" s="245">
        <v>619000</v>
      </c>
      <c r="L681" s="246"/>
      <c r="M681" s="247">
        <f>_xlfn.XLOOKUP(TblMainInvoices[[#This Row],[Chapter_Nomber]],TblFeharesChapter[Abniyeh_Chapter_Nomber],TblFeharesChapter[Abniyeh_Plus_Minus])</f>
        <v>1.3008999999999999</v>
      </c>
      <c r="N681" s="248">
        <v>1.3418000000000001</v>
      </c>
      <c r="O681" s="245" t="str">
        <f>IF(ISBLANK(TblMainInvoices[[#This Row],[Estimate_Contract_Volumn]]),"",ROUND(TblMainInvoices[[#This Row],[Price_Unit]]*TblMainInvoices[[#This Row],[Estimate_Contract_Volumn]],0))</f>
        <v/>
      </c>
      <c r="P681" s="249"/>
      <c r="Q681" s="250" t="str">
        <f>IFERROR(IF(ISBLANK(TblMainInvoices[[#This Row],[ContInv_No01_Volumn]]),"",ROUND(TblMainInvoices[[#This Row],[Price_Unit]]*TblMainInvoices[[#This Row],[ContInv_No01_Volumn]],0)),"")</f>
        <v/>
      </c>
    </row>
    <row r="682" spans="1:17" ht="50.25" customHeight="1">
      <c r="A682" s="239" t="str">
        <f t="shared" si="20"/>
        <v>11160106</v>
      </c>
      <c r="B682" s="240" t="str">
        <f>_xlfn.XLOOKUP(TblMainInvoices[[#This Row],[Fehrest_Code]],TblFeharesCode[Fehrest_Code],TblFeharesCode[Schedule_Prices_Fa])</f>
        <v>ابنیه</v>
      </c>
      <c r="C682" s="240" t="e">
        <f>_xlfn.XLOOKUP(TblMainInvoices[[#This Row],[Schedule_Prices_Fa]],TblFeharesCode[Schedule_Prices_Fa],#REF!)</f>
        <v>#REF!</v>
      </c>
      <c r="D682" s="241">
        <v>11</v>
      </c>
      <c r="E682" s="241" t="str">
        <f t="shared" si="21"/>
        <v>16</v>
      </c>
      <c r="F682" s="240" t="s">
        <v>1469</v>
      </c>
      <c r="G682" s="251" t="s">
        <v>1480</v>
      </c>
      <c r="H682" s="243" t="s">
        <v>1481</v>
      </c>
      <c r="I682" s="243" t="s">
        <v>3817</v>
      </c>
      <c r="J682" s="252" t="s">
        <v>32</v>
      </c>
      <c r="K682" s="245">
        <v>704500</v>
      </c>
      <c r="L682" s="246"/>
      <c r="M682" s="247">
        <f>_xlfn.XLOOKUP(TblMainInvoices[[#This Row],[Chapter_Nomber]],TblFeharesChapter[Abniyeh_Chapter_Nomber],TblFeharesChapter[Abniyeh_Plus_Minus])</f>
        <v>1.3008999999999999</v>
      </c>
      <c r="N682" s="248">
        <v>1.3418000000000001</v>
      </c>
      <c r="O682" s="245" t="str">
        <f>IF(ISBLANK(TblMainInvoices[[#This Row],[Estimate_Contract_Volumn]]),"",ROUND(TblMainInvoices[[#This Row],[Price_Unit]]*TblMainInvoices[[#This Row],[Estimate_Contract_Volumn]],0))</f>
        <v/>
      </c>
      <c r="P682" s="249"/>
      <c r="Q682" s="250" t="str">
        <f>IFERROR(IF(ISBLANK(TblMainInvoices[[#This Row],[ContInv_No01_Volumn]]),"",ROUND(TblMainInvoices[[#This Row],[Price_Unit]]*TblMainInvoices[[#This Row],[ContInv_No01_Volumn]],0)),"")</f>
        <v/>
      </c>
    </row>
    <row r="683" spans="1:17" ht="50.25" customHeight="1">
      <c r="A683" s="239" t="str">
        <f t="shared" si="20"/>
        <v>11160107</v>
      </c>
      <c r="B683" s="240" t="str">
        <f>_xlfn.XLOOKUP(TblMainInvoices[[#This Row],[Fehrest_Code]],TblFeharesCode[Fehrest_Code],TblFeharesCode[Schedule_Prices_Fa])</f>
        <v>ابنیه</v>
      </c>
      <c r="C683" s="240" t="e">
        <f>_xlfn.XLOOKUP(TblMainInvoices[[#This Row],[Schedule_Prices_Fa]],TblFeharesCode[Schedule_Prices_Fa],#REF!)</f>
        <v>#REF!</v>
      </c>
      <c r="D683" s="241">
        <v>11</v>
      </c>
      <c r="E683" s="241" t="str">
        <f t="shared" si="21"/>
        <v>16</v>
      </c>
      <c r="F683" s="240" t="s">
        <v>1469</v>
      </c>
      <c r="G683" s="251" t="s">
        <v>1482</v>
      </c>
      <c r="H683" s="243" t="s">
        <v>1483</v>
      </c>
      <c r="I683" s="243" t="s">
        <v>3818</v>
      </c>
      <c r="J683" s="252" t="s">
        <v>32</v>
      </c>
      <c r="K683" s="245">
        <v>1017000</v>
      </c>
      <c r="L683" s="246"/>
      <c r="M683" s="247">
        <f>_xlfn.XLOOKUP(TblMainInvoices[[#This Row],[Chapter_Nomber]],TblFeharesChapter[Abniyeh_Chapter_Nomber],TblFeharesChapter[Abniyeh_Plus_Minus])</f>
        <v>1.3008999999999999</v>
      </c>
      <c r="N683" s="248">
        <v>1.3418000000000001</v>
      </c>
      <c r="O683" s="245" t="str">
        <f>IF(ISBLANK(TblMainInvoices[[#This Row],[Estimate_Contract_Volumn]]),"",ROUND(TblMainInvoices[[#This Row],[Price_Unit]]*TblMainInvoices[[#This Row],[Estimate_Contract_Volumn]],0))</f>
        <v/>
      </c>
      <c r="P683" s="249"/>
      <c r="Q683" s="250" t="str">
        <f>IFERROR(IF(ISBLANK(TblMainInvoices[[#This Row],[ContInv_No01_Volumn]]),"",ROUND(TblMainInvoices[[#This Row],[Price_Unit]]*TblMainInvoices[[#This Row],[ContInv_No01_Volumn]],0)),"")</f>
        <v/>
      </c>
    </row>
    <row r="684" spans="1:17" ht="50.25" customHeight="1">
      <c r="A684" s="239" t="str">
        <f t="shared" si="20"/>
        <v>11160201</v>
      </c>
      <c r="B684" s="240" t="str">
        <f>_xlfn.XLOOKUP(TblMainInvoices[[#This Row],[Fehrest_Code]],TblFeharesCode[Fehrest_Code],TblFeharesCode[Schedule_Prices_Fa])</f>
        <v>ابنیه</v>
      </c>
      <c r="C684" s="240" t="e">
        <f>_xlfn.XLOOKUP(TblMainInvoices[[#This Row],[Schedule_Prices_Fa]],TblFeharesCode[Schedule_Prices_Fa],#REF!)</f>
        <v>#REF!</v>
      </c>
      <c r="D684" s="241">
        <v>11</v>
      </c>
      <c r="E684" s="241" t="str">
        <f t="shared" si="21"/>
        <v>16</v>
      </c>
      <c r="F684" s="240" t="s">
        <v>1469</v>
      </c>
      <c r="G684" s="251" t="s">
        <v>1484</v>
      </c>
      <c r="H684" s="243" t="s">
        <v>1485</v>
      </c>
      <c r="I684" s="243" t="s">
        <v>3819</v>
      </c>
      <c r="J684" s="244" t="s">
        <v>32</v>
      </c>
      <c r="K684" s="245">
        <v>647000</v>
      </c>
      <c r="L684" s="246"/>
      <c r="M684" s="247">
        <f>_xlfn.XLOOKUP(TblMainInvoices[[#This Row],[Chapter_Nomber]],TblFeharesChapter[Abniyeh_Chapter_Nomber],TblFeharesChapter[Abniyeh_Plus_Minus])</f>
        <v>1.3008999999999999</v>
      </c>
      <c r="N684" s="248">
        <v>1.3418000000000001</v>
      </c>
      <c r="O684" s="245" t="str">
        <f>IF(ISBLANK(TblMainInvoices[[#This Row],[Estimate_Contract_Volumn]]),"",ROUND(TblMainInvoices[[#This Row],[Price_Unit]]*TblMainInvoices[[#This Row],[Estimate_Contract_Volumn]],0))</f>
        <v/>
      </c>
      <c r="P684" s="249"/>
      <c r="Q684" s="250" t="str">
        <f>IFERROR(IF(ISBLANK(TblMainInvoices[[#This Row],[ContInv_No01_Volumn]]),"",ROUND(TblMainInvoices[[#This Row],[Price_Unit]]*TblMainInvoices[[#This Row],[ContInv_No01_Volumn]],0)),"")</f>
        <v/>
      </c>
    </row>
    <row r="685" spans="1:17" ht="50.25" customHeight="1">
      <c r="A685" s="239" t="str">
        <f t="shared" si="20"/>
        <v>11160202</v>
      </c>
      <c r="B685" s="240" t="str">
        <f>_xlfn.XLOOKUP(TblMainInvoices[[#This Row],[Fehrest_Code]],TblFeharesCode[Fehrest_Code],TblFeharesCode[Schedule_Prices_Fa])</f>
        <v>ابنیه</v>
      </c>
      <c r="C685" s="240" t="e">
        <f>_xlfn.XLOOKUP(TblMainInvoices[[#This Row],[Schedule_Prices_Fa]],TblFeharesCode[Schedule_Prices_Fa],#REF!)</f>
        <v>#REF!</v>
      </c>
      <c r="D685" s="241">
        <v>11</v>
      </c>
      <c r="E685" s="241" t="str">
        <f t="shared" si="21"/>
        <v>16</v>
      </c>
      <c r="F685" s="240" t="s">
        <v>1469</v>
      </c>
      <c r="G685" s="251" t="s">
        <v>1486</v>
      </c>
      <c r="H685" s="243" t="s">
        <v>1487</v>
      </c>
      <c r="I685" s="243" t="s">
        <v>3820</v>
      </c>
      <c r="J685" s="244" t="s">
        <v>32</v>
      </c>
      <c r="K685" s="245">
        <v>449000</v>
      </c>
      <c r="L685" s="246"/>
      <c r="M685" s="247">
        <f>_xlfn.XLOOKUP(TblMainInvoices[[#This Row],[Chapter_Nomber]],TblFeharesChapter[Abniyeh_Chapter_Nomber],TblFeharesChapter[Abniyeh_Plus_Minus])</f>
        <v>1.3008999999999999</v>
      </c>
      <c r="N685" s="248">
        <v>1.3418000000000001</v>
      </c>
      <c r="O685" s="245" t="str">
        <f>IF(ISBLANK(TblMainInvoices[[#This Row],[Estimate_Contract_Volumn]]),"",ROUND(TblMainInvoices[[#This Row],[Price_Unit]]*TblMainInvoices[[#This Row],[Estimate_Contract_Volumn]],0))</f>
        <v/>
      </c>
      <c r="P685" s="249"/>
      <c r="Q685" s="250" t="str">
        <f>IFERROR(IF(ISBLANK(TblMainInvoices[[#This Row],[ContInv_No01_Volumn]]),"",ROUND(TblMainInvoices[[#This Row],[Price_Unit]]*TblMainInvoices[[#This Row],[ContInv_No01_Volumn]],0)),"")</f>
        <v/>
      </c>
    </row>
    <row r="686" spans="1:17" ht="50.25" customHeight="1">
      <c r="A686" s="239" t="str">
        <f t="shared" si="20"/>
        <v>11160203</v>
      </c>
      <c r="B686" s="240" t="str">
        <f>_xlfn.XLOOKUP(TblMainInvoices[[#This Row],[Fehrest_Code]],TblFeharesCode[Fehrest_Code],TblFeharesCode[Schedule_Prices_Fa])</f>
        <v>ابنیه</v>
      </c>
      <c r="C686" s="240" t="e">
        <f>_xlfn.XLOOKUP(TblMainInvoices[[#This Row],[Schedule_Prices_Fa]],TblFeharesCode[Schedule_Prices_Fa],#REF!)</f>
        <v>#REF!</v>
      </c>
      <c r="D686" s="241">
        <v>11</v>
      </c>
      <c r="E686" s="241" t="str">
        <f t="shared" si="21"/>
        <v>16</v>
      </c>
      <c r="F686" s="240" t="s">
        <v>1469</v>
      </c>
      <c r="G686" s="251" t="s">
        <v>1488</v>
      </c>
      <c r="H686" s="243" t="s">
        <v>1489</v>
      </c>
      <c r="I686" s="243" t="s">
        <v>3821</v>
      </c>
      <c r="J686" s="244" t="s">
        <v>32</v>
      </c>
      <c r="K686" s="245">
        <v>685500</v>
      </c>
      <c r="L686" s="246"/>
      <c r="M686" s="247">
        <f>_xlfn.XLOOKUP(TblMainInvoices[[#This Row],[Chapter_Nomber]],TblFeharesChapter[Abniyeh_Chapter_Nomber],TblFeharesChapter[Abniyeh_Plus_Minus])</f>
        <v>1.3008999999999999</v>
      </c>
      <c r="N686" s="248">
        <v>1.3418000000000001</v>
      </c>
      <c r="O686" s="245" t="str">
        <f>IF(ISBLANK(TblMainInvoices[[#This Row],[Estimate_Contract_Volumn]]),"",ROUND(TblMainInvoices[[#This Row],[Price_Unit]]*TblMainInvoices[[#This Row],[Estimate_Contract_Volumn]],0))</f>
        <v/>
      </c>
      <c r="P686" s="249"/>
      <c r="Q686" s="250" t="str">
        <f>IFERROR(IF(ISBLANK(TblMainInvoices[[#This Row],[ContInv_No01_Volumn]]),"",ROUND(TblMainInvoices[[#This Row],[Price_Unit]]*TblMainInvoices[[#This Row],[ContInv_No01_Volumn]],0)),"")</f>
        <v/>
      </c>
    </row>
    <row r="687" spans="1:17" ht="50.25" customHeight="1">
      <c r="A687" s="239" t="str">
        <f t="shared" si="20"/>
        <v>11160204</v>
      </c>
      <c r="B687" s="240" t="str">
        <f>_xlfn.XLOOKUP(TblMainInvoices[[#This Row],[Fehrest_Code]],TblFeharesCode[Fehrest_Code],TblFeharesCode[Schedule_Prices_Fa])</f>
        <v>ابنیه</v>
      </c>
      <c r="C687" s="240" t="e">
        <f>_xlfn.XLOOKUP(TblMainInvoices[[#This Row],[Schedule_Prices_Fa]],TblFeharesCode[Schedule_Prices_Fa],#REF!)</f>
        <v>#REF!</v>
      </c>
      <c r="D687" s="241">
        <v>11</v>
      </c>
      <c r="E687" s="241" t="str">
        <f t="shared" si="21"/>
        <v>16</v>
      </c>
      <c r="F687" s="240" t="s">
        <v>1469</v>
      </c>
      <c r="G687" s="251" t="s">
        <v>1490</v>
      </c>
      <c r="H687" s="243" t="s">
        <v>1491</v>
      </c>
      <c r="I687" s="243" t="s">
        <v>3822</v>
      </c>
      <c r="J687" s="244" t="s">
        <v>32</v>
      </c>
      <c r="K687" s="245">
        <v>512500</v>
      </c>
      <c r="L687" s="246"/>
      <c r="M687" s="247">
        <f>_xlfn.XLOOKUP(TblMainInvoices[[#This Row],[Chapter_Nomber]],TblFeharesChapter[Abniyeh_Chapter_Nomber],TblFeharesChapter[Abniyeh_Plus_Minus])</f>
        <v>1.3008999999999999</v>
      </c>
      <c r="N687" s="248">
        <v>1.3418000000000001</v>
      </c>
      <c r="O687" s="245" t="str">
        <f>IF(ISBLANK(TblMainInvoices[[#This Row],[Estimate_Contract_Volumn]]),"",ROUND(TblMainInvoices[[#This Row],[Price_Unit]]*TblMainInvoices[[#This Row],[Estimate_Contract_Volumn]],0))</f>
        <v/>
      </c>
      <c r="P687" s="254"/>
      <c r="Q687" s="250" t="str">
        <f>IFERROR(IF(ISBLANK(TblMainInvoices[[#This Row],[ContInv_No01_Volumn]]),"",ROUND(TblMainInvoices[[#This Row],[Price_Unit]]*TblMainInvoices[[#This Row],[ContInv_No01_Volumn]],0)),"")</f>
        <v/>
      </c>
    </row>
    <row r="688" spans="1:17" ht="50.25" customHeight="1">
      <c r="A688" s="239" t="str">
        <f t="shared" si="20"/>
        <v>11160205</v>
      </c>
      <c r="B688" s="240" t="str">
        <f>_xlfn.XLOOKUP(TblMainInvoices[[#This Row],[Fehrest_Code]],TblFeharesCode[Fehrest_Code],TblFeharesCode[Schedule_Prices_Fa])</f>
        <v>ابنیه</v>
      </c>
      <c r="C688" s="240" t="e">
        <f>_xlfn.XLOOKUP(TblMainInvoices[[#This Row],[Schedule_Prices_Fa]],TblFeharesCode[Schedule_Prices_Fa],#REF!)</f>
        <v>#REF!</v>
      </c>
      <c r="D688" s="241">
        <v>11</v>
      </c>
      <c r="E688" s="241" t="str">
        <f t="shared" si="21"/>
        <v>16</v>
      </c>
      <c r="F688" s="240" t="s">
        <v>1469</v>
      </c>
      <c r="G688" s="251" t="s">
        <v>1492</v>
      </c>
      <c r="H688" s="243" t="s">
        <v>1493</v>
      </c>
      <c r="I688" s="243" t="s">
        <v>3823</v>
      </c>
      <c r="J688" s="244" t="s">
        <v>32</v>
      </c>
      <c r="K688" s="245">
        <v>631000</v>
      </c>
      <c r="L688" s="246"/>
      <c r="M688" s="247">
        <f>_xlfn.XLOOKUP(TblMainInvoices[[#This Row],[Chapter_Nomber]],TblFeharesChapter[Abniyeh_Chapter_Nomber],TblFeharesChapter[Abniyeh_Plus_Minus])</f>
        <v>1.3008999999999999</v>
      </c>
      <c r="N688" s="248">
        <v>1.3418000000000001</v>
      </c>
      <c r="O688" s="245" t="str">
        <f>IF(ISBLANK(TblMainInvoices[[#This Row],[Estimate_Contract_Volumn]]),"",ROUND(TblMainInvoices[[#This Row],[Price_Unit]]*TblMainInvoices[[#This Row],[Estimate_Contract_Volumn]],0))</f>
        <v/>
      </c>
      <c r="P688" s="249"/>
      <c r="Q688" s="250" t="str">
        <f>IFERROR(IF(ISBLANK(TblMainInvoices[[#This Row],[ContInv_No01_Volumn]]),"",ROUND(TblMainInvoices[[#This Row],[Price_Unit]]*TblMainInvoices[[#This Row],[ContInv_No01_Volumn]],0)),"")</f>
        <v/>
      </c>
    </row>
    <row r="689" spans="1:17" ht="50.25" customHeight="1">
      <c r="A689" s="239" t="str">
        <f t="shared" si="20"/>
        <v>11160206</v>
      </c>
      <c r="B689" s="240" t="str">
        <f>_xlfn.XLOOKUP(TblMainInvoices[[#This Row],[Fehrest_Code]],TblFeharesCode[Fehrest_Code],TblFeharesCode[Schedule_Prices_Fa])</f>
        <v>ابنیه</v>
      </c>
      <c r="C689" s="240" t="e">
        <f>_xlfn.XLOOKUP(TblMainInvoices[[#This Row],[Schedule_Prices_Fa]],TblFeharesCode[Schedule_Prices_Fa],#REF!)</f>
        <v>#REF!</v>
      </c>
      <c r="D689" s="241">
        <v>11</v>
      </c>
      <c r="E689" s="241" t="str">
        <f t="shared" si="21"/>
        <v>16</v>
      </c>
      <c r="F689" s="240" t="s">
        <v>1469</v>
      </c>
      <c r="G689" s="251" t="s">
        <v>1494</v>
      </c>
      <c r="H689" s="243" t="s">
        <v>1495</v>
      </c>
      <c r="I689" s="243" t="s">
        <v>3824</v>
      </c>
      <c r="J689" s="252" t="s">
        <v>32</v>
      </c>
      <c r="K689" s="245">
        <v>518000</v>
      </c>
      <c r="L689" s="246"/>
      <c r="M689" s="247">
        <f>_xlfn.XLOOKUP(TblMainInvoices[[#This Row],[Chapter_Nomber]],TblFeharesChapter[Abniyeh_Chapter_Nomber],TblFeharesChapter[Abniyeh_Plus_Minus])</f>
        <v>1.3008999999999999</v>
      </c>
      <c r="N689" s="248">
        <v>1.3418000000000001</v>
      </c>
      <c r="O689" s="245" t="str">
        <f>IF(ISBLANK(TblMainInvoices[[#This Row],[Estimate_Contract_Volumn]]),"",ROUND(TblMainInvoices[[#This Row],[Price_Unit]]*TblMainInvoices[[#This Row],[Estimate_Contract_Volumn]],0))</f>
        <v/>
      </c>
      <c r="P689" s="249"/>
      <c r="Q689" s="250" t="str">
        <f>IFERROR(IF(ISBLANK(TblMainInvoices[[#This Row],[ContInv_No01_Volumn]]),"",ROUND(TblMainInvoices[[#This Row],[Price_Unit]]*TblMainInvoices[[#This Row],[ContInv_No01_Volumn]],0)),"")</f>
        <v/>
      </c>
    </row>
    <row r="690" spans="1:17" ht="50.25" customHeight="1">
      <c r="A690" s="239" t="str">
        <f t="shared" si="20"/>
        <v>11160207</v>
      </c>
      <c r="B690" s="240" t="str">
        <f>_xlfn.XLOOKUP(TblMainInvoices[[#This Row],[Fehrest_Code]],TblFeharesCode[Fehrest_Code],TblFeharesCode[Schedule_Prices_Fa])</f>
        <v>ابنیه</v>
      </c>
      <c r="C690" s="240" t="e">
        <f>_xlfn.XLOOKUP(TblMainInvoices[[#This Row],[Schedule_Prices_Fa]],TblFeharesCode[Schedule_Prices_Fa],#REF!)</f>
        <v>#REF!</v>
      </c>
      <c r="D690" s="241">
        <v>11</v>
      </c>
      <c r="E690" s="241" t="str">
        <f t="shared" si="21"/>
        <v>16</v>
      </c>
      <c r="F690" s="240" t="s">
        <v>1469</v>
      </c>
      <c r="G690" s="251" t="s">
        <v>1496</v>
      </c>
      <c r="H690" s="243" t="s">
        <v>1497</v>
      </c>
      <c r="I690" s="243" t="s">
        <v>3825</v>
      </c>
      <c r="J690" s="252" t="s">
        <v>32</v>
      </c>
      <c r="K690" s="245">
        <v>740500</v>
      </c>
      <c r="L690" s="246"/>
      <c r="M690" s="247">
        <f>_xlfn.XLOOKUP(TblMainInvoices[[#This Row],[Chapter_Nomber]],TblFeharesChapter[Abniyeh_Chapter_Nomber],TblFeharesChapter[Abniyeh_Plus_Minus])</f>
        <v>1.3008999999999999</v>
      </c>
      <c r="N690" s="248">
        <v>1.3418000000000001</v>
      </c>
      <c r="O690" s="245" t="str">
        <f>IF(ISBLANK(TblMainInvoices[[#This Row],[Estimate_Contract_Volumn]]),"",ROUND(TblMainInvoices[[#This Row],[Price_Unit]]*TblMainInvoices[[#This Row],[Estimate_Contract_Volumn]],0))</f>
        <v/>
      </c>
      <c r="P690" s="249"/>
      <c r="Q690" s="250" t="str">
        <f>IFERROR(IF(ISBLANK(TblMainInvoices[[#This Row],[ContInv_No01_Volumn]]),"",ROUND(TblMainInvoices[[#This Row],[Price_Unit]]*TblMainInvoices[[#This Row],[ContInv_No01_Volumn]],0)),"")</f>
        <v/>
      </c>
    </row>
    <row r="691" spans="1:17" ht="50.25" customHeight="1">
      <c r="A691" s="239" t="str">
        <f t="shared" si="20"/>
        <v>11160208</v>
      </c>
      <c r="B691" s="240" t="str">
        <f>_xlfn.XLOOKUP(TblMainInvoices[[#This Row],[Fehrest_Code]],TblFeharesCode[Fehrest_Code],TblFeharesCode[Schedule_Prices_Fa])</f>
        <v>ابنیه</v>
      </c>
      <c r="C691" s="240" t="e">
        <f>_xlfn.XLOOKUP(TblMainInvoices[[#This Row],[Schedule_Prices_Fa]],TblFeharesCode[Schedule_Prices_Fa],#REF!)</f>
        <v>#REF!</v>
      </c>
      <c r="D691" s="241">
        <v>11</v>
      </c>
      <c r="E691" s="241" t="str">
        <f t="shared" si="21"/>
        <v>16</v>
      </c>
      <c r="F691" s="240" t="s">
        <v>1469</v>
      </c>
      <c r="G691" s="251" t="s">
        <v>1498</v>
      </c>
      <c r="H691" s="243" t="s">
        <v>1499</v>
      </c>
      <c r="I691" s="243" t="s">
        <v>3826</v>
      </c>
      <c r="J691" s="252" t="s">
        <v>32</v>
      </c>
      <c r="K691" s="245">
        <v>982000</v>
      </c>
      <c r="L691" s="246"/>
      <c r="M691" s="247">
        <f>_xlfn.XLOOKUP(TblMainInvoices[[#This Row],[Chapter_Nomber]],TblFeharesChapter[Abniyeh_Chapter_Nomber],TblFeharesChapter[Abniyeh_Plus_Minus])</f>
        <v>1.3008999999999999</v>
      </c>
      <c r="N691" s="248">
        <v>1.3418000000000001</v>
      </c>
      <c r="O691" s="245" t="str">
        <f>IF(ISBLANK(TblMainInvoices[[#This Row],[Estimate_Contract_Volumn]]),"",ROUND(TblMainInvoices[[#This Row],[Price_Unit]]*TblMainInvoices[[#This Row],[Estimate_Contract_Volumn]],0))</f>
        <v/>
      </c>
      <c r="P691" s="249"/>
      <c r="Q691" s="250" t="str">
        <f>IFERROR(IF(ISBLANK(TblMainInvoices[[#This Row],[ContInv_No01_Volumn]]),"",ROUND(TblMainInvoices[[#This Row],[Price_Unit]]*TblMainInvoices[[#This Row],[ContInv_No01_Volumn]],0)),"")</f>
        <v/>
      </c>
    </row>
    <row r="692" spans="1:17" ht="50.25" customHeight="1">
      <c r="A692" s="239" t="str">
        <f t="shared" si="20"/>
        <v>11160210</v>
      </c>
      <c r="B692" s="240" t="str">
        <f>_xlfn.XLOOKUP(TblMainInvoices[[#This Row],[Fehrest_Code]],TblFeharesCode[Fehrest_Code],TblFeharesCode[Schedule_Prices_Fa])</f>
        <v>ابنیه</v>
      </c>
      <c r="C692" s="240" t="e">
        <f>_xlfn.XLOOKUP(TblMainInvoices[[#This Row],[Schedule_Prices_Fa]],TblFeharesCode[Schedule_Prices_Fa],#REF!)</f>
        <v>#REF!</v>
      </c>
      <c r="D692" s="241">
        <v>11</v>
      </c>
      <c r="E692" s="241" t="str">
        <f t="shared" si="21"/>
        <v>16</v>
      </c>
      <c r="F692" s="240" t="s">
        <v>1469</v>
      </c>
      <c r="G692" s="251" t="s">
        <v>1500</v>
      </c>
      <c r="H692" s="243" t="s">
        <v>1501</v>
      </c>
      <c r="I692" s="243" t="s">
        <v>3827</v>
      </c>
      <c r="J692" s="252" t="s">
        <v>32</v>
      </c>
      <c r="K692" s="245">
        <v>819000</v>
      </c>
      <c r="L692" s="246"/>
      <c r="M692" s="247">
        <f>_xlfn.XLOOKUP(TblMainInvoices[[#This Row],[Chapter_Nomber]],TblFeharesChapter[Abniyeh_Chapter_Nomber],TblFeharesChapter[Abniyeh_Plus_Minus])</f>
        <v>1.3008999999999999</v>
      </c>
      <c r="N692" s="248">
        <v>1.3418000000000001</v>
      </c>
      <c r="O692" s="245" t="str">
        <f>IF(ISBLANK(TblMainInvoices[[#This Row],[Estimate_Contract_Volumn]]),"",ROUND(TblMainInvoices[[#This Row],[Price_Unit]]*TblMainInvoices[[#This Row],[Estimate_Contract_Volumn]],0))</f>
        <v/>
      </c>
      <c r="P692" s="249"/>
      <c r="Q692" s="250" t="str">
        <f>IFERROR(IF(ISBLANK(TblMainInvoices[[#This Row],[ContInv_No01_Volumn]]),"",ROUND(TblMainInvoices[[#This Row],[Price_Unit]]*TblMainInvoices[[#This Row],[ContInv_No01_Volumn]],0)),"")</f>
        <v/>
      </c>
    </row>
    <row r="693" spans="1:17" ht="50.25" customHeight="1">
      <c r="A693" s="239" t="str">
        <f t="shared" si="20"/>
        <v>11160211</v>
      </c>
      <c r="B693" s="240" t="str">
        <f>_xlfn.XLOOKUP(TblMainInvoices[[#This Row],[Fehrest_Code]],TblFeharesCode[Fehrest_Code],TblFeharesCode[Schedule_Prices_Fa])</f>
        <v>ابنیه</v>
      </c>
      <c r="C693" s="240" t="e">
        <f>_xlfn.XLOOKUP(TblMainInvoices[[#This Row],[Schedule_Prices_Fa]],TblFeharesCode[Schedule_Prices_Fa],#REF!)</f>
        <v>#REF!</v>
      </c>
      <c r="D693" s="241">
        <v>11</v>
      </c>
      <c r="E693" s="241" t="str">
        <f t="shared" si="21"/>
        <v>16</v>
      </c>
      <c r="F693" s="240" t="s">
        <v>1469</v>
      </c>
      <c r="G693" s="251" t="s">
        <v>1502</v>
      </c>
      <c r="H693" s="243" t="s">
        <v>1503</v>
      </c>
      <c r="I693" s="243" t="s">
        <v>3828</v>
      </c>
      <c r="J693" s="252" t="s">
        <v>32</v>
      </c>
      <c r="K693" s="245">
        <v>564500</v>
      </c>
      <c r="L693" s="246"/>
      <c r="M693" s="247">
        <f>_xlfn.XLOOKUP(TblMainInvoices[[#This Row],[Chapter_Nomber]],TblFeharesChapter[Abniyeh_Chapter_Nomber],TblFeharesChapter[Abniyeh_Plus_Minus])</f>
        <v>1.3008999999999999</v>
      </c>
      <c r="N693" s="248">
        <v>1.3418000000000001</v>
      </c>
      <c r="O693" s="245" t="str">
        <f>IF(ISBLANK(TblMainInvoices[[#This Row],[Estimate_Contract_Volumn]]),"",ROUND(TblMainInvoices[[#This Row],[Price_Unit]]*TblMainInvoices[[#This Row],[Estimate_Contract_Volumn]],0))</f>
        <v/>
      </c>
      <c r="P693" s="249"/>
      <c r="Q693" s="250" t="str">
        <f>IFERROR(IF(ISBLANK(TblMainInvoices[[#This Row],[ContInv_No01_Volumn]]),"",ROUND(TblMainInvoices[[#This Row],[Price_Unit]]*TblMainInvoices[[#This Row],[ContInv_No01_Volumn]],0)),"")</f>
        <v/>
      </c>
    </row>
    <row r="694" spans="1:17" ht="50.25" customHeight="1">
      <c r="A694" s="239" t="str">
        <f t="shared" si="20"/>
        <v>11160213</v>
      </c>
      <c r="B694" s="240" t="str">
        <f>_xlfn.XLOOKUP(TblMainInvoices[[#This Row],[Fehrest_Code]],TblFeharesCode[Fehrest_Code],TblFeharesCode[Schedule_Prices_Fa])</f>
        <v>ابنیه</v>
      </c>
      <c r="C694" s="240" t="e">
        <f>_xlfn.XLOOKUP(TblMainInvoices[[#This Row],[Schedule_Prices_Fa]],TblFeharesCode[Schedule_Prices_Fa],#REF!)</f>
        <v>#REF!</v>
      </c>
      <c r="D694" s="241">
        <v>11</v>
      </c>
      <c r="E694" s="241" t="str">
        <f t="shared" si="21"/>
        <v>16</v>
      </c>
      <c r="F694" s="240" t="s">
        <v>1469</v>
      </c>
      <c r="G694" s="251" t="s">
        <v>1504</v>
      </c>
      <c r="H694" s="243" t="s">
        <v>1505</v>
      </c>
      <c r="I694" s="243" t="s">
        <v>3829</v>
      </c>
      <c r="J694" s="252" t="s">
        <v>32</v>
      </c>
      <c r="K694" s="245">
        <v>1210000</v>
      </c>
      <c r="L694" s="246"/>
      <c r="M694" s="247">
        <f>_xlfn.XLOOKUP(TblMainInvoices[[#This Row],[Chapter_Nomber]],TblFeharesChapter[Abniyeh_Chapter_Nomber],TblFeharesChapter[Abniyeh_Plus_Minus])</f>
        <v>1.3008999999999999</v>
      </c>
      <c r="N694" s="248">
        <v>1.3418000000000001</v>
      </c>
      <c r="O694" s="245" t="str">
        <f>IF(ISBLANK(TblMainInvoices[[#This Row],[Estimate_Contract_Volumn]]),"",ROUND(TblMainInvoices[[#This Row],[Price_Unit]]*TblMainInvoices[[#This Row],[Estimate_Contract_Volumn]],0))</f>
        <v/>
      </c>
      <c r="P694" s="249"/>
      <c r="Q694" s="250" t="str">
        <f>IFERROR(IF(ISBLANK(TblMainInvoices[[#This Row],[ContInv_No01_Volumn]]),"",ROUND(TblMainInvoices[[#This Row],[Price_Unit]]*TblMainInvoices[[#This Row],[ContInv_No01_Volumn]],0)),"")</f>
        <v/>
      </c>
    </row>
    <row r="695" spans="1:17" ht="50.25" customHeight="1">
      <c r="A695" s="239" t="str">
        <f t="shared" si="20"/>
        <v>11160215</v>
      </c>
      <c r="B695" s="240" t="str">
        <f>_xlfn.XLOOKUP(TblMainInvoices[[#This Row],[Fehrest_Code]],TblFeharesCode[Fehrest_Code],TblFeharesCode[Schedule_Prices_Fa])</f>
        <v>ابنیه</v>
      </c>
      <c r="C695" s="240" t="e">
        <f>_xlfn.XLOOKUP(TblMainInvoices[[#This Row],[Schedule_Prices_Fa]],TblFeharesCode[Schedule_Prices_Fa],#REF!)</f>
        <v>#REF!</v>
      </c>
      <c r="D695" s="241">
        <v>11</v>
      </c>
      <c r="E695" s="241" t="str">
        <f t="shared" si="21"/>
        <v>16</v>
      </c>
      <c r="F695" s="240" t="s">
        <v>1469</v>
      </c>
      <c r="G695" s="251" t="s">
        <v>1506</v>
      </c>
      <c r="H695" s="243" t="s">
        <v>1507</v>
      </c>
      <c r="I695" s="243"/>
      <c r="J695" s="252" t="s">
        <v>32</v>
      </c>
      <c r="K695" s="245">
        <v>872500</v>
      </c>
      <c r="L695" s="246"/>
      <c r="M695" s="247">
        <f>_xlfn.XLOOKUP(TblMainInvoices[[#This Row],[Chapter_Nomber]],TblFeharesChapter[Abniyeh_Chapter_Nomber],TblFeharesChapter[Abniyeh_Plus_Minus])</f>
        <v>1.3008999999999999</v>
      </c>
      <c r="N695" s="248">
        <v>1.3418000000000001</v>
      </c>
      <c r="O695" s="245" t="str">
        <f>IF(ISBLANK(TblMainInvoices[[#This Row],[Estimate_Contract_Volumn]]),"",ROUND(TblMainInvoices[[#This Row],[Price_Unit]]*TblMainInvoices[[#This Row],[Estimate_Contract_Volumn]],0))</f>
        <v/>
      </c>
      <c r="P695" s="249"/>
      <c r="Q695" s="250" t="str">
        <f>IFERROR(IF(ISBLANK(TblMainInvoices[[#This Row],[ContInv_No01_Volumn]]),"",ROUND(TblMainInvoices[[#This Row],[Price_Unit]]*TblMainInvoices[[#This Row],[ContInv_No01_Volumn]],0)),"")</f>
        <v/>
      </c>
    </row>
    <row r="696" spans="1:17" ht="50.25" customHeight="1">
      <c r="A696" s="239" t="str">
        <f t="shared" si="20"/>
        <v>11160221</v>
      </c>
      <c r="B696" s="240" t="str">
        <f>_xlfn.XLOOKUP(TblMainInvoices[[#This Row],[Fehrest_Code]],TblFeharesCode[Fehrest_Code],TblFeharesCode[Schedule_Prices_Fa])</f>
        <v>ابنیه</v>
      </c>
      <c r="C696" s="240" t="e">
        <f>_xlfn.XLOOKUP(TblMainInvoices[[#This Row],[Schedule_Prices_Fa]],TblFeharesCode[Schedule_Prices_Fa],#REF!)</f>
        <v>#REF!</v>
      </c>
      <c r="D696" s="241">
        <v>11</v>
      </c>
      <c r="E696" s="241" t="str">
        <f t="shared" si="21"/>
        <v>16</v>
      </c>
      <c r="F696" s="240" t="s">
        <v>1469</v>
      </c>
      <c r="G696" s="251" t="s">
        <v>1508</v>
      </c>
      <c r="H696" s="243" t="s">
        <v>1509</v>
      </c>
      <c r="I696" s="243" t="s">
        <v>3830</v>
      </c>
      <c r="J696" s="244" t="s">
        <v>32</v>
      </c>
      <c r="K696" s="245">
        <v>526500</v>
      </c>
      <c r="L696" s="246"/>
      <c r="M696" s="247">
        <f>_xlfn.XLOOKUP(TblMainInvoices[[#This Row],[Chapter_Nomber]],TblFeharesChapter[Abniyeh_Chapter_Nomber],TblFeharesChapter[Abniyeh_Plus_Minus])</f>
        <v>1.3008999999999999</v>
      </c>
      <c r="N696" s="248">
        <v>1.3418000000000001</v>
      </c>
      <c r="O696" s="245" t="str">
        <f>IF(ISBLANK(TblMainInvoices[[#This Row],[Estimate_Contract_Volumn]]),"",ROUND(TblMainInvoices[[#This Row],[Price_Unit]]*TblMainInvoices[[#This Row],[Estimate_Contract_Volumn]],0))</f>
        <v/>
      </c>
      <c r="P696" s="249"/>
      <c r="Q696" s="250" t="str">
        <f>IFERROR(IF(ISBLANK(TblMainInvoices[[#This Row],[ContInv_No01_Volumn]]),"",ROUND(TblMainInvoices[[#This Row],[Price_Unit]]*TblMainInvoices[[#This Row],[ContInv_No01_Volumn]],0)),"")</f>
        <v/>
      </c>
    </row>
    <row r="697" spans="1:17" ht="50.25" customHeight="1">
      <c r="A697" s="239" t="str">
        <f t="shared" si="20"/>
        <v>11160222</v>
      </c>
      <c r="B697" s="240" t="str">
        <f>_xlfn.XLOOKUP(TblMainInvoices[[#This Row],[Fehrest_Code]],TblFeharesCode[Fehrest_Code],TblFeharesCode[Schedule_Prices_Fa])</f>
        <v>ابنیه</v>
      </c>
      <c r="C697" s="240" t="e">
        <f>_xlfn.XLOOKUP(TblMainInvoices[[#This Row],[Schedule_Prices_Fa]],TblFeharesCode[Schedule_Prices_Fa],#REF!)</f>
        <v>#REF!</v>
      </c>
      <c r="D697" s="241">
        <v>11</v>
      </c>
      <c r="E697" s="241" t="str">
        <f t="shared" si="21"/>
        <v>16</v>
      </c>
      <c r="F697" s="240" t="s">
        <v>1469</v>
      </c>
      <c r="G697" s="251" t="s">
        <v>1510</v>
      </c>
      <c r="H697" s="243" t="s">
        <v>1511</v>
      </c>
      <c r="I697" s="243" t="s">
        <v>3831</v>
      </c>
      <c r="J697" s="252" t="s">
        <v>32</v>
      </c>
      <c r="K697" s="245">
        <v>632000</v>
      </c>
      <c r="L697" s="246"/>
      <c r="M697" s="247">
        <f>_xlfn.XLOOKUP(TblMainInvoices[[#This Row],[Chapter_Nomber]],TblFeharesChapter[Abniyeh_Chapter_Nomber],TblFeharesChapter[Abniyeh_Plus_Minus])</f>
        <v>1.3008999999999999</v>
      </c>
      <c r="N697" s="248">
        <v>1.3418000000000001</v>
      </c>
      <c r="O697" s="245" t="str">
        <f>IF(ISBLANK(TblMainInvoices[[#This Row],[Estimate_Contract_Volumn]]),"",ROUND(TblMainInvoices[[#This Row],[Price_Unit]]*TblMainInvoices[[#This Row],[Estimate_Contract_Volumn]],0))</f>
        <v/>
      </c>
      <c r="P697" s="249"/>
      <c r="Q697" s="250" t="str">
        <f>IFERROR(IF(ISBLANK(TblMainInvoices[[#This Row],[ContInv_No01_Volumn]]),"",ROUND(TblMainInvoices[[#This Row],[Price_Unit]]*TblMainInvoices[[#This Row],[ContInv_No01_Volumn]],0)),"")</f>
        <v/>
      </c>
    </row>
    <row r="698" spans="1:17" ht="50.25" customHeight="1">
      <c r="A698" s="239" t="str">
        <f t="shared" si="20"/>
        <v>11160223</v>
      </c>
      <c r="B698" s="240" t="str">
        <f>_xlfn.XLOOKUP(TblMainInvoices[[#This Row],[Fehrest_Code]],TblFeharesCode[Fehrest_Code],TblFeharesCode[Schedule_Prices_Fa])</f>
        <v>ابنیه</v>
      </c>
      <c r="C698" s="240" t="e">
        <f>_xlfn.XLOOKUP(TblMainInvoices[[#This Row],[Schedule_Prices_Fa]],TblFeharesCode[Schedule_Prices_Fa],#REF!)</f>
        <v>#REF!</v>
      </c>
      <c r="D698" s="241">
        <v>11</v>
      </c>
      <c r="E698" s="241" t="str">
        <f t="shared" si="21"/>
        <v>16</v>
      </c>
      <c r="F698" s="240" t="s">
        <v>1469</v>
      </c>
      <c r="G698" s="251" t="s">
        <v>1512</v>
      </c>
      <c r="H698" s="243" t="s">
        <v>1513</v>
      </c>
      <c r="I698" s="243" t="s">
        <v>3832</v>
      </c>
      <c r="J698" s="244" t="s">
        <v>32</v>
      </c>
      <c r="K698" s="245">
        <v>534500</v>
      </c>
      <c r="L698" s="246"/>
      <c r="M698" s="247">
        <f>_xlfn.XLOOKUP(TblMainInvoices[[#This Row],[Chapter_Nomber]],TblFeharesChapter[Abniyeh_Chapter_Nomber],TblFeharesChapter[Abniyeh_Plus_Minus])</f>
        <v>1.3008999999999999</v>
      </c>
      <c r="N698" s="248">
        <v>1.3418000000000001</v>
      </c>
      <c r="O698" s="245" t="str">
        <f>IF(ISBLANK(TblMainInvoices[[#This Row],[Estimate_Contract_Volumn]]),"",ROUND(TblMainInvoices[[#This Row],[Price_Unit]]*TblMainInvoices[[#This Row],[Estimate_Contract_Volumn]],0))</f>
        <v/>
      </c>
      <c r="P698" s="249"/>
      <c r="Q698" s="250" t="str">
        <f>IFERROR(IF(ISBLANK(TblMainInvoices[[#This Row],[ContInv_No01_Volumn]]),"",ROUND(TblMainInvoices[[#This Row],[Price_Unit]]*TblMainInvoices[[#This Row],[ContInv_No01_Volumn]],0)),"")</f>
        <v/>
      </c>
    </row>
    <row r="699" spans="1:17" ht="50.25" customHeight="1">
      <c r="A699" s="239" t="str">
        <f t="shared" si="20"/>
        <v>11160224</v>
      </c>
      <c r="B699" s="240" t="str">
        <f>_xlfn.XLOOKUP(TblMainInvoices[[#This Row],[Fehrest_Code]],TblFeharesCode[Fehrest_Code],TblFeharesCode[Schedule_Prices_Fa])</f>
        <v>ابنیه</v>
      </c>
      <c r="C699" s="240" t="e">
        <f>_xlfn.XLOOKUP(TblMainInvoices[[#This Row],[Schedule_Prices_Fa]],TblFeharesCode[Schedule_Prices_Fa],#REF!)</f>
        <v>#REF!</v>
      </c>
      <c r="D699" s="241">
        <v>11</v>
      </c>
      <c r="E699" s="241" t="str">
        <f t="shared" si="21"/>
        <v>16</v>
      </c>
      <c r="F699" s="240" t="s">
        <v>1469</v>
      </c>
      <c r="G699" s="251" t="s">
        <v>1514</v>
      </c>
      <c r="H699" s="243" t="s">
        <v>1515</v>
      </c>
      <c r="I699" s="243" t="s">
        <v>3833</v>
      </c>
      <c r="J699" s="252" t="s">
        <v>32</v>
      </c>
      <c r="K699" s="245">
        <v>644000</v>
      </c>
      <c r="L699" s="246"/>
      <c r="M699" s="247">
        <f>_xlfn.XLOOKUP(TblMainInvoices[[#This Row],[Chapter_Nomber]],TblFeharesChapter[Abniyeh_Chapter_Nomber],TblFeharesChapter[Abniyeh_Plus_Minus])</f>
        <v>1.3008999999999999</v>
      </c>
      <c r="N699" s="248">
        <v>1.3418000000000001</v>
      </c>
      <c r="O699" s="245" t="str">
        <f>IF(ISBLANK(TblMainInvoices[[#This Row],[Estimate_Contract_Volumn]]),"",ROUND(TblMainInvoices[[#This Row],[Price_Unit]]*TblMainInvoices[[#This Row],[Estimate_Contract_Volumn]],0))</f>
        <v/>
      </c>
      <c r="P699" s="249"/>
      <c r="Q699" s="250" t="str">
        <f>IFERROR(IF(ISBLANK(TblMainInvoices[[#This Row],[ContInv_No01_Volumn]]),"",ROUND(TblMainInvoices[[#This Row],[Price_Unit]]*TblMainInvoices[[#This Row],[ContInv_No01_Volumn]],0)),"")</f>
        <v/>
      </c>
    </row>
    <row r="700" spans="1:17" ht="50.25" customHeight="1">
      <c r="A700" s="239" t="str">
        <f t="shared" si="20"/>
        <v>11160225</v>
      </c>
      <c r="B700" s="240" t="str">
        <f>_xlfn.XLOOKUP(TblMainInvoices[[#This Row],[Fehrest_Code]],TblFeharesCode[Fehrest_Code],TblFeharesCode[Schedule_Prices_Fa])</f>
        <v>ابنیه</v>
      </c>
      <c r="C700" s="240" t="e">
        <f>_xlfn.XLOOKUP(TblMainInvoices[[#This Row],[Schedule_Prices_Fa]],TblFeharesCode[Schedule_Prices_Fa],#REF!)</f>
        <v>#REF!</v>
      </c>
      <c r="D700" s="241">
        <v>11</v>
      </c>
      <c r="E700" s="241" t="str">
        <f t="shared" si="21"/>
        <v>16</v>
      </c>
      <c r="F700" s="240" t="s">
        <v>1469</v>
      </c>
      <c r="G700" s="251" t="s">
        <v>1516</v>
      </c>
      <c r="H700" s="243" t="s">
        <v>1517</v>
      </c>
      <c r="I700" s="243" t="s">
        <v>3834</v>
      </c>
      <c r="J700" s="252" t="s">
        <v>32</v>
      </c>
      <c r="K700" s="245">
        <v>0</v>
      </c>
      <c r="L700" s="246"/>
      <c r="M700" s="247">
        <f>_xlfn.XLOOKUP(TblMainInvoices[[#This Row],[Chapter_Nomber]],TblFeharesChapter[Abniyeh_Chapter_Nomber],TblFeharesChapter[Abniyeh_Plus_Minus])</f>
        <v>1.3008999999999999</v>
      </c>
      <c r="N700" s="248">
        <v>1.3418000000000001</v>
      </c>
      <c r="O700" s="245" t="str">
        <f>IF(ISBLANK(TblMainInvoices[[#This Row],[Estimate_Contract_Volumn]]),"",ROUND(TblMainInvoices[[#This Row],[Price_Unit]]*TblMainInvoices[[#This Row],[Estimate_Contract_Volumn]],0))</f>
        <v/>
      </c>
      <c r="P700" s="249"/>
      <c r="Q700" s="250" t="str">
        <f>IFERROR(IF(ISBLANK(TblMainInvoices[[#This Row],[ContInv_No01_Volumn]]),"",ROUND(TblMainInvoices[[#This Row],[Price_Unit]]*TblMainInvoices[[#This Row],[ContInv_No01_Volumn]],0)),"")</f>
        <v/>
      </c>
    </row>
    <row r="701" spans="1:17" ht="50.25" customHeight="1">
      <c r="A701" s="239" t="str">
        <f t="shared" si="20"/>
        <v>11160230</v>
      </c>
      <c r="B701" s="240" t="str">
        <f>_xlfn.XLOOKUP(TblMainInvoices[[#This Row],[Fehrest_Code]],TblFeharesCode[Fehrest_Code],TblFeharesCode[Schedule_Prices_Fa])</f>
        <v>ابنیه</v>
      </c>
      <c r="C701" s="240" t="e">
        <f>_xlfn.XLOOKUP(TblMainInvoices[[#This Row],[Schedule_Prices_Fa]],TblFeharesCode[Schedule_Prices_Fa],#REF!)</f>
        <v>#REF!</v>
      </c>
      <c r="D701" s="241">
        <v>11</v>
      </c>
      <c r="E701" s="241" t="str">
        <f t="shared" si="21"/>
        <v>16</v>
      </c>
      <c r="F701" s="240" t="s">
        <v>1469</v>
      </c>
      <c r="G701" s="251" t="s">
        <v>1518</v>
      </c>
      <c r="H701" s="243" t="s">
        <v>1519</v>
      </c>
      <c r="I701" s="243" t="s">
        <v>3835</v>
      </c>
      <c r="J701" s="252" t="s">
        <v>32</v>
      </c>
      <c r="K701" s="245">
        <v>67000</v>
      </c>
      <c r="L701" s="246"/>
      <c r="M701" s="247">
        <f>_xlfn.XLOOKUP(TblMainInvoices[[#This Row],[Chapter_Nomber]],TblFeharesChapter[Abniyeh_Chapter_Nomber],TblFeharesChapter[Abniyeh_Plus_Minus])</f>
        <v>1.3008999999999999</v>
      </c>
      <c r="N701" s="248">
        <v>1.3418000000000001</v>
      </c>
      <c r="O701" s="245" t="str">
        <f>IF(ISBLANK(TblMainInvoices[[#This Row],[Estimate_Contract_Volumn]]),"",ROUND(TblMainInvoices[[#This Row],[Price_Unit]]*TblMainInvoices[[#This Row],[Estimate_Contract_Volumn]],0))</f>
        <v/>
      </c>
      <c r="P701" s="249"/>
      <c r="Q701" s="250" t="str">
        <f>IFERROR(IF(ISBLANK(TblMainInvoices[[#This Row],[ContInv_No01_Volumn]]),"",ROUND(TblMainInvoices[[#This Row],[Price_Unit]]*TblMainInvoices[[#This Row],[ContInv_No01_Volumn]],0)),"")</f>
        <v/>
      </c>
    </row>
    <row r="702" spans="1:17" ht="50.25" customHeight="1">
      <c r="A702" s="239" t="str">
        <f t="shared" si="20"/>
        <v>11160231</v>
      </c>
      <c r="B702" s="240" t="str">
        <f>_xlfn.XLOOKUP(TblMainInvoices[[#This Row],[Fehrest_Code]],TblFeharesCode[Fehrest_Code],TblFeharesCode[Schedule_Prices_Fa])</f>
        <v>ابنیه</v>
      </c>
      <c r="C702" s="240" t="e">
        <f>_xlfn.XLOOKUP(TblMainInvoices[[#This Row],[Schedule_Prices_Fa]],TblFeharesCode[Schedule_Prices_Fa],#REF!)</f>
        <v>#REF!</v>
      </c>
      <c r="D702" s="241">
        <v>11</v>
      </c>
      <c r="E702" s="241" t="str">
        <f t="shared" si="21"/>
        <v>16</v>
      </c>
      <c r="F702" s="240" t="s">
        <v>1469</v>
      </c>
      <c r="G702" s="251" t="s">
        <v>1520</v>
      </c>
      <c r="H702" s="243" t="s">
        <v>1521</v>
      </c>
      <c r="I702" s="243" t="s">
        <v>3836</v>
      </c>
      <c r="J702" s="252" t="s">
        <v>32</v>
      </c>
      <c r="K702" s="245">
        <v>18400</v>
      </c>
      <c r="L702" s="246"/>
      <c r="M702" s="247">
        <f>_xlfn.XLOOKUP(TblMainInvoices[[#This Row],[Chapter_Nomber]],TblFeharesChapter[Abniyeh_Chapter_Nomber],TblFeharesChapter[Abniyeh_Plus_Minus])</f>
        <v>1.3008999999999999</v>
      </c>
      <c r="N702" s="248">
        <v>1.3418000000000001</v>
      </c>
      <c r="O702" s="245" t="str">
        <f>IF(ISBLANK(TblMainInvoices[[#This Row],[Estimate_Contract_Volumn]]),"",ROUND(TblMainInvoices[[#This Row],[Price_Unit]]*TblMainInvoices[[#This Row],[Estimate_Contract_Volumn]],0))</f>
        <v/>
      </c>
      <c r="P702" s="249"/>
      <c r="Q702" s="250" t="str">
        <f>IFERROR(IF(ISBLANK(TblMainInvoices[[#This Row],[ContInv_No01_Volumn]]),"",ROUND(TblMainInvoices[[#This Row],[Price_Unit]]*TblMainInvoices[[#This Row],[ContInv_No01_Volumn]],0)),"")</f>
        <v/>
      </c>
    </row>
    <row r="703" spans="1:17" ht="50.25" customHeight="1">
      <c r="A703" s="239" t="str">
        <f t="shared" si="20"/>
        <v>11160301</v>
      </c>
      <c r="B703" s="240" t="str">
        <f>_xlfn.XLOOKUP(TblMainInvoices[[#This Row],[Fehrest_Code]],TblFeharesCode[Fehrest_Code],TblFeharesCode[Schedule_Prices_Fa])</f>
        <v>ابنیه</v>
      </c>
      <c r="C703" s="240" t="e">
        <f>_xlfn.XLOOKUP(TblMainInvoices[[#This Row],[Schedule_Prices_Fa]],TblFeharesCode[Schedule_Prices_Fa],#REF!)</f>
        <v>#REF!</v>
      </c>
      <c r="D703" s="241">
        <v>11</v>
      </c>
      <c r="E703" s="241" t="str">
        <f t="shared" si="21"/>
        <v>16</v>
      </c>
      <c r="F703" s="240" t="s">
        <v>1469</v>
      </c>
      <c r="G703" s="251" t="s">
        <v>1522</v>
      </c>
      <c r="H703" s="243" t="s">
        <v>1523</v>
      </c>
      <c r="I703" s="243" t="s">
        <v>3837</v>
      </c>
      <c r="J703" s="252" t="s">
        <v>32</v>
      </c>
      <c r="K703" s="245">
        <v>659500</v>
      </c>
      <c r="L703" s="246"/>
      <c r="M703" s="247">
        <f>_xlfn.XLOOKUP(TblMainInvoices[[#This Row],[Chapter_Nomber]],TblFeharesChapter[Abniyeh_Chapter_Nomber],TblFeharesChapter[Abniyeh_Plus_Minus])</f>
        <v>1.3008999999999999</v>
      </c>
      <c r="N703" s="248">
        <v>1.3418000000000001</v>
      </c>
      <c r="O703" s="245" t="str">
        <f>IF(ISBLANK(TblMainInvoices[[#This Row],[Estimate_Contract_Volumn]]),"",ROUND(TblMainInvoices[[#This Row],[Price_Unit]]*TblMainInvoices[[#This Row],[Estimate_Contract_Volumn]],0))</f>
        <v/>
      </c>
      <c r="P703" s="249"/>
      <c r="Q703" s="250" t="str">
        <f>IFERROR(IF(ISBLANK(TblMainInvoices[[#This Row],[ContInv_No01_Volumn]]),"",ROUND(TblMainInvoices[[#This Row],[Price_Unit]]*TblMainInvoices[[#This Row],[ContInv_No01_Volumn]],0)),"")</f>
        <v/>
      </c>
    </row>
    <row r="704" spans="1:17" ht="50.25" customHeight="1">
      <c r="A704" s="239" t="str">
        <f t="shared" si="20"/>
        <v>11160302</v>
      </c>
      <c r="B704" s="240" t="str">
        <f>_xlfn.XLOOKUP(TblMainInvoices[[#This Row],[Fehrest_Code]],TblFeharesCode[Fehrest_Code],TblFeharesCode[Schedule_Prices_Fa])</f>
        <v>ابنیه</v>
      </c>
      <c r="C704" s="240" t="e">
        <f>_xlfn.XLOOKUP(TblMainInvoices[[#This Row],[Schedule_Prices_Fa]],TblFeharesCode[Schedule_Prices_Fa],#REF!)</f>
        <v>#REF!</v>
      </c>
      <c r="D704" s="241">
        <v>11</v>
      </c>
      <c r="E704" s="241" t="str">
        <f t="shared" si="21"/>
        <v>16</v>
      </c>
      <c r="F704" s="240" t="s">
        <v>1469</v>
      </c>
      <c r="G704" s="251" t="s">
        <v>1524</v>
      </c>
      <c r="H704" s="243" t="s">
        <v>1525</v>
      </c>
      <c r="I704" s="243" t="s">
        <v>3838</v>
      </c>
      <c r="J704" s="252" t="s">
        <v>32</v>
      </c>
      <c r="K704" s="245">
        <v>764500</v>
      </c>
      <c r="L704" s="246"/>
      <c r="M704" s="247">
        <f>_xlfn.XLOOKUP(TblMainInvoices[[#This Row],[Chapter_Nomber]],TblFeharesChapter[Abniyeh_Chapter_Nomber],TblFeharesChapter[Abniyeh_Plus_Minus])</f>
        <v>1.3008999999999999</v>
      </c>
      <c r="N704" s="248">
        <v>1.3418000000000001</v>
      </c>
      <c r="O704" s="245" t="str">
        <f>IF(ISBLANK(TblMainInvoices[[#This Row],[Estimate_Contract_Volumn]]),"",ROUND(TblMainInvoices[[#This Row],[Price_Unit]]*TblMainInvoices[[#This Row],[Estimate_Contract_Volumn]],0))</f>
        <v/>
      </c>
      <c r="P704" s="249"/>
      <c r="Q704" s="250" t="str">
        <f>IFERROR(IF(ISBLANK(TblMainInvoices[[#This Row],[ContInv_No01_Volumn]]),"",ROUND(TblMainInvoices[[#This Row],[Price_Unit]]*TblMainInvoices[[#This Row],[ContInv_No01_Volumn]],0)),"")</f>
        <v/>
      </c>
    </row>
    <row r="705" spans="1:17" ht="50.25" customHeight="1">
      <c r="A705" s="239" t="str">
        <f t="shared" si="20"/>
        <v>11160303</v>
      </c>
      <c r="B705" s="240" t="str">
        <f>_xlfn.XLOOKUP(TblMainInvoices[[#This Row],[Fehrest_Code]],TblFeharesCode[Fehrest_Code],TblFeharesCode[Schedule_Prices_Fa])</f>
        <v>ابنیه</v>
      </c>
      <c r="C705" s="240" t="e">
        <f>_xlfn.XLOOKUP(TblMainInvoices[[#This Row],[Schedule_Prices_Fa]],TblFeharesCode[Schedule_Prices_Fa],#REF!)</f>
        <v>#REF!</v>
      </c>
      <c r="D705" s="241">
        <v>11</v>
      </c>
      <c r="E705" s="241" t="str">
        <f t="shared" si="21"/>
        <v>16</v>
      </c>
      <c r="F705" s="240" t="s">
        <v>1469</v>
      </c>
      <c r="G705" s="251" t="s">
        <v>1526</v>
      </c>
      <c r="H705" s="243" t="s">
        <v>1527</v>
      </c>
      <c r="I705" s="243" t="s">
        <v>3839</v>
      </c>
      <c r="J705" s="252" t="s">
        <v>32</v>
      </c>
      <c r="K705" s="245">
        <v>760000</v>
      </c>
      <c r="L705" s="246"/>
      <c r="M705" s="247">
        <f>_xlfn.XLOOKUP(TblMainInvoices[[#This Row],[Chapter_Nomber]],TblFeharesChapter[Abniyeh_Chapter_Nomber],TblFeharesChapter[Abniyeh_Plus_Minus])</f>
        <v>1.3008999999999999</v>
      </c>
      <c r="N705" s="248">
        <v>1.3418000000000001</v>
      </c>
      <c r="O705" s="245" t="str">
        <f>IF(ISBLANK(TblMainInvoices[[#This Row],[Estimate_Contract_Volumn]]),"",ROUND(TblMainInvoices[[#This Row],[Price_Unit]]*TblMainInvoices[[#This Row],[Estimate_Contract_Volumn]],0))</f>
        <v/>
      </c>
      <c r="P705" s="249"/>
      <c r="Q705" s="250" t="str">
        <f>IFERROR(IF(ISBLANK(TblMainInvoices[[#This Row],[ContInv_No01_Volumn]]),"",ROUND(TblMainInvoices[[#This Row],[Price_Unit]]*TblMainInvoices[[#This Row],[ContInv_No01_Volumn]],0)),"")</f>
        <v/>
      </c>
    </row>
    <row r="706" spans="1:17" ht="50.25" customHeight="1">
      <c r="A706" s="239" t="str">
        <f t="shared" si="20"/>
        <v>11160305</v>
      </c>
      <c r="B706" s="240" t="str">
        <f>_xlfn.XLOOKUP(TblMainInvoices[[#This Row],[Fehrest_Code]],TblFeharesCode[Fehrest_Code],TblFeharesCode[Schedule_Prices_Fa])</f>
        <v>ابنیه</v>
      </c>
      <c r="C706" s="240" t="e">
        <f>_xlfn.XLOOKUP(TblMainInvoices[[#This Row],[Schedule_Prices_Fa]],TblFeharesCode[Schedule_Prices_Fa],#REF!)</f>
        <v>#REF!</v>
      </c>
      <c r="D706" s="241">
        <v>11</v>
      </c>
      <c r="E706" s="241" t="str">
        <f t="shared" si="21"/>
        <v>16</v>
      </c>
      <c r="F706" s="240" t="s">
        <v>1469</v>
      </c>
      <c r="G706" s="251" t="s">
        <v>1528</v>
      </c>
      <c r="H706" s="243" t="s">
        <v>1529</v>
      </c>
      <c r="I706" s="243" t="s">
        <v>3840</v>
      </c>
      <c r="J706" s="252" t="s">
        <v>32</v>
      </c>
      <c r="K706" s="245">
        <v>1290000</v>
      </c>
      <c r="L706" s="246"/>
      <c r="M706" s="247">
        <f>_xlfn.XLOOKUP(TblMainInvoices[[#This Row],[Chapter_Nomber]],TblFeharesChapter[Abniyeh_Chapter_Nomber],TblFeharesChapter[Abniyeh_Plus_Minus])</f>
        <v>1.3008999999999999</v>
      </c>
      <c r="N706" s="248">
        <v>1.3418000000000001</v>
      </c>
      <c r="O706" s="245" t="str">
        <f>IF(ISBLANK(TblMainInvoices[[#This Row],[Estimate_Contract_Volumn]]),"",ROUND(TblMainInvoices[[#This Row],[Price_Unit]]*TblMainInvoices[[#This Row],[Estimate_Contract_Volumn]],0))</f>
        <v/>
      </c>
      <c r="P706" s="249"/>
      <c r="Q706" s="250" t="str">
        <f>IFERROR(IF(ISBLANK(TblMainInvoices[[#This Row],[ContInv_No01_Volumn]]),"",ROUND(TblMainInvoices[[#This Row],[Price_Unit]]*TblMainInvoices[[#This Row],[ContInv_No01_Volumn]],0)),"")</f>
        <v/>
      </c>
    </row>
    <row r="707" spans="1:17" ht="50.25" customHeight="1">
      <c r="A707" s="239" t="str">
        <f t="shared" si="20"/>
        <v>11160306</v>
      </c>
      <c r="B707" s="240" t="str">
        <f>_xlfn.XLOOKUP(TblMainInvoices[[#This Row],[Fehrest_Code]],TblFeharesCode[Fehrest_Code],TblFeharesCode[Schedule_Prices_Fa])</f>
        <v>ابنیه</v>
      </c>
      <c r="C707" s="240" t="e">
        <f>_xlfn.XLOOKUP(TblMainInvoices[[#This Row],[Schedule_Prices_Fa]],TblFeharesCode[Schedule_Prices_Fa],#REF!)</f>
        <v>#REF!</v>
      </c>
      <c r="D707" s="241">
        <v>11</v>
      </c>
      <c r="E707" s="241" t="str">
        <f t="shared" si="21"/>
        <v>16</v>
      </c>
      <c r="F707" s="240" t="s">
        <v>1469</v>
      </c>
      <c r="G707" s="251" t="s">
        <v>1530</v>
      </c>
      <c r="H707" s="243" t="s">
        <v>1531</v>
      </c>
      <c r="I707" s="243" t="s">
        <v>3841</v>
      </c>
      <c r="J707" s="252" t="s">
        <v>32</v>
      </c>
      <c r="K707" s="245">
        <v>923500</v>
      </c>
      <c r="L707" s="246"/>
      <c r="M707" s="247">
        <f>_xlfn.XLOOKUP(TblMainInvoices[[#This Row],[Chapter_Nomber]],TblFeharesChapter[Abniyeh_Chapter_Nomber],TblFeharesChapter[Abniyeh_Plus_Minus])</f>
        <v>1.3008999999999999</v>
      </c>
      <c r="N707" s="248">
        <v>1.3418000000000001</v>
      </c>
      <c r="O707" s="245" t="str">
        <f>IF(ISBLANK(TblMainInvoices[[#This Row],[Estimate_Contract_Volumn]]),"",ROUND(TblMainInvoices[[#This Row],[Price_Unit]]*TblMainInvoices[[#This Row],[Estimate_Contract_Volumn]],0))</f>
        <v/>
      </c>
      <c r="P707" s="249"/>
      <c r="Q707" s="250" t="str">
        <f>IFERROR(IF(ISBLANK(TblMainInvoices[[#This Row],[ContInv_No01_Volumn]]),"",ROUND(TblMainInvoices[[#This Row],[Price_Unit]]*TblMainInvoices[[#This Row],[ContInv_No01_Volumn]],0)),"")</f>
        <v/>
      </c>
    </row>
    <row r="708" spans="1:17" ht="50.25" customHeight="1">
      <c r="A708" s="239" t="str">
        <f t="shared" si="20"/>
        <v>11160307</v>
      </c>
      <c r="B708" s="240" t="str">
        <f>_xlfn.XLOOKUP(TblMainInvoices[[#This Row],[Fehrest_Code]],TblFeharesCode[Fehrest_Code],TblFeharesCode[Schedule_Prices_Fa])</f>
        <v>ابنیه</v>
      </c>
      <c r="C708" s="240" t="e">
        <f>_xlfn.XLOOKUP(TblMainInvoices[[#This Row],[Schedule_Prices_Fa]],TblFeharesCode[Schedule_Prices_Fa],#REF!)</f>
        <v>#REF!</v>
      </c>
      <c r="D708" s="241">
        <v>11</v>
      </c>
      <c r="E708" s="241" t="str">
        <f t="shared" si="21"/>
        <v>16</v>
      </c>
      <c r="F708" s="240" t="s">
        <v>1469</v>
      </c>
      <c r="G708" s="251" t="s">
        <v>1532</v>
      </c>
      <c r="H708" s="243" t="s">
        <v>1533</v>
      </c>
      <c r="I708" s="243" t="s">
        <v>3842</v>
      </c>
      <c r="J708" s="252" t="s">
        <v>1534</v>
      </c>
      <c r="K708" s="245">
        <v>887500</v>
      </c>
      <c r="L708" s="246"/>
      <c r="M708" s="247">
        <f>_xlfn.XLOOKUP(TblMainInvoices[[#This Row],[Chapter_Nomber]],TblFeharesChapter[Abniyeh_Chapter_Nomber],TblFeharesChapter[Abniyeh_Plus_Minus])</f>
        <v>1.3008999999999999</v>
      </c>
      <c r="N708" s="248">
        <v>1.3418000000000001</v>
      </c>
      <c r="O708" s="245" t="str">
        <f>IF(ISBLANK(TblMainInvoices[[#This Row],[Estimate_Contract_Volumn]]),"",ROUND(TblMainInvoices[[#This Row],[Price_Unit]]*TblMainInvoices[[#This Row],[Estimate_Contract_Volumn]],0))</f>
        <v/>
      </c>
      <c r="P708" s="249"/>
      <c r="Q708" s="250" t="str">
        <f>IFERROR(IF(ISBLANK(TblMainInvoices[[#This Row],[ContInv_No01_Volumn]]),"",ROUND(TblMainInvoices[[#This Row],[Price_Unit]]*TblMainInvoices[[#This Row],[ContInv_No01_Volumn]],0)),"")</f>
        <v/>
      </c>
    </row>
    <row r="709" spans="1:17" ht="50.25" customHeight="1">
      <c r="A709" s="239" t="str">
        <f t="shared" si="20"/>
        <v>11160309</v>
      </c>
      <c r="B709" s="240" t="str">
        <f>_xlfn.XLOOKUP(TblMainInvoices[[#This Row],[Fehrest_Code]],TblFeharesCode[Fehrest_Code],TblFeharesCode[Schedule_Prices_Fa])</f>
        <v>ابنیه</v>
      </c>
      <c r="C709" s="240" t="e">
        <f>_xlfn.XLOOKUP(TblMainInvoices[[#This Row],[Schedule_Prices_Fa]],TblFeharesCode[Schedule_Prices_Fa],#REF!)</f>
        <v>#REF!</v>
      </c>
      <c r="D709" s="241">
        <v>11</v>
      </c>
      <c r="E709" s="241" t="str">
        <f t="shared" si="21"/>
        <v>16</v>
      </c>
      <c r="F709" s="240" t="s">
        <v>1469</v>
      </c>
      <c r="G709" s="251" t="s">
        <v>1535</v>
      </c>
      <c r="H709" s="243" t="s">
        <v>1536</v>
      </c>
      <c r="I709" s="243" t="s">
        <v>3843</v>
      </c>
      <c r="J709" s="252" t="s">
        <v>236</v>
      </c>
      <c r="K709" s="245">
        <v>899500</v>
      </c>
      <c r="L709" s="246"/>
      <c r="M709" s="247">
        <f>_xlfn.XLOOKUP(TblMainInvoices[[#This Row],[Chapter_Nomber]],TblFeharesChapter[Abniyeh_Chapter_Nomber],TblFeharesChapter[Abniyeh_Plus_Minus])</f>
        <v>1.3008999999999999</v>
      </c>
      <c r="N709" s="248">
        <v>1.3418000000000001</v>
      </c>
      <c r="O709" s="245" t="str">
        <f>IF(ISBLANK(TblMainInvoices[[#This Row],[Estimate_Contract_Volumn]]),"",ROUND(TblMainInvoices[[#This Row],[Price_Unit]]*TblMainInvoices[[#This Row],[Estimate_Contract_Volumn]],0))</f>
        <v/>
      </c>
      <c r="P709" s="249"/>
      <c r="Q709" s="250" t="str">
        <f>IFERROR(IF(ISBLANK(TblMainInvoices[[#This Row],[ContInv_No01_Volumn]]),"",ROUND(TblMainInvoices[[#This Row],[Price_Unit]]*TblMainInvoices[[#This Row],[ContInv_No01_Volumn]],0)),"")</f>
        <v/>
      </c>
    </row>
    <row r="710" spans="1:17" ht="50.25" customHeight="1">
      <c r="A710" s="239" t="str">
        <f t="shared" si="20"/>
        <v>11160311</v>
      </c>
      <c r="B710" s="240" t="str">
        <f>_xlfn.XLOOKUP(TblMainInvoices[[#This Row],[Fehrest_Code]],TblFeharesCode[Fehrest_Code],TblFeharesCode[Schedule_Prices_Fa])</f>
        <v>ابنیه</v>
      </c>
      <c r="C710" s="240" t="e">
        <f>_xlfn.XLOOKUP(TblMainInvoices[[#This Row],[Schedule_Prices_Fa]],TblFeharesCode[Schedule_Prices_Fa],#REF!)</f>
        <v>#REF!</v>
      </c>
      <c r="D710" s="241">
        <v>11</v>
      </c>
      <c r="E710" s="241" t="str">
        <f t="shared" si="21"/>
        <v>16</v>
      </c>
      <c r="F710" s="240" t="s">
        <v>1469</v>
      </c>
      <c r="G710" s="251" t="s">
        <v>1537</v>
      </c>
      <c r="H710" s="243" t="s">
        <v>1538</v>
      </c>
      <c r="I710" s="243" t="s">
        <v>3844</v>
      </c>
      <c r="J710" s="252" t="s">
        <v>32</v>
      </c>
      <c r="K710" s="245">
        <v>837500</v>
      </c>
      <c r="L710" s="246"/>
      <c r="M710" s="247">
        <f>_xlfn.XLOOKUP(TblMainInvoices[[#This Row],[Chapter_Nomber]],TblFeharesChapter[Abniyeh_Chapter_Nomber],TblFeharesChapter[Abniyeh_Plus_Minus])</f>
        <v>1.3008999999999999</v>
      </c>
      <c r="N710" s="248">
        <v>1.3418000000000001</v>
      </c>
      <c r="O710" s="245" t="str">
        <f>IF(ISBLANK(TblMainInvoices[[#This Row],[Estimate_Contract_Volumn]]),"",ROUND(TblMainInvoices[[#This Row],[Price_Unit]]*TblMainInvoices[[#This Row],[Estimate_Contract_Volumn]],0))</f>
        <v/>
      </c>
      <c r="P710" s="249"/>
      <c r="Q710" s="250" t="str">
        <f>IFERROR(IF(ISBLANK(TblMainInvoices[[#This Row],[ContInv_No01_Volumn]]),"",ROUND(TblMainInvoices[[#This Row],[Price_Unit]]*TblMainInvoices[[#This Row],[ContInv_No01_Volumn]],0)),"")</f>
        <v/>
      </c>
    </row>
    <row r="711" spans="1:17" ht="50.25" customHeight="1">
      <c r="A711" s="239" t="str">
        <f t="shared" si="20"/>
        <v>11160315</v>
      </c>
      <c r="B711" s="240" t="str">
        <f>_xlfn.XLOOKUP(TblMainInvoices[[#This Row],[Fehrest_Code]],TblFeharesCode[Fehrest_Code],TblFeharesCode[Schedule_Prices_Fa])</f>
        <v>ابنیه</v>
      </c>
      <c r="C711" s="240" t="e">
        <f>_xlfn.XLOOKUP(TblMainInvoices[[#This Row],[Schedule_Prices_Fa]],TblFeharesCode[Schedule_Prices_Fa],#REF!)</f>
        <v>#REF!</v>
      </c>
      <c r="D711" s="241">
        <v>11</v>
      </c>
      <c r="E711" s="241" t="str">
        <f t="shared" si="21"/>
        <v>16</v>
      </c>
      <c r="F711" s="240" t="s">
        <v>1469</v>
      </c>
      <c r="G711" s="251" t="s">
        <v>1539</v>
      </c>
      <c r="H711" s="243" t="s">
        <v>1540</v>
      </c>
      <c r="I711" s="243" t="s">
        <v>3845</v>
      </c>
      <c r="J711" s="252" t="s">
        <v>32</v>
      </c>
      <c r="K711" s="245">
        <v>200000</v>
      </c>
      <c r="L711" s="246"/>
      <c r="M711" s="247">
        <f>_xlfn.XLOOKUP(TblMainInvoices[[#This Row],[Chapter_Nomber]],TblFeharesChapter[Abniyeh_Chapter_Nomber],TblFeharesChapter[Abniyeh_Plus_Minus])</f>
        <v>1.3008999999999999</v>
      </c>
      <c r="N711" s="248">
        <v>1.3418000000000001</v>
      </c>
      <c r="O711" s="245" t="str">
        <f>IF(ISBLANK(TblMainInvoices[[#This Row],[Estimate_Contract_Volumn]]),"",ROUND(TblMainInvoices[[#This Row],[Price_Unit]]*TblMainInvoices[[#This Row],[Estimate_Contract_Volumn]],0))</f>
        <v/>
      </c>
      <c r="P711" s="249"/>
      <c r="Q711" s="250" t="str">
        <f>IFERROR(IF(ISBLANK(TblMainInvoices[[#This Row],[ContInv_No01_Volumn]]),"",ROUND(TblMainInvoices[[#This Row],[Price_Unit]]*TblMainInvoices[[#This Row],[ContInv_No01_Volumn]],0)),"")</f>
        <v/>
      </c>
    </row>
    <row r="712" spans="1:17" ht="50.25" customHeight="1">
      <c r="A712" s="239" t="str">
        <f t="shared" si="20"/>
        <v>11160401</v>
      </c>
      <c r="B712" s="240" t="str">
        <f>_xlfn.XLOOKUP(TblMainInvoices[[#This Row],[Fehrest_Code]],TblFeharesCode[Fehrest_Code],TblFeharesCode[Schedule_Prices_Fa])</f>
        <v>ابنیه</v>
      </c>
      <c r="C712" s="240" t="e">
        <f>_xlfn.XLOOKUP(TblMainInvoices[[#This Row],[Schedule_Prices_Fa]],TblFeharesCode[Schedule_Prices_Fa],#REF!)</f>
        <v>#REF!</v>
      </c>
      <c r="D712" s="241">
        <v>11</v>
      </c>
      <c r="E712" s="241" t="str">
        <f t="shared" si="21"/>
        <v>16</v>
      </c>
      <c r="F712" s="240" t="s">
        <v>1469</v>
      </c>
      <c r="G712" s="251" t="s">
        <v>1541</v>
      </c>
      <c r="H712" s="243" t="s">
        <v>1542</v>
      </c>
      <c r="I712" s="243" t="s">
        <v>3846</v>
      </c>
      <c r="J712" s="244" t="s">
        <v>32</v>
      </c>
      <c r="K712" s="245">
        <v>631000</v>
      </c>
      <c r="L712" s="246"/>
      <c r="M712" s="247">
        <f>_xlfn.XLOOKUP(TblMainInvoices[[#This Row],[Chapter_Nomber]],TblFeharesChapter[Abniyeh_Chapter_Nomber],TblFeharesChapter[Abniyeh_Plus_Minus])</f>
        <v>1.3008999999999999</v>
      </c>
      <c r="N712" s="248">
        <v>1.3418000000000001</v>
      </c>
      <c r="O712" s="245" t="str">
        <f>IF(ISBLANK(TblMainInvoices[[#This Row],[Estimate_Contract_Volumn]]),"",ROUND(TblMainInvoices[[#This Row],[Price_Unit]]*TblMainInvoices[[#This Row],[Estimate_Contract_Volumn]],0))</f>
        <v/>
      </c>
      <c r="P712" s="249"/>
      <c r="Q712" s="250" t="str">
        <f>IFERROR(IF(ISBLANK(TblMainInvoices[[#This Row],[ContInv_No01_Volumn]]),"",ROUND(TblMainInvoices[[#This Row],[Price_Unit]]*TblMainInvoices[[#This Row],[ContInv_No01_Volumn]],0)),"")</f>
        <v/>
      </c>
    </row>
    <row r="713" spans="1:17" ht="50.25" customHeight="1">
      <c r="A713" s="239" t="str">
        <f t="shared" si="20"/>
        <v>11160402</v>
      </c>
      <c r="B713" s="240" t="str">
        <f>_xlfn.XLOOKUP(TblMainInvoices[[#This Row],[Fehrest_Code]],TblFeharesCode[Fehrest_Code],TblFeharesCode[Schedule_Prices_Fa])</f>
        <v>ابنیه</v>
      </c>
      <c r="C713" s="240" t="e">
        <f>_xlfn.XLOOKUP(TblMainInvoices[[#This Row],[Schedule_Prices_Fa]],TblFeharesCode[Schedule_Prices_Fa],#REF!)</f>
        <v>#REF!</v>
      </c>
      <c r="D713" s="241">
        <v>11</v>
      </c>
      <c r="E713" s="241" t="str">
        <f t="shared" si="21"/>
        <v>16</v>
      </c>
      <c r="F713" s="240" t="s">
        <v>1469</v>
      </c>
      <c r="G713" s="251" t="s">
        <v>1543</v>
      </c>
      <c r="H713" s="243" t="s">
        <v>1544</v>
      </c>
      <c r="I713" s="243" t="s">
        <v>3847</v>
      </c>
      <c r="J713" s="252" t="s">
        <v>125</v>
      </c>
      <c r="K713" s="245">
        <v>1377000</v>
      </c>
      <c r="L713" s="246"/>
      <c r="M713" s="247">
        <f>_xlfn.XLOOKUP(TblMainInvoices[[#This Row],[Chapter_Nomber]],TblFeharesChapter[Abniyeh_Chapter_Nomber],TblFeharesChapter[Abniyeh_Plus_Minus])</f>
        <v>1.3008999999999999</v>
      </c>
      <c r="N713" s="248">
        <v>1.3418000000000001</v>
      </c>
      <c r="O713" s="245" t="str">
        <f>IF(ISBLANK(TblMainInvoices[[#This Row],[Estimate_Contract_Volumn]]),"",ROUND(TblMainInvoices[[#This Row],[Price_Unit]]*TblMainInvoices[[#This Row],[Estimate_Contract_Volumn]],0))</f>
        <v/>
      </c>
      <c r="P713" s="249"/>
      <c r="Q713" s="250" t="str">
        <f>IFERROR(IF(ISBLANK(TblMainInvoices[[#This Row],[ContInv_No01_Volumn]]),"",ROUND(TblMainInvoices[[#This Row],[Price_Unit]]*TblMainInvoices[[#This Row],[ContInv_No01_Volumn]],0)),"")</f>
        <v/>
      </c>
    </row>
    <row r="714" spans="1:17" ht="50.25" customHeight="1">
      <c r="A714" s="239" t="str">
        <f t="shared" si="20"/>
        <v>11160403</v>
      </c>
      <c r="B714" s="240" t="str">
        <f>_xlfn.XLOOKUP(TblMainInvoices[[#This Row],[Fehrest_Code]],TblFeharesCode[Fehrest_Code],TblFeharesCode[Schedule_Prices_Fa])</f>
        <v>ابنیه</v>
      </c>
      <c r="C714" s="240" t="e">
        <f>_xlfn.XLOOKUP(TblMainInvoices[[#This Row],[Schedule_Prices_Fa]],TblFeharesCode[Schedule_Prices_Fa],#REF!)</f>
        <v>#REF!</v>
      </c>
      <c r="D714" s="241">
        <v>11</v>
      </c>
      <c r="E714" s="241" t="str">
        <f t="shared" si="21"/>
        <v>16</v>
      </c>
      <c r="F714" s="240" t="s">
        <v>1469</v>
      </c>
      <c r="G714" s="251" t="s">
        <v>1545</v>
      </c>
      <c r="H714" s="243" t="s">
        <v>1546</v>
      </c>
      <c r="I714" s="243" t="s">
        <v>3539</v>
      </c>
      <c r="J714" s="244" t="s">
        <v>125</v>
      </c>
      <c r="K714" s="245">
        <v>419500</v>
      </c>
      <c r="L714" s="246"/>
      <c r="M714" s="247">
        <f>_xlfn.XLOOKUP(TblMainInvoices[[#This Row],[Chapter_Nomber]],TblFeharesChapter[Abniyeh_Chapter_Nomber],TblFeharesChapter[Abniyeh_Plus_Minus])</f>
        <v>1.3008999999999999</v>
      </c>
      <c r="N714" s="248">
        <v>1.3418000000000001</v>
      </c>
      <c r="O714" s="245" t="str">
        <f>IF(ISBLANK(TblMainInvoices[[#This Row],[Estimate_Contract_Volumn]]),"",ROUND(TblMainInvoices[[#This Row],[Price_Unit]]*TblMainInvoices[[#This Row],[Estimate_Contract_Volumn]],0))</f>
        <v/>
      </c>
      <c r="P714" s="249"/>
      <c r="Q714" s="250" t="str">
        <f>IFERROR(IF(ISBLANK(TblMainInvoices[[#This Row],[ContInv_No01_Volumn]]),"",ROUND(TblMainInvoices[[#This Row],[Price_Unit]]*TblMainInvoices[[#This Row],[ContInv_No01_Volumn]],0)),"")</f>
        <v/>
      </c>
    </row>
    <row r="715" spans="1:17" ht="50.25" customHeight="1">
      <c r="A715" s="239" t="str">
        <f t="shared" ref="A715:A781" si="22">D715&amp;G715</f>
        <v>11160404</v>
      </c>
      <c r="B715" s="240" t="str">
        <f>_xlfn.XLOOKUP(TblMainInvoices[[#This Row],[Fehrest_Code]],TblFeharesCode[Fehrest_Code],TblFeharesCode[Schedule_Prices_Fa])</f>
        <v>ابنیه</v>
      </c>
      <c r="C715" s="240" t="e">
        <f>_xlfn.XLOOKUP(TblMainInvoices[[#This Row],[Schedule_Prices_Fa]],TblFeharesCode[Schedule_Prices_Fa],#REF!)</f>
        <v>#REF!</v>
      </c>
      <c r="D715" s="241">
        <v>11</v>
      </c>
      <c r="E715" s="241" t="str">
        <f t="shared" ref="E715:E781" si="23">LEFT($G715,2)</f>
        <v>16</v>
      </c>
      <c r="F715" s="240" t="s">
        <v>1469</v>
      </c>
      <c r="G715" s="251" t="s">
        <v>1547</v>
      </c>
      <c r="H715" s="243" t="s">
        <v>1548</v>
      </c>
      <c r="I715" s="243" t="s">
        <v>3848</v>
      </c>
      <c r="J715" s="252" t="s">
        <v>32</v>
      </c>
      <c r="K715" s="245">
        <v>479500</v>
      </c>
      <c r="L715" s="246"/>
      <c r="M715" s="247">
        <f>_xlfn.XLOOKUP(TblMainInvoices[[#This Row],[Chapter_Nomber]],TblFeharesChapter[Abniyeh_Chapter_Nomber],TblFeharesChapter[Abniyeh_Plus_Minus])</f>
        <v>1.3008999999999999</v>
      </c>
      <c r="N715" s="248">
        <v>1.3418000000000001</v>
      </c>
      <c r="O715" s="245" t="str">
        <f>IF(ISBLANK(TblMainInvoices[[#This Row],[Estimate_Contract_Volumn]]),"",ROUND(TblMainInvoices[[#This Row],[Price_Unit]]*TblMainInvoices[[#This Row],[Estimate_Contract_Volumn]],0))</f>
        <v/>
      </c>
      <c r="P715" s="249"/>
      <c r="Q715" s="250" t="str">
        <f>IFERROR(IF(ISBLANK(TblMainInvoices[[#This Row],[ContInv_No01_Volumn]]),"",ROUND(TblMainInvoices[[#This Row],[Price_Unit]]*TblMainInvoices[[#This Row],[ContInv_No01_Volumn]],0)),"")</f>
        <v/>
      </c>
    </row>
    <row r="716" spans="1:17" ht="50.25" customHeight="1">
      <c r="A716" s="239" t="str">
        <f t="shared" si="22"/>
        <v>11160405</v>
      </c>
      <c r="B716" s="240" t="str">
        <f>_xlfn.XLOOKUP(TblMainInvoices[[#This Row],[Fehrest_Code]],TblFeharesCode[Fehrest_Code],TblFeharesCode[Schedule_Prices_Fa])</f>
        <v>ابنیه</v>
      </c>
      <c r="C716" s="240" t="e">
        <f>_xlfn.XLOOKUP(TblMainInvoices[[#This Row],[Schedule_Prices_Fa]],TblFeharesCode[Schedule_Prices_Fa],#REF!)</f>
        <v>#REF!</v>
      </c>
      <c r="D716" s="241">
        <v>11</v>
      </c>
      <c r="E716" s="241" t="str">
        <f t="shared" si="23"/>
        <v>16</v>
      </c>
      <c r="F716" s="240" t="s">
        <v>1469</v>
      </c>
      <c r="G716" s="251" t="s">
        <v>1549</v>
      </c>
      <c r="H716" s="243" t="s">
        <v>1550</v>
      </c>
      <c r="I716" s="243" t="s">
        <v>3849</v>
      </c>
      <c r="J716" s="252" t="s">
        <v>32</v>
      </c>
      <c r="K716" s="245">
        <v>487500</v>
      </c>
      <c r="L716" s="246"/>
      <c r="M716" s="247">
        <f>_xlfn.XLOOKUP(TblMainInvoices[[#This Row],[Chapter_Nomber]],TblFeharesChapter[Abniyeh_Chapter_Nomber],TblFeharesChapter[Abniyeh_Plus_Minus])</f>
        <v>1.3008999999999999</v>
      </c>
      <c r="N716" s="248">
        <v>1.3418000000000001</v>
      </c>
      <c r="O716" s="245" t="str">
        <f>IF(ISBLANK(TblMainInvoices[[#This Row],[Estimate_Contract_Volumn]]),"",ROUND(TblMainInvoices[[#This Row],[Price_Unit]]*TblMainInvoices[[#This Row],[Estimate_Contract_Volumn]],0))</f>
        <v/>
      </c>
      <c r="P716" s="249"/>
      <c r="Q716" s="250" t="str">
        <f>IFERROR(IF(ISBLANK(TblMainInvoices[[#This Row],[ContInv_No01_Volumn]]),"",ROUND(TblMainInvoices[[#This Row],[Price_Unit]]*TblMainInvoices[[#This Row],[ContInv_No01_Volumn]],0)),"")</f>
        <v/>
      </c>
    </row>
    <row r="717" spans="1:17" ht="50.25" customHeight="1">
      <c r="A717" s="239" t="str">
        <f t="shared" si="22"/>
        <v>11160406</v>
      </c>
      <c r="B717" s="240" t="str">
        <f>_xlfn.XLOOKUP(TblMainInvoices[[#This Row],[Fehrest_Code]],TblFeharesCode[Fehrest_Code],TblFeharesCode[Schedule_Prices_Fa])</f>
        <v>ابنیه</v>
      </c>
      <c r="C717" s="240" t="e">
        <f>_xlfn.XLOOKUP(TblMainInvoices[[#This Row],[Schedule_Prices_Fa]],TblFeharesCode[Schedule_Prices_Fa],#REF!)</f>
        <v>#REF!</v>
      </c>
      <c r="D717" s="241">
        <v>11</v>
      </c>
      <c r="E717" s="241" t="str">
        <f t="shared" si="23"/>
        <v>16</v>
      </c>
      <c r="F717" s="240" t="s">
        <v>1469</v>
      </c>
      <c r="G717" s="251" t="s">
        <v>1551</v>
      </c>
      <c r="H717" s="243" t="s">
        <v>1552</v>
      </c>
      <c r="I717" s="243"/>
      <c r="J717" s="244" t="s">
        <v>32</v>
      </c>
      <c r="K717" s="245">
        <v>905000</v>
      </c>
      <c r="L717" s="246"/>
      <c r="M717" s="247">
        <f>_xlfn.XLOOKUP(TblMainInvoices[[#This Row],[Chapter_Nomber]],TblFeharesChapter[Abniyeh_Chapter_Nomber],TblFeharesChapter[Abniyeh_Plus_Minus])</f>
        <v>1.3008999999999999</v>
      </c>
      <c r="N717" s="248">
        <v>1.3418000000000001</v>
      </c>
      <c r="O717" s="245" t="str">
        <f>IF(ISBLANK(TblMainInvoices[[#This Row],[Estimate_Contract_Volumn]]),"",ROUND(TblMainInvoices[[#This Row],[Price_Unit]]*TblMainInvoices[[#This Row],[Estimate_Contract_Volumn]],0))</f>
        <v/>
      </c>
      <c r="P717" s="249"/>
      <c r="Q717" s="250" t="str">
        <f>IFERROR(IF(ISBLANK(TblMainInvoices[[#This Row],[ContInv_No01_Volumn]]),"",ROUND(TblMainInvoices[[#This Row],[Price_Unit]]*TblMainInvoices[[#This Row],[ContInv_No01_Volumn]],0)),"")</f>
        <v/>
      </c>
    </row>
    <row r="718" spans="1:17" ht="50.25" customHeight="1">
      <c r="A718" s="239" t="str">
        <f t="shared" si="22"/>
        <v>11160408</v>
      </c>
      <c r="B718" s="240" t="str">
        <f>_xlfn.XLOOKUP(TblMainInvoices[[#This Row],[Fehrest_Code]],TblFeharesCode[Fehrest_Code],TblFeharesCode[Schedule_Prices_Fa])</f>
        <v>ابنیه</v>
      </c>
      <c r="C718" s="240" t="e">
        <f>_xlfn.XLOOKUP(TblMainInvoices[[#This Row],[Schedule_Prices_Fa]],TblFeharesCode[Schedule_Prices_Fa],#REF!)</f>
        <v>#REF!</v>
      </c>
      <c r="D718" s="241">
        <v>11</v>
      </c>
      <c r="E718" s="241" t="str">
        <f t="shared" si="23"/>
        <v>16</v>
      </c>
      <c r="F718" s="240" t="s">
        <v>1469</v>
      </c>
      <c r="G718" s="251" t="s">
        <v>1553</v>
      </c>
      <c r="H718" s="243" t="s">
        <v>1554</v>
      </c>
      <c r="I718" s="243" t="s">
        <v>3850</v>
      </c>
      <c r="J718" s="252" t="s">
        <v>125</v>
      </c>
      <c r="K718" s="245">
        <v>425500</v>
      </c>
      <c r="L718" s="246"/>
      <c r="M718" s="247">
        <f>_xlfn.XLOOKUP(TblMainInvoices[[#This Row],[Chapter_Nomber]],TblFeharesChapter[Abniyeh_Chapter_Nomber],TblFeharesChapter[Abniyeh_Plus_Minus])</f>
        <v>1.3008999999999999</v>
      </c>
      <c r="N718" s="248">
        <v>1.3418000000000001</v>
      </c>
      <c r="O718" s="245" t="str">
        <f>IF(ISBLANK(TblMainInvoices[[#This Row],[Estimate_Contract_Volumn]]),"",ROUND(TblMainInvoices[[#This Row],[Price_Unit]]*TblMainInvoices[[#This Row],[Estimate_Contract_Volumn]],0))</f>
        <v/>
      </c>
      <c r="P718" s="249"/>
      <c r="Q718" s="250" t="str">
        <f>IFERROR(IF(ISBLANK(TblMainInvoices[[#This Row],[ContInv_No01_Volumn]]),"",ROUND(TblMainInvoices[[#This Row],[Price_Unit]]*TblMainInvoices[[#This Row],[ContInv_No01_Volumn]],0)),"")</f>
        <v/>
      </c>
    </row>
    <row r="719" spans="1:17" ht="50.25" customHeight="1">
      <c r="A719" s="239" t="str">
        <f t="shared" si="22"/>
        <v>11160409</v>
      </c>
      <c r="B719" s="240" t="str">
        <f>_xlfn.XLOOKUP(TblMainInvoices[[#This Row],[Fehrest_Code]],TblFeharesCode[Fehrest_Code],TblFeharesCode[Schedule_Prices_Fa])</f>
        <v>ابنیه</v>
      </c>
      <c r="C719" s="240" t="e">
        <f>_xlfn.XLOOKUP(TblMainInvoices[[#This Row],[Schedule_Prices_Fa]],TblFeharesCode[Schedule_Prices_Fa],#REF!)</f>
        <v>#REF!</v>
      </c>
      <c r="D719" s="241">
        <v>11</v>
      </c>
      <c r="E719" s="241" t="str">
        <f t="shared" si="23"/>
        <v>16</v>
      </c>
      <c r="F719" s="240" t="s">
        <v>1469</v>
      </c>
      <c r="G719" s="251" t="s">
        <v>1555</v>
      </c>
      <c r="H719" s="243" t="s">
        <v>1556</v>
      </c>
      <c r="I719" s="243" t="s">
        <v>3851</v>
      </c>
      <c r="J719" s="252" t="s">
        <v>32</v>
      </c>
      <c r="K719" s="245">
        <v>402500</v>
      </c>
      <c r="L719" s="246"/>
      <c r="M719" s="247">
        <f>_xlfn.XLOOKUP(TblMainInvoices[[#This Row],[Chapter_Nomber]],TblFeharesChapter[Abniyeh_Chapter_Nomber],TblFeharesChapter[Abniyeh_Plus_Minus])</f>
        <v>1.3008999999999999</v>
      </c>
      <c r="N719" s="248">
        <v>1.3418000000000001</v>
      </c>
      <c r="O719" s="245" t="str">
        <f>IF(ISBLANK(TblMainInvoices[[#This Row],[Estimate_Contract_Volumn]]),"",ROUND(TblMainInvoices[[#This Row],[Price_Unit]]*TblMainInvoices[[#This Row],[Estimate_Contract_Volumn]],0))</f>
        <v/>
      </c>
      <c r="P719" s="249"/>
      <c r="Q719" s="250" t="str">
        <f>IFERROR(IF(ISBLANK(TblMainInvoices[[#This Row],[ContInv_No01_Volumn]]),"",ROUND(TblMainInvoices[[#This Row],[Price_Unit]]*TblMainInvoices[[#This Row],[ContInv_No01_Volumn]],0)),"")</f>
        <v/>
      </c>
    </row>
    <row r="720" spans="1:17" ht="50.25" customHeight="1">
      <c r="A720" s="239" t="str">
        <f t="shared" si="22"/>
        <v>11160410</v>
      </c>
      <c r="B720" s="240" t="str">
        <f>_xlfn.XLOOKUP(TblMainInvoices[[#This Row],[Fehrest_Code]],TblFeharesCode[Fehrest_Code],TblFeharesCode[Schedule_Prices_Fa])</f>
        <v>ابنیه</v>
      </c>
      <c r="C720" s="240" t="e">
        <f>_xlfn.XLOOKUP(TblMainInvoices[[#This Row],[Schedule_Prices_Fa]],TblFeharesCode[Schedule_Prices_Fa],#REF!)</f>
        <v>#REF!</v>
      </c>
      <c r="D720" s="241">
        <v>11</v>
      </c>
      <c r="E720" s="241" t="str">
        <f t="shared" si="23"/>
        <v>16</v>
      </c>
      <c r="F720" s="240" t="s">
        <v>1469</v>
      </c>
      <c r="G720" s="251" t="s">
        <v>1557</v>
      </c>
      <c r="H720" s="243" t="s">
        <v>1558</v>
      </c>
      <c r="I720" s="243" t="s">
        <v>3852</v>
      </c>
      <c r="J720" s="252" t="s">
        <v>32</v>
      </c>
      <c r="K720" s="245">
        <v>363000</v>
      </c>
      <c r="L720" s="246"/>
      <c r="M720" s="247">
        <f>_xlfn.XLOOKUP(TblMainInvoices[[#This Row],[Chapter_Nomber]],TblFeharesChapter[Abniyeh_Chapter_Nomber],TblFeharesChapter[Abniyeh_Plus_Minus])</f>
        <v>1.3008999999999999</v>
      </c>
      <c r="N720" s="248">
        <v>1.3418000000000001</v>
      </c>
      <c r="O720" s="245" t="str">
        <f>IF(ISBLANK(TblMainInvoices[[#This Row],[Estimate_Contract_Volumn]]),"",ROUND(TblMainInvoices[[#This Row],[Price_Unit]]*TblMainInvoices[[#This Row],[Estimate_Contract_Volumn]],0))</f>
        <v/>
      </c>
      <c r="P720" s="249"/>
      <c r="Q720" s="250" t="str">
        <f>IFERROR(IF(ISBLANK(TblMainInvoices[[#This Row],[ContInv_No01_Volumn]]),"",ROUND(TblMainInvoices[[#This Row],[Price_Unit]]*TblMainInvoices[[#This Row],[ContInv_No01_Volumn]],0)),"")</f>
        <v/>
      </c>
    </row>
    <row r="721" spans="1:17" ht="50.25" customHeight="1">
      <c r="A721" s="239" t="str">
        <f t="shared" si="22"/>
        <v>11160417</v>
      </c>
      <c r="B721" s="240" t="str">
        <f>_xlfn.XLOOKUP(TblMainInvoices[[#This Row],[Fehrest_Code]],TblFeharesCode[Fehrest_Code],TblFeharesCode[Schedule_Prices_Fa])</f>
        <v>ابنیه</v>
      </c>
      <c r="C721" s="240" t="e">
        <f>_xlfn.XLOOKUP(TblMainInvoices[[#This Row],[Schedule_Prices_Fa]],TblFeharesCode[Schedule_Prices_Fa],#REF!)</f>
        <v>#REF!</v>
      </c>
      <c r="D721" s="241">
        <v>11</v>
      </c>
      <c r="E721" s="241" t="str">
        <f t="shared" si="23"/>
        <v>16</v>
      </c>
      <c r="F721" s="240" t="s">
        <v>1469</v>
      </c>
      <c r="G721" s="251" t="s">
        <v>1559</v>
      </c>
      <c r="H721" s="243" t="s">
        <v>1560</v>
      </c>
      <c r="I721" s="243" t="s">
        <v>3853</v>
      </c>
      <c r="J721" s="252" t="s">
        <v>32</v>
      </c>
      <c r="K721" s="245">
        <v>581500</v>
      </c>
      <c r="L721" s="246"/>
      <c r="M721" s="247">
        <f>_xlfn.XLOOKUP(TblMainInvoices[[#This Row],[Chapter_Nomber]],TblFeharesChapter[Abniyeh_Chapter_Nomber],TblFeharesChapter[Abniyeh_Plus_Minus])</f>
        <v>1.3008999999999999</v>
      </c>
      <c r="N721" s="248">
        <v>1.3418000000000001</v>
      </c>
      <c r="O721" s="245" t="str">
        <f>IF(ISBLANK(TblMainInvoices[[#This Row],[Estimate_Contract_Volumn]]),"",ROUND(TblMainInvoices[[#This Row],[Price_Unit]]*TblMainInvoices[[#This Row],[Estimate_Contract_Volumn]],0))</f>
        <v/>
      </c>
      <c r="P721" s="249"/>
      <c r="Q721" s="250" t="str">
        <f>IFERROR(IF(ISBLANK(TblMainInvoices[[#This Row],[ContInv_No01_Volumn]]),"",ROUND(TblMainInvoices[[#This Row],[Price_Unit]]*TblMainInvoices[[#This Row],[ContInv_No01_Volumn]],0)),"")</f>
        <v/>
      </c>
    </row>
    <row r="722" spans="1:17" ht="50.25" customHeight="1">
      <c r="A722" s="239" t="str">
        <f t="shared" si="22"/>
        <v>11160418</v>
      </c>
      <c r="B722" s="240" t="str">
        <f>_xlfn.XLOOKUP(TblMainInvoices[[#This Row],[Fehrest_Code]],TblFeharesCode[Fehrest_Code],TblFeharesCode[Schedule_Prices_Fa])</f>
        <v>ابنیه</v>
      </c>
      <c r="C722" s="240" t="e">
        <f>_xlfn.XLOOKUP(TblMainInvoices[[#This Row],[Schedule_Prices_Fa]],TblFeharesCode[Schedule_Prices_Fa],#REF!)</f>
        <v>#REF!</v>
      </c>
      <c r="D722" s="241">
        <v>11</v>
      </c>
      <c r="E722" s="241" t="str">
        <f t="shared" si="23"/>
        <v>16</v>
      </c>
      <c r="F722" s="240" t="s">
        <v>1469</v>
      </c>
      <c r="G722" s="251" t="s">
        <v>1561</v>
      </c>
      <c r="H722" s="243" t="s">
        <v>1562</v>
      </c>
      <c r="I722" s="243" t="s">
        <v>3854</v>
      </c>
      <c r="J722" s="252" t="s">
        <v>32</v>
      </c>
      <c r="K722" s="245">
        <v>634000</v>
      </c>
      <c r="L722" s="246"/>
      <c r="M722" s="247">
        <f>_xlfn.XLOOKUP(TblMainInvoices[[#This Row],[Chapter_Nomber]],TblFeharesChapter[Abniyeh_Chapter_Nomber],TblFeharesChapter[Abniyeh_Plus_Minus])</f>
        <v>1.3008999999999999</v>
      </c>
      <c r="N722" s="248">
        <v>1.3418000000000001</v>
      </c>
      <c r="O722" s="245" t="str">
        <f>IF(ISBLANK(TblMainInvoices[[#This Row],[Estimate_Contract_Volumn]]),"",ROUND(TblMainInvoices[[#This Row],[Price_Unit]]*TblMainInvoices[[#This Row],[Estimate_Contract_Volumn]],0))</f>
        <v/>
      </c>
      <c r="P722" s="249"/>
      <c r="Q722" s="250" t="str">
        <f>IFERROR(IF(ISBLANK(TblMainInvoices[[#This Row],[ContInv_No01_Volumn]]),"",ROUND(TblMainInvoices[[#This Row],[Price_Unit]]*TblMainInvoices[[#This Row],[ContInv_No01_Volumn]],0)),"")</f>
        <v/>
      </c>
    </row>
    <row r="723" spans="1:17" ht="50.25" customHeight="1">
      <c r="A723" s="239" t="str">
        <f t="shared" si="22"/>
        <v>11160419</v>
      </c>
      <c r="B723" s="240" t="str">
        <f>_xlfn.XLOOKUP(TblMainInvoices[[#This Row],[Fehrest_Code]],TblFeharesCode[Fehrest_Code],TblFeharesCode[Schedule_Prices_Fa])</f>
        <v>ابنیه</v>
      </c>
      <c r="C723" s="240" t="e">
        <f>_xlfn.XLOOKUP(TblMainInvoices[[#This Row],[Schedule_Prices_Fa]],TblFeharesCode[Schedule_Prices_Fa],#REF!)</f>
        <v>#REF!</v>
      </c>
      <c r="D723" s="241">
        <v>11</v>
      </c>
      <c r="E723" s="241" t="str">
        <f t="shared" si="23"/>
        <v>16</v>
      </c>
      <c r="F723" s="240" t="s">
        <v>1469</v>
      </c>
      <c r="G723" s="251" t="s">
        <v>1563</v>
      </c>
      <c r="H723" s="243" t="s">
        <v>1564</v>
      </c>
      <c r="I723" s="243" t="s">
        <v>3855</v>
      </c>
      <c r="J723" s="252" t="s">
        <v>32</v>
      </c>
      <c r="K723" s="245">
        <v>623000</v>
      </c>
      <c r="L723" s="246"/>
      <c r="M723" s="247">
        <f>_xlfn.XLOOKUP(TblMainInvoices[[#This Row],[Chapter_Nomber]],TblFeharesChapter[Abniyeh_Chapter_Nomber],TblFeharesChapter[Abniyeh_Plus_Minus])</f>
        <v>1.3008999999999999</v>
      </c>
      <c r="N723" s="248">
        <v>1.3418000000000001</v>
      </c>
      <c r="O723" s="245" t="str">
        <f>IF(ISBLANK(TblMainInvoices[[#This Row],[Estimate_Contract_Volumn]]),"",ROUND(TblMainInvoices[[#This Row],[Price_Unit]]*TblMainInvoices[[#This Row],[Estimate_Contract_Volumn]],0))</f>
        <v/>
      </c>
      <c r="P723" s="249"/>
      <c r="Q723" s="250" t="str">
        <f>IFERROR(IF(ISBLANK(TblMainInvoices[[#This Row],[ContInv_No01_Volumn]]),"",ROUND(TblMainInvoices[[#This Row],[Price_Unit]]*TblMainInvoices[[#This Row],[ContInv_No01_Volumn]],0)),"")</f>
        <v/>
      </c>
    </row>
    <row r="724" spans="1:17" ht="50.25" customHeight="1">
      <c r="A724" s="239" t="str">
        <f t="shared" si="22"/>
        <v>11160420</v>
      </c>
      <c r="B724" s="240" t="str">
        <f>_xlfn.XLOOKUP(TblMainInvoices[[#This Row],[Fehrest_Code]],TblFeharesCode[Fehrest_Code],TblFeharesCode[Schedule_Prices_Fa])</f>
        <v>ابنیه</v>
      </c>
      <c r="C724" s="240" t="e">
        <f>_xlfn.XLOOKUP(TblMainInvoices[[#This Row],[Schedule_Prices_Fa]],TblFeharesCode[Schedule_Prices_Fa],#REF!)</f>
        <v>#REF!</v>
      </c>
      <c r="D724" s="241">
        <v>11</v>
      </c>
      <c r="E724" s="241" t="str">
        <f t="shared" si="23"/>
        <v>16</v>
      </c>
      <c r="F724" s="240" t="s">
        <v>1469</v>
      </c>
      <c r="G724" s="251" t="s">
        <v>1565</v>
      </c>
      <c r="H724" s="243" t="s">
        <v>1566</v>
      </c>
      <c r="I724" s="243" t="s">
        <v>3856</v>
      </c>
      <c r="J724" s="252" t="s">
        <v>32</v>
      </c>
      <c r="K724" s="245">
        <v>655500</v>
      </c>
      <c r="L724" s="246"/>
      <c r="M724" s="247">
        <f>_xlfn.XLOOKUP(TblMainInvoices[[#This Row],[Chapter_Nomber]],TblFeharesChapter[Abniyeh_Chapter_Nomber],TblFeharesChapter[Abniyeh_Plus_Minus])</f>
        <v>1.3008999999999999</v>
      </c>
      <c r="N724" s="248">
        <v>1.3418000000000001</v>
      </c>
      <c r="O724" s="245" t="str">
        <f>IF(ISBLANK(TblMainInvoices[[#This Row],[Estimate_Contract_Volumn]]),"",ROUND(TblMainInvoices[[#This Row],[Price_Unit]]*TblMainInvoices[[#This Row],[Estimate_Contract_Volumn]],0))</f>
        <v/>
      </c>
      <c r="P724" s="249"/>
      <c r="Q724" s="250" t="str">
        <f>IFERROR(IF(ISBLANK(TblMainInvoices[[#This Row],[ContInv_No01_Volumn]]),"",ROUND(TblMainInvoices[[#This Row],[Price_Unit]]*TblMainInvoices[[#This Row],[ContInv_No01_Volumn]],0)),"")</f>
        <v/>
      </c>
    </row>
    <row r="725" spans="1:17" ht="50.25" customHeight="1">
      <c r="A725" s="239" t="str">
        <f t="shared" si="22"/>
        <v>11160421</v>
      </c>
      <c r="B725" s="240" t="str">
        <f>_xlfn.XLOOKUP(TblMainInvoices[[#This Row],[Fehrest_Code]],TblFeharesCode[Fehrest_Code],TblFeharesCode[Schedule_Prices_Fa])</f>
        <v>ابنیه</v>
      </c>
      <c r="C725" s="240" t="e">
        <f>_xlfn.XLOOKUP(TblMainInvoices[[#This Row],[Schedule_Prices_Fa]],TblFeharesCode[Schedule_Prices_Fa],#REF!)</f>
        <v>#REF!</v>
      </c>
      <c r="D725" s="241">
        <v>11</v>
      </c>
      <c r="E725" s="241" t="str">
        <f t="shared" si="23"/>
        <v>16</v>
      </c>
      <c r="F725" s="240" t="s">
        <v>1469</v>
      </c>
      <c r="G725" s="251" t="s">
        <v>1567</v>
      </c>
      <c r="H725" s="243" t="s">
        <v>1568</v>
      </c>
      <c r="I725" s="243" t="s">
        <v>3857</v>
      </c>
      <c r="J725" s="252" t="s">
        <v>32</v>
      </c>
      <c r="K725" s="245">
        <v>662500</v>
      </c>
      <c r="L725" s="246"/>
      <c r="M725" s="247">
        <f>_xlfn.XLOOKUP(TblMainInvoices[[#This Row],[Chapter_Nomber]],TblFeharesChapter[Abniyeh_Chapter_Nomber],TblFeharesChapter[Abniyeh_Plus_Minus])</f>
        <v>1.3008999999999999</v>
      </c>
      <c r="N725" s="248">
        <v>1.3418000000000001</v>
      </c>
      <c r="O725" s="245" t="str">
        <f>IF(ISBLANK(TblMainInvoices[[#This Row],[Estimate_Contract_Volumn]]),"",ROUND(TblMainInvoices[[#This Row],[Price_Unit]]*TblMainInvoices[[#This Row],[Estimate_Contract_Volumn]],0))</f>
        <v/>
      </c>
      <c r="P725" s="249"/>
      <c r="Q725" s="250" t="str">
        <f>IFERROR(IF(ISBLANK(TblMainInvoices[[#This Row],[ContInv_No01_Volumn]]),"",ROUND(TblMainInvoices[[#This Row],[Price_Unit]]*TblMainInvoices[[#This Row],[ContInv_No01_Volumn]],0)),"")</f>
        <v/>
      </c>
    </row>
    <row r="726" spans="1:17" ht="50.25" customHeight="1">
      <c r="A726" s="239" t="str">
        <f t="shared" si="22"/>
        <v>11160422</v>
      </c>
      <c r="B726" s="240" t="str">
        <f>_xlfn.XLOOKUP(TblMainInvoices[[#This Row],[Fehrest_Code]],TblFeharesCode[Fehrest_Code],TblFeharesCode[Schedule_Prices_Fa])</f>
        <v>ابنیه</v>
      </c>
      <c r="C726" s="240" t="e">
        <f>_xlfn.XLOOKUP(TblMainInvoices[[#This Row],[Schedule_Prices_Fa]],TblFeharesCode[Schedule_Prices_Fa],#REF!)</f>
        <v>#REF!</v>
      </c>
      <c r="D726" s="241">
        <v>11</v>
      </c>
      <c r="E726" s="241" t="str">
        <f t="shared" si="23"/>
        <v>16</v>
      </c>
      <c r="F726" s="240" t="s">
        <v>1469</v>
      </c>
      <c r="G726" s="251" t="s">
        <v>1569</v>
      </c>
      <c r="H726" s="243" t="s">
        <v>1570</v>
      </c>
      <c r="I726" s="243" t="s">
        <v>3858</v>
      </c>
      <c r="J726" s="252" t="s">
        <v>32</v>
      </c>
      <c r="K726" s="245">
        <v>699500</v>
      </c>
      <c r="L726" s="246"/>
      <c r="M726" s="247">
        <f>_xlfn.XLOOKUP(TblMainInvoices[[#This Row],[Chapter_Nomber]],TblFeharesChapter[Abniyeh_Chapter_Nomber],TblFeharesChapter[Abniyeh_Plus_Minus])</f>
        <v>1.3008999999999999</v>
      </c>
      <c r="N726" s="248">
        <v>1.3418000000000001</v>
      </c>
      <c r="O726" s="245" t="str">
        <f>IF(ISBLANK(TblMainInvoices[[#This Row],[Estimate_Contract_Volumn]]),"",ROUND(TblMainInvoices[[#This Row],[Price_Unit]]*TblMainInvoices[[#This Row],[Estimate_Contract_Volumn]],0))</f>
        <v/>
      </c>
      <c r="P726" s="249"/>
      <c r="Q726" s="250" t="str">
        <f>IFERROR(IF(ISBLANK(TblMainInvoices[[#This Row],[ContInv_No01_Volumn]]),"",ROUND(TblMainInvoices[[#This Row],[Price_Unit]]*TblMainInvoices[[#This Row],[ContInv_No01_Volumn]],0)),"")</f>
        <v/>
      </c>
    </row>
    <row r="727" spans="1:17" ht="50.25" customHeight="1">
      <c r="A727" s="239" t="str">
        <f t="shared" si="22"/>
        <v>11160501</v>
      </c>
      <c r="B727" s="240" t="str">
        <f>_xlfn.XLOOKUP(TblMainInvoices[[#This Row],[Fehrest_Code]],TblFeharesCode[Fehrest_Code],TblFeharesCode[Schedule_Prices_Fa])</f>
        <v>ابنیه</v>
      </c>
      <c r="C727" s="240" t="e">
        <f>_xlfn.XLOOKUP(TblMainInvoices[[#This Row],[Schedule_Prices_Fa]],TblFeharesCode[Schedule_Prices_Fa],#REF!)</f>
        <v>#REF!</v>
      </c>
      <c r="D727" s="241">
        <v>11</v>
      </c>
      <c r="E727" s="241" t="str">
        <f t="shared" si="23"/>
        <v>16</v>
      </c>
      <c r="F727" s="240" t="s">
        <v>1469</v>
      </c>
      <c r="G727" s="251" t="s">
        <v>1571</v>
      </c>
      <c r="H727" s="243" t="s">
        <v>1572</v>
      </c>
      <c r="I727" s="243" t="s">
        <v>3859</v>
      </c>
      <c r="J727" s="252" t="s">
        <v>32</v>
      </c>
      <c r="K727" s="245">
        <v>0</v>
      </c>
      <c r="L727" s="246"/>
      <c r="M727" s="247">
        <f>_xlfn.XLOOKUP(TblMainInvoices[[#This Row],[Chapter_Nomber]],TblFeharesChapter[Abniyeh_Chapter_Nomber],TblFeharesChapter[Abniyeh_Plus_Minus])</f>
        <v>1.3008999999999999</v>
      </c>
      <c r="N727" s="248">
        <v>1.3418000000000001</v>
      </c>
      <c r="O727" s="245" t="str">
        <f>IF(ISBLANK(TblMainInvoices[[#This Row],[Estimate_Contract_Volumn]]),"",ROUND(TblMainInvoices[[#This Row],[Price_Unit]]*TblMainInvoices[[#This Row],[Estimate_Contract_Volumn]],0))</f>
        <v/>
      </c>
      <c r="P727" s="249"/>
      <c r="Q727" s="250" t="str">
        <f>IFERROR(IF(ISBLANK(TblMainInvoices[[#This Row],[ContInv_No01_Volumn]]),"",ROUND(TblMainInvoices[[#This Row],[Price_Unit]]*TblMainInvoices[[#This Row],[ContInv_No01_Volumn]],0)),"")</f>
        <v/>
      </c>
    </row>
    <row r="728" spans="1:17" ht="50.25" customHeight="1">
      <c r="A728" s="239" t="str">
        <f t="shared" si="22"/>
        <v>11160601</v>
      </c>
      <c r="B728" s="240" t="str">
        <f>_xlfn.XLOOKUP(TblMainInvoices[[#This Row],[Fehrest_Code]],TblFeharesCode[Fehrest_Code],TblFeharesCode[Schedule_Prices_Fa])</f>
        <v>ابنیه</v>
      </c>
      <c r="C728" s="240" t="e">
        <f>_xlfn.XLOOKUP(TblMainInvoices[[#This Row],[Schedule_Prices_Fa]],TblFeharesCode[Schedule_Prices_Fa],#REF!)</f>
        <v>#REF!</v>
      </c>
      <c r="D728" s="241">
        <v>11</v>
      </c>
      <c r="E728" s="241" t="str">
        <f t="shared" si="23"/>
        <v>16</v>
      </c>
      <c r="F728" s="240" t="s">
        <v>1469</v>
      </c>
      <c r="G728" s="251" t="s">
        <v>1573</v>
      </c>
      <c r="H728" s="243" t="s">
        <v>1574</v>
      </c>
      <c r="I728" s="243" t="s">
        <v>3860</v>
      </c>
      <c r="J728" s="244" t="s">
        <v>125</v>
      </c>
      <c r="K728" s="245">
        <v>2452000</v>
      </c>
      <c r="L728" s="246"/>
      <c r="M728" s="247">
        <f>_xlfn.XLOOKUP(TblMainInvoices[[#This Row],[Chapter_Nomber]],TblFeharesChapter[Abniyeh_Chapter_Nomber],TblFeharesChapter[Abniyeh_Plus_Minus])</f>
        <v>1.3008999999999999</v>
      </c>
      <c r="N728" s="248">
        <v>1.3418000000000001</v>
      </c>
      <c r="O728" s="245" t="str">
        <f>IF(ISBLANK(TblMainInvoices[[#This Row],[Estimate_Contract_Volumn]]),"",ROUND(TblMainInvoices[[#This Row],[Price_Unit]]*TblMainInvoices[[#This Row],[Estimate_Contract_Volumn]],0))</f>
        <v/>
      </c>
      <c r="P728" s="249"/>
      <c r="Q728" s="250" t="str">
        <f>IFERROR(IF(ISBLANK(TblMainInvoices[[#This Row],[ContInv_No01_Volumn]]),"",ROUND(TblMainInvoices[[#This Row],[Price_Unit]]*TblMainInvoices[[#This Row],[ContInv_No01_Volumn]],0)),"")</f>
        <v/>
      </c>
    </row>
    <row r="729" spans="1:17" ht="50.25" customHeight="1">
      <c r="A729" s="239" t="str">
        <f t="shared" si="22"/>
        <v>11160602</v>
      </c>
      <c r="B729" s="240" t="str">
        <f>_xlfn.XLOOKUP(TblMainInvoices[[#This Row],[Fehrest_Code]],TblFeharesCode[Fehrest_Code],TblFeharesCode[Schedule_Prices_Fa])</f>
        <v>ابنیه</v>
      </c>
      <c r="C729" s="240" t="e">
        <f>_xlfn.XLOOKUP(TblMainInvoices[[#This Row],[Schedule_Prices_Fa]],TblFeharesCode[Schedule_Prices_Fa],#REF!)</f>
        <v>#REF!</v>
      </c>
      <c r="D729" s="241">
        <v>11</v>
      </c>
      <c r="E729" s="241" t="str">
        <f t="shared" si="23"/>
        <v>16</v>
      </c>
      <c r="F729" s="240" t="s">
        <v>1469</v>
      </c>
      <c r="G729" s="251" t="s">
        <v>1575</v>
      </c>
      <c r="H729" s="243" t="s">
        <v>1576</v>
      </c>
      <c r="I729" s="243"/>
      <c r="J729" s="252" t="s">
        <v>125</v>
      </c>
      <c r="K729" s="245">
        <v>3688000</v>
      </c>
      <c r="L729" s="246"/>
      <c r="M729" s="247">
        <f>_xlfn.XLOOKUP(TblMainInvoices[[#This Row],[Chapter_Nomber]],TblFeharesChapter[Abniyeh_Chapter_Nomber],TblFeharesChapter[Abniyeh_Plus_Minus])</f>
        <v>1.3008999999999999</v>
      </c>
      <c r="N729" s="248">
        <v>1.3418000000000001</v>
      </c>
      <c r="O729" s="245" t="str">
        <f>IF(ISBLANK(TblMainInvoices[[#This Row],[Estimate_Contract_Volumn]]),"",ROUND(TblMainInvoices[[#This Row],[Price_Unit]]*TblMainInvoices[[#This Row],[Estimate_Contract_Volumn]],0))</f>
        <v/>
      </c>
      <c r="P729" s="249"/>
      <c r="Q729" s="250" t="str">
        <f>IFERROR(IF(ISBLANK(TblMainInvoices[[#This Row],[ContInv_No01_Volumn]]),"",ROUND(TblMainInvoices[[#This Row],[Price_Unit]]*TblMainInvoices[[#This Row],[ContInv_No01_Volumn]],0)),"")</f>
        <v/>
      </c>
    </row>
    <row r="730" spans="1:17" ht="50.25" customHeight="1">
      <c r="A730" s="239" t="str">
        <f t="shared" si="22"/>
        <v>11160603</v>
      </c>
      <c r="B730" s="240" t="str">
        <f>_xlfn.XLOOKUP(TblMainInvoices[[#This Row],[Fehrest_Code]],TblFeharesCode[Fehrest_Code],TblFeharesCode[Schedule_Prices_Fa])</f>
        <v>ابنیه</v>
      </c>
      <c r="C730" s="240" t="e">
        <f>_xlfn.XLOOKUP(TblMainInvoices[[#This Row],[Schedule_Prices_Fa]],TblFeharesCode[Schedule_Prices_Fa],#REF!)</f>
        <v>#REF!</v>
      </c>
      <c r="D730" s="241">
        <v>11</v>
      </c>
      <c r="E730" s="241" t="str">
        <f t="shared" si="23"/>
        <v>16</v>
      </c>
      <c r="F730" s="240" t="s">
        <v>1469</v>
      </c>
      <c r="G730" s="251" t="s">
        <v>1577</v>
      </c>
      <c r="H730" s="243" t="s">
        <v>1578</v>
      </c>
      <c r="I730" s="243" t="s">
        <v>3861</v>
      </c>
      <c r="J730" s="252" t="s">
        <v>125</v>
      </c>
      <c r="K730" s="245">
        <v>294000</v>
      </c>
      <c r="L730" s="246"/>
      <c r="M730" s="247">
        <f>_xlfn.XLOOKUP(TblMainInvoices[[#This Row],[Chapter_Nomber]],TblFeharesChapter[Abniyeh_Chapter_Nomber],TblFeharesChapter[Abniyeh_Plus_Minus])</f>
        <v>1.3008999999999999</v>
      </c>
      <c r="N730" s="248">
        <v>1.3418000000000001</v>
      </c>
      <c r="O730" s="245" t="str">
        <f>IF(ISBLANK(TblMainInvoices[[#This Row],[Estimate_Contract_Volumn]]),"",ROUND(TblMainInvoices[[#This Row],[Price_Unit]]*TblMainInvoices[[#This Row],[Estimate_Contract_Volumn]],0))</f>
        <v/>
      </c>
      <c r="P730" s="249"/>
      <c r="Q730" s="250" t="str">
        <f>IFERROR(IF(ISBLANK(TblMainInvoices[[#This Row],[ContInv_No01_Volumn]]),"",ROUND(TblMainInvoices[[#This Row],[Price_Unit]]*TblMainInvoices[[#This Row],[ContInv_No01_Volumn]],0)),"")</f>
        <v/>
      </c>
    </row>
    <row r="731" spans="1:17" ht="50.25" customHeight="1">
      <c r="A731" s="239" t="str">
        <f t="shared" si="22"/>
        <v>11160604</v>
      </c>
      <c r="B731" s="240" t="str">
        <f>_xlfn.XLOOKUP(TblMainInvoices[[#This Row],[Fehrest_Code]],TblFeharesCode[Fehrest_Code],TblFeharesCode[Schedule_Prices_Fa])</f>
        <v>ابنیه</v>
      </c>
      <c r="C731" s="240" t="e">
        <f>_xlfn.XLOOKUP(TblMainInvoices[[#This Row],[Schedule_Prices_Fa]],TblFeharesCode[Schedule_Prices_Fa],#REF!)</f>
        <v>#REF!</v>
      </c>
      <c r="D731" s="241">
        <v>11</v>
      </c>
      <c r="E731" s="241" t="str">
        <f t="shared" si="23"/>
        <v>16</v>
      </c>
      <c r="F731" s="240" t="s">
        <v>1469</v>
      </c>
      <c r="G731" s="251" t="s">
        <v>1579</v>
      </c>
      <c r="H731" s="243" t="s">
        <v>1580</v>
      </c>
      <c r="I731" s="243" t="s">
        <v>3862</v>
      </c>
      <c r="J731" s="252" t="s">
        <v>125</v>
      </c>
      <c r="K731" s="245">
        <v>120000</v>
      </c>
      <c r="L731" s="246"/>
      <c r="M731" s="247">
        <f>_xlfn.XLOOKUP(TblMainInvoices[[#This Row],[Chapter_Nomber]],TblFeharesChapter[Abniyeh_Chapter_Nomber],TblFeharesChapter[Abniyeh_Plus_Minus])</f>
        <v>1.3008999999999999</v>
      </c>
      <c r="N731" s="248">
        <v>1.3418000000000001</v>
      </c>
      <c r="O731" s="245" t="str">
        <f>IF(ISBLANK(TblMainInvoices[[#This Row],[Estimate_Contract_Volumn]]),"",ROUND(TblMainInvoices[[#This Row],[Price_Unit]]*TblMainInvoices[[#This Row],[Estimate_Contract_Volumn]],0))</f>
        <v/>
      </c>
      <c r="P731" s="249"/>
      <c r="Q731" s="250" t="str">
        <f>IFERROR(IF(ISBLANK(TblMainInvoices[[#This Row],[ContInv_No01_Volumn]]),"",ROUND(TblMainInvoices[[#This Row],[Price_Unit]]*TblMainInvoices[[#This Row],[ContInv_No01_Volumn]],0)),"")</f>
        <v/>
      </c>
    </row>
    <row r="732" spans="1:17" ht="50.25" customHeight="1">
      <c r="A732" s="239" t="str">
        <f t="shared" si="22"/>
        <v>11160605</v>
      </c>
      <c r="B732" s="240" t="str">
        <f>_xlfn.XLOOKUP(TblMainInvoices[[#This Row],[Fehrest_Code]],TblFeharesCode[Fehrest_Code],TblFeharesCode[Schedule_Prices_Fa])</f>
        <v>ابنیه</v>
      </c>
      <c r="C732" s="240" t="e">
        <f>_xlfn.XLOOKUP(TblMainInvoices[[#This Row],[Schedule_Prices_Fa]],TblFeharesCode[Schedule_Prices_Fa],#REF!)</f>
        <v>#REF!</v>
      </c>
      <c r="D732" s="241">
        <v>11</v>
      </c>
      <c r="E732" s="241" t="str">
        <f t="shared" si="23"/>
        <v>16</v>
      </c>
      <c r="F732" s="240" t="s">
        <v>1469</v>
      </c>
      <c r="G732" s="251" t="s">
        <v>1581</v>
      </c>
      <c r="H732" s="243" t="s">
        <v>1582</v>
      </c>
      <c r="I732" s="243" t="s">
        <v>3863</v>
      </c>
      <c r="J732" s="252" t="s">
        <v>125</v>
      </c>
      <c r="K732" s="245">
        <v>690000</v>
      </c>
      <c r="L732" s="246"/>
      <c r="M732" s="247">
        <f>_xlfn.XLOOKUP(TblMainInvoices[[#This Row],[Chapter_Nomber]],TblFeharesChapter[Abniyeh_Chapter_Nomber],TblFeharesChapter[Abniyeh_Plus_Minus])</f>
        <v>1.3008999999999999</v>
      </c>
      <c r="N732" s="248">
        <v>1.3418000000000001</v>
      </c>
      <c r="O732" s="245" t="str">
        <f>IF(ISBLANK(TblMainInvoices[[#This Row],[Estimate_Contract_Volumn]]),"",ROUND(TblMainInvoices[[#This Row],[Price_Unit]]*TblMainInvoices[[#This Row],[Estimate_Contract_Volumn]],0))</f>
        <v/>
      </c>
      <c r="P732" s="249"/>
      <c r="Q732" s="250" t="str">
        <f>IFERROR(IF(ISBLANK(TblMainInvoices[[#This Row],[ContInv_No01_Volumn]]),"",ROUND(TblMainInvoices[[#This Row],[Price_Unit]]*TblMainInvoices[[#This Row],[ContInv_No01_Volumn]],0)),"")</f>
        <v/>
      </c>
    </row>
    <row r="733" spans="1:17" ht="50.25" customHeight="1">
      <c r="A733" s="239" t="str">
        <f t="shared" si="22"/>
        <v>11160606</v>
      </c>
      <c r="B733" s="240" t="str">
        <f>_xlfn.XLOOKUP(TblMainInvoices[[#This Row],[Fehrest_Code]],TblFeharesCode[Fehrest_Code],TblFeharesCode[Schedule_Prices_Fa])</f>
        <v>ابنیه</v>
      </c>
      <c r="C733" s="240" t="e">
        <f>_xlfn.XLOOKUP(TblMainInvoices[[#This Row],[Schedule_Prices_Fa]],TblFeharesCode[Schedule_Prices_Fa],#REF!)</f>
        <v>#REF!</v>
      </c>
      <c r="D733" s="241">
        <v>11</v>
      </c>
      <c r="E733" s="241" t="str">
        <f t="shared" si="23"/>
        <v>16</v>
      </c>
      <c r="F733" s="240" t="s">
        <v>1469</v>
      </c>
      <c r="G733" s="251" t="s">
        <v>1583</v>
      </c>
      <c r="H733" s="243" t="s">
        <v>1584</v>
      </c>
      <c r="I733" s="243" t="s">
        <v>3864</v>
      </c>
      <c r="J733" s="252" t="s">
        <v>125</v>
      </c>
      <c r="K733" s="245">
        <v>76200</v>
      </c>
      <c r="L733" s="246"/>
      <c r="M733" s="247">
        <f>_xlfn.XLOOKUP(TblMainInvoices[[#This Row],[Chapter_Nomber]],TblFeharesChapter[Abniyeh_Chapter_Nomber],TblFeharesChapter[Abniyeh_Plus_Minus])</f>
        <v>1.3008999999999999</v>
      </c>
      <c r="N733" s="248">
        <v>1.3418000000000001</v>
      </c>
      <c r="O733" s="245" t="str">
        <f>IF(ISBLANK(TblMainInvoices[[#This Row],[Estimate_Contract_Volumn]]),"",ROUND(TblMainInvoices[[#This Row],[Price_Unit]]*TblMainInvoices[[#This Row],[Estimate_Contract_Volumn]],0))</f>
        <v/>
      </c>
      <c r="P733" s="249"/>
      <c r="Q733" s="250" t="str">
        <f>IFERROR(IF(ISBLANK(TblMainInvoices[[#This Row],[ContInv_No01_Volumn]]),"",ROUND(TblMainInvoices[[#This Row],[Price_Unit]]*TblMainInvoices[[#This Row],[ContInv_No01_Volumn]],0)),"")</f>
        <v/>
      </c>
    </row>
    <row r="734" spans="1:17" ht="50.25" customHeight="1">
      <c r="A734" s="239" t="str">
        <f t="shared" si="22"/>
        <v>11160607</v>
      </c>
      <c r="B734" s="240" t="str">
        <f>_xlfn.XLOOKUP(TblMainInvoices[[#This Row],[Fehrest_Code]],TblFeharesCode[Fehrest_Code],TblFeharesCode[Schedule_Prices_Fa])</f>
        <v>ابنیه</v>
      </c>
      <c r="C734" s="240" t="e">
        <f>_xlfn.XLOOKUP(TblMainInvoices[[#This Row],[Schedule_Prices_Fa]],TblFeharesCode[Schedule_Prices_Fa],#REF!)</f>
        <v>#REF!</v>
      </c>
      <c r="D734" s="241">
        <v>11</v>
      </c>
      <c r="E734" s="241" t="str">
        <f t="shared" si="23"/>
        <v>16</v>
      </c>
      <c r="F734" s="240" t="s">
        <v>1469</v>
      </c>
      <c r="G734" s="251" t="s">
        <v>1585</v>
      </c>
      <c r="H734" s="243" t="s">
        <v>1586</v>
      </c>
      <c r="I734" s="243" t="s">
        <v>3865</v>
      </c>
      <c r="J734" s="252" t="s">
        <v>32</v>
      </c>
      <c r="K734" s="245">
        <v>410500</v>
      </c>
      <c r="L734" s="246"/>
      <c r="M734" s="247">
        <f>_xlfn.XLOOKUP(TblMainInvoices[[#This Row],[Chapter_Nomber]],TblFeharesChapter[Abniyeh_Chapter_Nomber],TblFeharesChapter[Abniyeh_Plus_Minus])</f>
        <v>1.3008999999999999</v>
      </c>
      <c r="N734" s="248">
        <v>1.3418000000000001</v>
      </c>
      <c r="O734" s="245" t="str">
        <f>IF(ISBLANK(TblMainInvoices[[#This Row],[Estimate_Contract_Volumn]]),"",ROUND(TblMainInvoices[[#This Row],[Price_Unit]]*TblMainInvoices[[#This Row],[Estimate_Contract_Volumn]],0))</f>
        <v/>
      </c>
      <c r="P734" s="249"/>
      <c r="Q734" s="250" t="str">
        <f>IFERROR(IF(ISBLANK(TblMainInvoices[[#This Row],[ContInv_No01_Volumn]]),"",ROUND(TblMainInvoices[[#This Row],[Price_Unit]]*TblMainInvoices[[#This Row],[ContInv_No01_Volumn]],0)),"")</f>
        <v/>
      </c>
    </row>
    <row r="735" spans="1:17" ht="50.25" customHeight="1">
      <c r="A735" s="239" t="str">
        <f t="shared" si="22"/>
        <v>11160608</v>
      </c>
      <c r="B735" s="240" t="str">
        <f>_xlfn.XLOOKUP(TblMainInvoices[[#This Row],[Fehrest_Code]],TblFeharesCode[Fehrest_Code],TblFeharesCode[Schedule_Prices_Fa])</f>
        <v>ابنیه</v>
      </c>
      <c r="C735" s="240" t="e">
        <f>_xlfn.XLOOKUP(TblMainInvoices[[#This Row],[Schedule_Prices_Fa]],TblFeharesCode[Schedule_Prices_Fa],#REF!)</f>
        <v>#REF!</v>
      </c>
      <c r="D735" s="241">
        <v>11</v>
      </c>
      <c r="E735" s="241" t="str">
        <f t="shared" si="23"/>
        <v>16</v>
      </c>
      <c r="F735" s="240" t="s">
        <v>1469</v>
      </c>
      <c r="G735" s="251" t="s">
        <v>1587</v>
      </c>
      <c r="H735" s="243" t="s">
        <v>1588</v>
      </c>
      <c r="I735" s="243"/>
      <c r="J735" s="252" t="s">
        <v>125</v>
      </c>
      <c r="K735" s="245">
        <v>8453000</v>
      </c>
      <c r="L735" s="246"/>
      <c r="M735" s="247">
        <f>_xlfn.XLOOKUP(TblMainInvoices[[#This Row],[Chapter_Nomber]],TblFeharesChapter[Abniyeh_Chapter_Nomber],TblFeharesChapter[Abniyeh_Plus_Minus])</f>
        <v>1.3008999999999999</v>
      </c>
      <c r="N735" s="248">
        <v>1.3418000000000001</v>
      </c>
      <c r="O735" s="245" t="str">
        <f>IF(ISBLANK(TblMainInvoices[[#This Row],[Estimate_Contract_Volumn]]),"",ROUND(TblMainInvoices[[#This Row],[Price_Unit]]*TblMainInvoices[[#This Row],[Estimate_Contract_Volumn]],0))</f>
        <v/>
      </c>
      <c r="P735" s="249"/>
      <c r="Q735" s="250" t="str">
        <f>IFERROR(IF(ISBLANK(TblMainInvoices[[#This Row],[ContInv_No01_Volumn]]),"",ROUND(TblMainInvoices[[#This Row],[Price_Unit]]*TblMainInvoices[[#This Row],[ContInv_No01_Volumn]],0)),"")</f>
        <v/>
      </c>
    </row>
    <row r="736" spans="1:17" ht="50.25" customHeight="1">
      <c r="A736" s="239" t="str">
        <f t="shared" si="22"/>
        <v>11160609</v>
      </c>
      <c r="B736" s="240" t="str">
        <f>_xlfn.XLOOKUP(TblMainInvoices[[#This Row],[Fehrest_Code]],TblFeharesCode[Fehrest_Code],TblFeharesCode[Schedule_Prices_Fa])</f>
        <v>ابنیه</v>
      </c>
      <c r="C736" s="240" t="e">
        <f>_xlfn.XLOOKUP(TblMainInvoices[[#This Row],[Schedule_Prices_Fa]],TblFeharesCode[Schedule_Prices_Fa],#REF!)</f>
        <v>#REF!</v>
      </c>
      <c r="D736" s="241">
        <v>11</v>
      </c>
      <c r="E736" s="241" t="str">
        <f t="shared" si="23"/>
        <v>16</v>
      </c>
      <c r="F736" s="240" t="s">
        <v>1469</v>
      </c>
      <c r="G736" s="251" t="s">
        <v>1589</v>
      </c>
      <c r="H736" s="243" t="s">
        <v>1590</v>
      </c>
      <c r="I736" s="243" t="s">
        <v>3866</v>
      </c>
      <c r="J736" s="252" t="s">
        <v>125</v>
      </c>
      <c r="K736" s="245">
        <v>5331000</v>
      </c>
      <c r="L736" s="246"/>
      <c r="M736" s="247">
        <f>_xlfn.XLOOKUP(TblMainInvoices[[#This Row],[Chapter_Nomber]],TblFeharesChapter[Abniyeh_Chapter_Nomber],TblFeharesChapter[Abniyeh_Plus_Minus])</f>
        <v>1.3008999999999999</v>
      </c>
      <c r="N736" s="248">
        <v>1.3418000000000001</v>
      </c>
      <c r="O736" s="245" t="str">
        <f>IF(ISBLANK(TblMainInvoices[[#This Row],[Estimate_Contract_Volumn]]),"",ROUND(TblMainInvoices[[#This Row],[Price_Unit]]*TblMainInvoices[[#This Row],[Estimate_Contract_Volumn]],0))</f>
        <v/>
      </c>
      <c r="P736" s="249"/>
      <c r="Q736" s="250" t="str">
        <f>IFERROR(IF(ISBLANK(TblMainInvoices[[#This Row],[ContInv_No01_Volumn]]),"",ROUND(TblMainInvoices[[#This Row],[Price_Unit]]*TblMainInvoices[[#This Row],[ContInv_No01_Volumn]],0)),"")</f>
        <v/>
      </c>
    </row>
    <row r="737" spans="1:17" ht="50.25" customHeight="1">
      <c r="A737" s="239" t="str">
        <f t="shared" si="22"/>
        <v>11160610</v>
      </c>
      <c r="B737" s="240" t="str">
        <f>_xlfn.XLOOKUP(TblMainInvoices[[#This Row],[Fehrest_Code]],TblFeharesCode[Fehrest_Code],TblFeharesCode[Schedule_Prices_Fa])</f>
        <v>ابنیه</v>
      </c>
      <c r="C737" s="240" t="e">
        <f>_xlfn.XLOOKUP(TblMainInvoices[[#This Row],[Schedule_Prices_Fa]],TblFeharesCode[Schedule_Prices_Fa],#REF!)</f>
        <v>#REF!</v>
      </c>
      <c r="D737" s="241">
        <v>11</v>
      </c>
      <c r="E737" s="241" t="str">
        <f t="shared" si="23"/>
        <v>16</v>
      </c>
      <c r="F737" s="240" t="s">
        <v>1469</v>
      </c>
      <c r="G737" s="251" t="s">
        <v>1591</v>
      </c>
      <c r="H737" s="243" t="s">
        <v>1592</v>
      </c>
      <c r="I737" s="243" t="s">
        <v>3867</v>
      </c>
      <c r="J737" s="252" t="s">
        <v>125</v>
      </c>
      <c r="K737" s="245">
        <v>10256000</v>
      </c>
      <c r="L737" s="246"/>
      <c r="M737" s="247">
        <f>_xlfn.XLOOKUP(TblMainInvoices[[#This Row],[Chapter_Nomber]],TblFeharesChapter[Abniyeh_Chapter_Nomber],TblFeharesChapter[Abniyeh_Plus_Minus])</f>
        <v>1.3008999999999999</v>
      </c>
      <c r="N737" s="248">
        <v>1.3418000000000001</v>
      </c>
      <c r="O737" s="245" t="str">
        <f>IF(ISBLANK(TblMainInvoices[[#This Row],[Estimate_Contract_Volumn]]),"",ROUND(TblMainInvoices[[#This Row],[Price_Unit]]*TblMainInvoices[[#This Row],[Estimate_Contract_Volumn]],0))</f>
        <v/>
      </c>
      <c r="P737" s="249"/>
      <c r="Q737" s="250" t="str">
        <f>IFERROR(IF(ISBLANK(TblMainInvoices[[#This Row],[ContInv_No01_Volumn]]),"",ROUND(TblMainInvoices[[#This Row],[Price_Unit]]*TblMainInvoices[[#This Row],[ContInv_No01_Volumn]],0)),"")</f>
        <v/>
      </c>
    </row>
    <row r="738" spans="1:17" ht="50.25" customHeight="1">
      <c r="A738" s="239" t="str">
        <f t="shared" si="22"/>
        <v>11160611</v>
      </c>
      <c r="B738" s="240" t="str">
        <f>_xlfn.XLOOKUP(TblMainInvoices[[#This Row],[Fehrest_Code]],TblFeharesCode[Fehrest_Code],TblFeharesCode[Schedule_Prices_Fa])</f>
        <v>ابنیه</v>
      </c>
      <c r="C738" s="240" t="e">
        <f>_xlfn.XLOOKUP(TblMainInvoices[[#This Row],[Schedule_Prices_Fa]],TblFeharesCode[Schedule_Prices_Fa],#REF!)</f>
        <v>#REF!</v>
      </c>
      <c r="D738" s="241">
        <v>11</v>
      </c>
      <c r="E738" s="241" t="str">
        <f t="shared" si="23"/>
        <v>16</v>
      </c>
      <c r="F738" s="240" t="s">
        <v>1469</v>
      </c>
      <c r="G738" s="251" t="s">
        <v>1593</v>
      </c>
      <c r="H738" s="243" t="s">
        <v>1594</v>
      </c>
      <c r="I738" s="243" t="s">
        <v>3868</v>
      </c>
      <c r="J738" s="252" t="s">
        <v>125</v>
      </c>
      <c r="K738" s="245">
        <v>83300</v>
      </c>
      <c r="L738" s="246"/>
      <c r="M738" s="247">
        <f>_xlfn.XLOOKUP(TblMainInvoices[[#This Row],[Chapter_Nomber]],TblFeharesChapter[Abniyeh_Chapter_Nomber],TblFeharesChapter[Abniyeh_Plus_Minus])</f>
        <v>1.3008999999999999</v>
      </c>
      <c r="N738" s="248">
        <v>1.3418000000000001</v>
      </c>
      <c r="O738" s="245" t="str">
        <f>IF(ISBLANK(TblMainInvoices[[#This Row],[Estimate_Contract_Volumn]]),"",ROUND(TblMainInvoices[[#This Row],[Price_Unit]]*TblMainInvoices[[#This Row],[Estimate_Contract_Volumn]],0))</f>
        <v/>
      </c>
      <c r="P738" s="249"/>
      <c r="Q738" s="250" t="str">
        <f>IFERROR(IF(ISBLANK(TblMainInvoices[[#This Row],[ContInv_No01_Volumn]]),"",ROUND(TblMainInvoices[[#This Row],[Price_Unit]]*TblMainInvoices[[#This Row],[ContInv_No01_Volumn]],0)),"")</f>
        <v/>
      </c>
    </row>
    <row r="739" spans="1:17" ht="50.25" customHeight="1">
      <c r="A739" s="239" t="str">
        <f t="shared" si="22"/>
        <v>11160612</v>
      </c>
      <c r="B739" s="240" t="str">
        <f>_xlfn.XLOOKUP(TblMainInvoices[[#This Row],[Fehrest_Code]],TblFeharesCode[Fehrest_Code],TblFeharesCode[Schedule_Prices_Fa])</f>
        <v>ابنیه</v>
      </c>
      <c r="C739" s="240" t="e">
        <f>_xlfn.XLOOKUP(TblMainInvoices[[#This Row],[Schedule_Prices_Fa]],TblFeharesCode[Schedule_Prices_Fa],#REF!)</f>
        <v>#REF!</v>
      </c>
      <c r="D739" s="241">
        <v>11</v>
      </c>
      <c r="E739" s="241" t="str">
        <f t="shared" si="23"/>
        <v>16</v>
      </c>
      <c r="F739" s="240" t="s">
        <v>1469</v>
      </c>
      <c r="G739" s="251" t="s">
        <v>1595</v>
      </c>
      <c r="H739" s="243" t="s">
        <v>1596</v>
      </c>
      <c r="I739" s="243" t="s">
        <v>3869</v>
      </c>
      <c r="J739" s="252" t="s">
        <v>125</v>
      </c>
      <c r="K739" s="245">
        <v>574500</v>
      </c>
      <c r="L739" s="246"/>
      <c r="M739" s="247">
        <f>_xlfn.XLOOKUP(TblMainInvoices[[#This Row],[Chapter_Nomber]],TblFeharesChapter[Abniyeh_Chapter_Nomber],TblFeharesChapter[Abniyeh_Plus_Minus])</f>
        <v>1.3008999999999999</v>
      </c>
      <c r="N739" s="248">
        <v>1.3418000000000001</v>
      </c>
      <c r="O739" s="245" t="str">
        <f>IF(ISBLANK(TblMainInvoices[[#This Row],[Estimate_Contract_Volumn]]),"",ROUND(TblMainInvoices[[#This Row],[Price_Unit]]*TblMainInvoices[[#This Row],[Estimate_Contract_Volumn]],0))</f>
        <v/>
      </c>
      <c r="P739" s="249"/>
      <c r="Q739" s="250" t="str">
        <f>IFERROR(IF(ISBLANK(TblMainInvoices[[#This Row],[ContInv_No01_Volumn]]),"",ROUND(TblMainInvoices[[#This Row],[Price_Unit]]*TblMainInvoices[[#This Row],[ContInv_No01_Volumn]],0)),"")</f>
        <v/>
      </c>
    </row>
    <row r="740" spans="1:17" ht="50.25" customHeight="1">
      <c r="A740" s="239" t="str">
        <f t="shared" si="22"/>
        <v>11160613</v>
      </c>
      <c r="B740" s="240" t="str">
        <f>_xlfn.XLOOKUP(TblMainInvoices[[#This Row],[Fehrest_Code]],TblFeharesCode[Fehrest_Code],TblFeharesCode[Schedule_Prices_Fa])</f>
        <v>ابنیه</v>
      </c>
      <c r="C740" s="240" t="e">
        <f>_xlfn.XLOOKUP(TblMainInvoices[[#This Row],[Schedule_Prices_Fa]],TblFeharesCode[Schedule_Prices_Fa],#REF!)</f>
        <v>#REF!</v>
      </c>
      <c r="D740" s="241">
        <v>11</v>
      </c>
      <c r="E740" s="241" t="str">
        <f t="shared" si="23"/>
        <v>16</v>
      </c>
      <c r="F740" s="240" t="s">
        <v>1469</v>
      </c>
      <c r="G740" s="251" t="s">
        <v>1597</v>
      </c>
      <c r="H740" s="243" t="s">
        <v>1598</v>
      </c>
      <c r="I740" s="243" t="s">
        <v>3870</v>
      </c>
      <c r="J740" s="252" t="s">
        <v>125</v>
      </c>
      <c r="K740" s="245">
        <v>507000</v>
      </c>
      <c r="L740" s="246"/>
      <c r="M740" s="247">
        <f>_xlfn.XLOOKUP(TblMainInvoices[[#This Row],[Chapter_Nomber]],TblFeharesChapter[Abniyeh_Chapter_Nomber],TblFeharesChapter[Abniyeh_Plus_Minus])</f>
        <v>1.3008999999999999</v>
      </c>
      <c r="N740" s="248">
        <v>1.3418000000000001</v>
      </c>
      <c r="O740" s="245" t="str">
        <f>IF(ISBLANK(TblMainInvoices[[#This Row],[Estimate_Contract_Volumn]]),"",ROUND(TblMainInvoices[[#This Row],[Price_Unit]]*TblMainInvoices[[#This Row],[Estimate_Contract_Volumn]],0))</f>
        <v/>
      </c>
      <c r="P740" s="249"/>
      <c r="Q740" s="250" t="str">
        <f>IFERROR(IF(ISBLANK(TblMainInvoices[[#This Row],[ContInv_No01_Volumn]]),"",ROUND(TblMainInvoices[[#This Row],[Price_Unit]]*TblMainInvoices[[#This Row],[ContInv_No01_Volumn]],0)),"")</f>
        <v/>
      </c>
    </row>
    <row r="741" spans="1:17" ht="50.25" customHeight="1">
      <c r="A741" s="239" t="str">
        <f t="shared" si="22"/>
        <v>11160614</v>
      </c>
      <c r="B741" s="240" t="str">
        <f>_xlfn.XLOOKUP(TblMainInvoices[[#This Row],[Fehrest_Code]],TblFeharesCode[Fehrest_Code],TblFeharesCode[Schedule_Prices_Fa])</f>
        <v>ابنیه</v>
      </c>
      <c r="C741" s="240" t="e">
        <f>_xlfn.XLOOKUP(TblMainInvoices[[#This Row],[Schedule_Prices_Fa]],TblFeharesCode[Schedule_Prices_Fa],#REF!)</f>
        <v>#REF!</v>
      </c>
      <c r="D741" s="241">
        <v>11</v>
      </c>
      <c r="E741" s="241" t="str">
        <f t="shared" si="23"/>
        <v>16</v>
      </c>
      <c r="F741" s="240" t="s">
        <v>1469</v>
      </c>
      <c r="G741" s="251" t="s">
        <v>1599</v>
      </c>
      <c r="H741" s="243" t="s">
        <v>1600</v>
      </c>
      <c r="I741" s="243" t="s">
        <v>3871</v>
      </c>
      <c r="J741" s="252" t="s">
        <v>125</v>
      </c>
      <c r="K741" s="245">
        <v>437500</v>
      </c>
      <c r="L741" s="246"/>
      <c r="M741" s="247">
        <f>_xlfn.XLOOKUP(TblMainInvoices[[#This Row],[Chapter_Nomber]],TblFeharesChapter[Abniyeh_Chapter_Nomber],TblFeharesChapter[Abniyeh_Plus_Minus])</f>
        <v>1.3008999999999999</v>
      </c>
      <c r="N741" s="248">
        <v>1.3418000000000001</v>
      </c>
      <c r="O741" s="245" t="str">
        <f>IF(ISBLANK(TblMainInvoices[[#This Row],[Estimate_Contract_Volumn]]),"",ROUND(TblMainInvoices[[#This Row],[Price_Unit]]*TblMainInvoices[[#This Row],[Estimate_Contract_Volumn]],0))</f>
        <v/>
      </c>
      <c r="P741" s="249"/>
      <c r="Q741" s="250" t="str">
        <f>IFERROR(IF(ISBLANK(TblMainInvoices[[#This Row],[ContInv_No01_Volumn]]),"",ROUND(TblMainInvoices[[#This Row],[Price_Unit]]*TblMainInvoices[[#This Row],[ContInv_No01_Volumn]],0)),"")</f>
        <v/>
      </c>
    </row>
    <row r="742" spans="1:17" ht="50.25" customHeight="1">
      <c r="A742" s="239" t="str">
        <f t="shared" si="22"/>
        <v>11160615</v>
      </c>
      <c r="B742" s="240" t="str">
        <f>_xlfn.XLOOKUP(TblMainInvoices[[#This Row],[Fehrest_Code]],TblFeharesCode[Fehrest_Code],TblFeharesCode[Schedule_Prices_Fa])</f>
        <v>ابنیه</v>
      </c>
      <c r="C742" s="240" t="e">
        <f>_xlfn.XLOOKUP(TblMainInvoices[[#This Row],[Schedule_Prices_Fa]],TblFeharesCode[Schedule_Prices_Fa],#REF!)</f>
        <v>#REF!</v>
      </c>
      <c r="D742" s="241">
        <v>11</v>
      </c>
      <c r="E742" s="241" t="str">
        <f t="shared" si="23"/>
        <v>16</v>
      </c>
      <c r="F742" s="240" t="s">
        <v>1469</v>
      </c>
      <c r="G742" s="251" t="s">
        <v>1601</v>
      </c>
      <c r="H742" s="243" t="s">
        <v>1602</v>
      </c>
      <c r="I742" s="243" t="s">
        <v>3872</v>
      </c>
      <c r="J742" s="252" t="s">
        <v>125</v>
      </c>
      <c r="K742" s="245">
        <v>336500</v>
      </c>
      <c r="L742" s="246"/>
      <c r="M742" s="247">
        <f>_xlfn.XLOOKUP(TblMainInvoices[[#This Row],[Chapter_Nomber]],TblFeharesChapter[Abniyeh_Chapter_Nomber],TblFeharesChapter[Abniyeh_Plus_Minus])</f>
        <v>1.3008999999999999</v>
      </c>
      <c r="N742" s="248">
        <v>1.3418000000000001</v>
      </c>
      <c r="O742" s="245" t="str">
        <f>IF(ISBLANK(TblMainInvoices[[#This Row],[Estimate_Contract_Volumn]]),"",ROUND(TblMainInvoices[[#This Row],[Price_Unit]]*TblMainInvoices[[#This Row],[Estimate_Contract_Volumn]],0))</f>
        <v/>
      </c>
      <c r="P742" s="249"/>
      <c r="Q742" s="250" t="str">
        <f>IFERROR(IF(ISBLANK(TblMainInvoices[[#This Row],[ContInv_No01_Volumn]]),"",ROUND(TblMainInvoices[[#This Row],[Price_Unit]]*TblMainInvoices[[#This Row],[ContInv_No01_Volumn]],0)),"")</f>
        <v/>
      </c>
    </row>
    <row r="743" spans="1:17" ht="50.25" customHeight="1">
      <c r="A743" s="239" t="str">
        <f t="shared" si="22"/>
        <v>11160616</v>
      </c>
      <c r="B743" s="240" t="str">
        <f>_xlfn.XLOOKUP(TblMainInvoices[[#This Row],[Fehrest_Code]],TblFeharesCode[Fehrest_Code],TblFeharesCode[Schedule_Prices_Fa])</f>
        <v>ابنیه</v>
      </c>
      <c r="C743" s="240" t="e">
        <f>_xlfn.XLOOKUP(TblMainInvoices[[#This Row],[Schedule_Prices_Fa]],TblFeharesCode[Schedule_Prices_Fa],#REF!)</f>
        <v>#REF!</v>
      </c>
      <c r="D743" s="241">
        <v>11</v>
      </c>
      <c r="E743" s="241" t="str">
        <f t="shared" si="23"/>
        <v>16</v>
      </c>
      <c r="F743" s="240" t="s">
        <v>1469</v>
      </c>
      <c r="G743" s="251" t="s">
        <v>1603</v>
      </c>
      <c r="H743" s="243" t="s">
        <v>1604</v>
      </c>
      <c r="I743" s="243" t="s">
        <v>3872</v>
      </c>
      <c r="J743" s="252" t="s">
        <v>125</v>
      </c>
      <c r="K743" s="245">
        <v>53700</v>
      </c>
      <c r="L743" s="246"/>
      <c r="M743" s="247">
        <f>_xlfn.XLOOKUP(TblMainInvoices[[#This Row],[Chapter_Nomber]],TblFeharesChapter[Abniyeh_Chapter_Nomber],TblFeharesChapter[Abniyeh_Plus_Minus])</f>
        <v>1.3008999999999999</v>
      </c>
      <c r="N743" s="248">
        <v>1.3418000000000001</v>
      </c>
      <c r="O743" s="245" t="str">
        <f>IF(ISBLANK(TblMainInvoices[[#This Row],[Estimate_Contract_Volumn]]),"",ROUND(TblMainInvoices[[#This Row],[Price_Unit]]*TblMainInvoices[[#This Row],[Estimate_Contract_Volumn]],0))</f>
        <v/>
      </c>
      <c r="P743" s="249"/>
      <c r="Q743" s="250" t="str">
        <f>IFERROR(IF(ISBLANK(TblMainInvoices[[#This Row],[ContInv_No01_Volumn]]),"",ROUND(TblMainInvoices[[#This Row],[Price_Unit]]*TblMainInvoices[[#This Row],[ContInv_No01_Volumn]],0)),"")</f>
        <v/>
      </c>
    </row>
    <row r="744" spans="1:17" ht="50.25" customHeight="1">
      <c r="A744" s="239" t="str">
        <f t="shared" si="22"/>
        <v>11160617</v>
      </c>
      <c r="B744" s="240" t="str">
        <f>_xlfn.XLOOKUP(TblMainInvoices[[#This Row],[Fehrest_Code]],TblFeharesCode[Fehrest_Code],TblFeharesCode[Schedule_Prices_Fa])</f>
        <v>ابنیه</v>
      </c>
      <c r="C744" s="240" t="e">
        <f>_xlfn.XLOOKUP(TblMainInvoices[[#This Row],[Schedule_Prices_Fa]],TblFeharesCode[Schedule_Prices_Fa],#REF!)</f>
        <v>#REF!</v>
      </c>
      <c r="D744" s="241">
        <v>11</v>
      </c>
      <c r="E744" s="241" t="str">
        <f t="shared" si="23"/>
        <v>16</v>
      </c>
      <c r="F744" s="240" t="s">
        <v>1469</v>
      </c>
      <c r="G744" s="251" t="s">
        <v>1605</v>
      </c>
      <c r="H744" s="243" t="s">
        <v>1606</v>
      </c>
      <c r="I744" s="243" t="s">
        <v>3873</v>
      </c>
      <c r="J744" s="252" t="s">
        <v>125</v>
      </c>
      <c r="K744" s="245">
        <v>1559000</v>
      </c>
      <c r="L744" s="246"/>
      <c r="M744" s="247">
        <f>_xlfn.XLOOKUP(TblMainInvoices[[#This Row],[Chapter_Nomber]],TblFeharesChapter[Abniyeh_Chapter_Nomber],TblFeharesChapter[Abniyeh_Plus_Minus])</f>
        <v>1.3008999999999999</v>
      </c>
      <c r="N744" s="248">
        <v>1.3418000000000001</v>
      </c>
      <c r="O744" s="245" t="str">
        <f>IF(ISBLANK(TblMainInvoices[[#This Row],[Estimate_Contract_Volumn]]),"",ROUND(TblMainInvoices[[#This Row],[Price_Unit]]*TblMainInvoices[[#This Row],[Estimate_Contract_Volumn]],0))</f>
        <v/>
      </c>
      <c r="P744" s="249"/>
      <c r="Q744" s="250" t="str">
        <f>IFERROR(IF(ISBLANK(TblMainInvoices[[#This Row],[ContInv_No01_Volumn]]),"",ROUND(TblMainInvoices[[#This Row],[Price_Unit]]*TblMainInvoices[[#This Row],[ContInv_No01_Volumn]],0)),"")</f>
        <v/>
      </c>
    </row>
    <row r="745" spans="1:17" ht="50.25" customHeight="1">
      <c r="A745" s="239" t="str">
        <f t="shared" si="22"/>
        <v>11160618</v>
      </c>
      <c r="B745" s="240" t="str">
        <f>_xlfn.XLOOKUP(TblMainInvoices[[#This Row],[Fehrest_Code]],TblFeharesCode[Fehrest_Code],TblFeharesCode[Schedule_Prices_Fa])</f>
        <v>ابنیه</v>
      </c>
      <c r="C745" s="240" t="e">
        <f>_xlfn.XLOOKUP(TblMainInvoices[[#This Row],[Schedule_Prices_Fa]],TblFeharesCode[Schedule_Prices_Fa],#REF!)</f>
        <v>#REF!</v>
      </c>
      <c r="D745" s="241">
        <v>11</v>
      </c>
      <c r="E745" s="241" t="str">
        <f t="shared" si="23"/>
        <v>16</v>
      </c>
      <c r="F745" s="240" t="s">
        <v>1469</v>
      </c>
      <c r="G745" s="251" t="s">
        <v>1607</v>
      </c>
      <c r="H745" s="243" t="s">
        <v>1608</v>
      </c>
      <c r="I745" s="243" t="s">
        <v>3874</v>
      </c>
      <c r="J745" s="252" t="s">
        <v>125</v>
      </c>
      <c r="K745" s="245">
        <v>619000</v>
      </c>
      <c r="L745" s="246"/>
      <c r="M745" s="247">
        <f>_xlfn.XLOOKUP(TblMainInvoices[[#This Row],[Chapter_Nomber]],TblFeharesChapter[Abniyeh_Chapter_Nomber],TblFeharesChapter[Abniyeh_Plus_Minus])</f>
        <v>1.3008999999999999</v>
      </c>
      <c r="N745" s="248">
        <v>1.3418000000000001</v>
      </c>
      <c r="O745" s="245" t="str">
        <f>IF(ISBLANK(TblMainInvoices[[#This Row],[Estimate_Contract_Volumn]]),"",ROUND(TblMainInvoices[[#This Row],[Price_Unit]]*TblMainInvoices[[#This Row],[Estimate_Contract_Volumn]],0))</f>
        <v/>
      </c>
      <c r="P745" s="249"/>
      <c r="Q745" s="250" t="str">
        <f>IFERROR(IF(ISBLANK(TblMainInvoices[[#This Row],[ContInv_No01_Volumn]]),"",ROUND(TblMainInvoices[[#This Row],[Price_Unit]]*TblMainInvoices[[#This Row],[ContInv_No01_Volumn]],0)),"")</f>
        <v/>
      </c>
    </row>
    <row r="746" spans="1:17" ht="50.25" customHeight="1">
      <c r="A746" s="239" t="str">
        <f t="shared" si="22"/>
        <v>11160701</v>
      </c>
      <c r="B746" s="240" t="str">
        <f>_xlfn.XLOOKUP(TblMainInvoices[[#This Row],[Fehrest_Code]],TblFeharesCode[Fehrest_Code],TblFeharesCode[Schedule_Prices_Fa])</f>
        <v>ابنیه</v>
      </c>
      <c r="C746" s="240" t="e">
        <f>_xlfn.XLOOKUP(TblMainInvoices[[#This Row],[Schedule_Prices_Fa]],TblFeharesCode[Schedule_Prices_Fa],#REF!)</f>
        <v>#REF!</v>
      </c>
      <c r="D746" s="241">
        <v>11</v>
      </c>
      <c r="E746" s="241" t="str">
        <f t="shared" si="23"/>
        <v>16</v>
      </c>
      <c r="F746" s="240" t="s">
        <v>1469</v>
      </c>
      <c r="G746" s="251" t="s">
        <v>1609</v>
      </c>
      <c r="H746" s="243" t="s">
        <v>1610</v>
      </c>
      <c r="I746" s="243" t="s">
        <v>3875</v>
      </c>
      <c r="J746" s="252" t="s">
        <v>32</v>
      </c>
      <c r="K746" s="245">
        <v>1284000</v>
      </c>
      <c r="L746" s="246"/>
      <c r="M746" s="247">
        <f>_xlfn.XLOOKUP(TblMainInvoices[[#This Row],[Chapter_Nomber]],TblFeharesChapter[Abniyeh_Chapter_Nomber],TblFeharesChapter[Abniyeh_Plus_Minus])</f>
        <v>1.3008999999999999</v>
      </c>
      <c r="N746" s="248">
        <v>1.3418000000000001</v>
      </c>
      <c r="O746" s="245" t="str">
        <f>IF(ISBLANK(TblMainInvoices[[#This Row],[Estimate_Contract_Volumn]]),"",ROUND(TblMainInvoices[[#This Row],[Price_Unit]]*TblMainInvoices[[#This Row],[Estimate_Contract_Volumn]],0))</f>
        <v/>
      </c>
      <c r="P746" s="249"/>
      <c r="Q746" s="250" t="str">
        <f>IFERROR(IF(ISBLANK(TblMainInvoices[[#This Row],[ContInv_No01_Volumn]]),"",ROUND(TblMainInvoices[[#This Row],[Price_Unit]]*TblMainInvoices[[#This Row],[ContInv_No01_Volumn]],0)),"")</f>
        <v/>
      </c>
    </row>
    <row r="747" spans="1:17" ht="50.25" customHeight="1">
      <c r="A747" s="239" t="str">
        <f t="shared" si="22"/>
        <v>11160702</v>
      </c>
      <c r="B747" s="240" t="str">
        <f>_xlfn.XLOOKUP(TblMainInvoices[[#This Row],[Fehrest_Code]],TblFeharesCode[Fehrest_Code],TblFeharesCode[Schedule_Prices_Fa])</f>
        <v>ابنیه</v>
      </c>
      <c r="C747" s="240" t="e">
        <f>_xlfn.XLOOKUP(TblMainInvoices[[#This Row],[Schedule_Prices_Fa]],TblFeharesCode[Schedule_Prices_Fa],#REF!)</f>
        <v>#REF!</v>
      </c>
      <c r="D747" s="241">
        <v>11</v>
      </c>
      <c r="E747" s="241" t="str">
        <f t="shared" si="23"/>
        <v>16</v>
      </c>
      <c r="F747" s="240" t="s">
        <v>1469</v>
      </c>
      <c r="G747" s="251" t="s">
        <v>1611</v>
      </c>
      <c r="H747" s="243" t="s">
        <v>1612</v>
      </c>
      <c r="I747" s="243" t="s">
        <v>3876</v>
      </c>
      <c r="J747" s="252" t="s">
        <v>32</v>
      </c>
      <c r="K747" s="245">
        <v>1190000</v>
      </c>
      <c r="L747" s="246"/>
      <c r="M747" s="247">
        <f>_xlfn.XLOOKUP(TblMainInvoices[[#This Row],[Chapter_Nomber]],TblFeharesChapter[Abniyeh_Chapter_Nomber],TblFeharesChapter[Abniyeh_Plus_Minus])</f>
        <v>1.3008999999999999</v>
      </c>
      <c r="N747" s="248">
        <v>1.3418000000000001</v>
      </c>
      <c r="O747" s="245" t="str">
        <f>IF(ISBLANK(TblMainInvoices[[#This Row],[Estimate_Contract_Volumn]]),"",ROUND(TblMainInvoices[[#This Row],[Price_Unit]]*TblMainInvoices[[#This Row],[Estimate_Contract_Volumn]],0))</f>
        <v/>
      </c>
      <c r="P747" s="249"/>
      <c r="Q747" s="250" t="str">
        <f>IFERROR(IF(ISBLANK(TblMainInvoices[[#This Row],[ContInv_No01_Volumn]]),"",ROUND(TblMainInvoices[[#This Row],[Price_Unit]]*TblMainInvoices[[#This Row],[ContInv_No01_Volumn]],0)),"")</f>
        <v/>
      </c>
    </row>
    <row r="748" spans="1:17" ht="50.25" customHeight="1">
      <c r="A748" s="239" t="str">
        <f t="shared" si="22"/>
        <v>11160703</v>
      </c>
      <c r="B748" s="240" t="str">
        <f>_xlfn.XLOOKUP(TblMainInvoices[[#This Row],[Fehrest_Code]],TblFeharesCode[Fehrest_Code],TblFeharesCode[Schedule_Prices_Fa])</f>
        <v>ابنیه</v>
      </c>
      <c r="C748" s="240" t="e">
        <f>_xlfn.XLOOKUP(TblMainInvoices[[#This Row],[Schedule_Prices_Fa]],TblFeharesCode[Schedule_Prices_Fa],#REF!)</f>
        <v>#REF!</v>
      </c>
      <c r="D748" s="241">
        <v>11</v>
      </c>
      <c r="E748" s="241" t="str">
        <f t="shared" si="23"/>
        <v>16</v>
      </c>
      <c r="F748" s="240" t="s">
        <v>1469</v>
      </c>
      <c r="G748" s="251" t="s">
        <v>1613</v>
      </c>
      <c r="H748" s="243" t="s">
        <v>1614</v>
      </c>
      <c r="I748" s="243" t="s">
        <v>3877</v>
      </c>
      <c r="J748" s="244" t="s">
        <v>32</v>
      </c>
      <c r="K748" s="245">
        <v>1002000</v>
      </c>
      <c r="L748" s="246"/>
      <c r="M748" s="247">
        <f>_xlfn.XLOOKUP(TblMainInvoices[[#This Row],[Chapter_Nomber]],TblFeharesChapter[Abniyeh_Chapter_Nomber],TblFeharesChapter[Abniyeh_Plus_Minus])</f>
        <v>1.3008999999999999</v>
      </c>
      <c r="N748" s="248">
        <v>1.3418000000000001</v>
      </c>
      <c r="O748" s="245" t="str">
        <f>IF(ISBLANK(TblMainInvoices[[#This Row],[Estimate_Contract_Volumn]]),"",ROUND(TblMainInvoices[[#This Row],[Price_Unit]]*TblMainInvoices[[#This Row],[Estimate_Contract_Volumn]],0))</f>
        <v/>
      </c>
      <c r="P748" s="249"/>
      <c r="Q748" s="250" t="str">
        <f>IFERROR(IF(ISBLANK(TblMainInvoices[[#This Row],[ContInv_No01_Volumn]]),"",ROUND(TblMainInvoices[[#This Row],[Price_Unit]]*TblMainInvoices[[#This Row],[ContInv_No01_Volumn]],0)),"")</f>
        <v/>
      </c>
    </row>
    <row r="749" spans="1:17" ht="50.25" customHeight="1">
      <c r="A749" s="239" t="str">
        <f t="shared" si="22"/>
        <v>11160704</v>
      </c>
      <c r="B749" s="240" t="str">
        <f>_xlfn.XLOOKUP(TblMainInvoices[[#This Row],[Fehrest_Code]],TblFeharesCode[Fehrest_Code],TblFeharesCode[Schedule_Prices_Fa])</f>
        <v>ابنیه</v>
      </c>
      <c r="C749" s="240" t="e">
        <f>_xlfn.XLOOKUP(TblMainInvoices[[#This Row],[Schedule_Prices_Fa]],TblFeharesCode[Schedule_Prices_Fa],#REF!)</f>
        <v>#REF!</v>
      </c>
      <c r="D749" s="241">
        <v>11</v>
      </c>
      <c r="E749" s="241" t="str">
        <f t="shared" si="23"/>
        <v>16</v>
      </c>
      <c r="F749" s="240" t="s">
        <v>1469</v>
      </c>
      <c r="G749" s="251" t="s">
        <v>1615</v>
      </c>
      <c r="H749" s="243" t="s">
        <v>1616</v>
      </c>
      <c r="I749" s="243" t="s">
        <v>3878</v>
      </c>
      <c r="J749" s="252" t="s">
        <v>32</v>
      </c>
      <c r="K749" s="245">
        <v>1036000</v>
      </c>
      <c r="L749" s="246"/>
      <c r="M749" s="247">
        <f>_xlfn.XLOOKUP(TblMainInvoices[[#This Row],[Chapter_Nomber]],TblFeharesChapter[Abniyeh_Chapter_Nomber],TblFeharesChapter[Abniyeh_Plus_Minus])</f>
        <v>1.3008999999999999</v>
      </c>
      <c r="N749" s="248">
        <v>1.3418000000000001</v>
      </c>
      <c r="O749" s="245" t="str">
        <f>IF(ISBLANK(TblMainInvoices[[#This Row],[Estimate_Contract_Volumn]]),"",ROUND(TblMainInvoices[[#This Row],[Price_Unit]]*TblMainInvoices[[#This Row],[Estimate_Contract_Volumn]],0))</f>
        <v/>
      </c>
      <c r="P749" s="249"/>
      <c r="Q749" s="250" t="str">
        <f>IFERROR(IF(ISBLANK(TblMainInvoices[[#This Row],[ContInv_No01_Volumn]]),"",ROUND(TblMainInvoices[[#This Row],[Price_Unit]]*TblMainInvoices[[#This Row],[ContInv_No01_Volumn]],0)),"")</f>
        <v/>
      </c>
    </row>
    <row r="750" spans="1:17" ht="50.25" customHeight="1">
      <c r="A750" s="239" t="str">
        <f t="shared" si="22"/>
        <v>11160705</v>
      </c>
      <c r="B750" s="240" t="str">
        <f>_xlfn.XLOOKUP(TblMainInvoices[[#This Row],[Fehrest_Code]],TblFeharesCode[Fehrest_Code],TblFeharesCode[Schedule_Prices_Fa])</f>
        <v>ابنیه</v>
      </c>
      <c r="C750" s="240" t="e">
        <f>_xlfn.XLOOKUP(TblMainInvoices[[#This Row],[Schedule_Prices_Fa]],TblFeharesCode[Schedule_Prices_Fa],#REF!)</f>
        <v>#REF!</v>
      </c>
      <c r="D750" s="241">
        <v>11</v>
      </c>
      <c r="E750" s="241" t="str">
        <f t="shared" si="23"/>
        <v>16</v>
      </c>
      <c r="F750" s="240" t="s">
        <v>1469</v>
      </c>
      <c r="G750" s="251" t="s">
        <v>1617</v>
      </c>
      <c r="H750" s="243" t="s">
        <v>1618</v>
      </c>
      <c r="I750" s="243" t="s">
        <v>3879</v>
      </c>
      <c r="J750" s="252" t="s">
        <v>32</v>
      </c>
      <c r="K750" s="245">
        <v>0</v>
      </c>
      <c r="L750" s="246"/>
      <c r="M750" s="247">
        <f>_xlfn.XLOOKUP(TblMainInvoices[[#This Row],[Chapter_Nomber]],TblFeharesChapter[Abniyeh_Chapter_Nomber],TblFeharesChapter[Abniyeh_Plus_Minus])</f>
        <v>1.3008999999999999</v>
      </c>
      <c r="N750" s="248">
        <v>1.3418000000000001</v>
      </c>
      <c r="O750" s="245" t="str">
        <f>IF(ISBLANK(TblMainInvoices[[#This Row],[Estimate_Contract_Volumn]]),"",ROUND(TblMainInvoices[[#This Row],[Price_Unit]]*TblMainInvoices[[#This Row],[Estimate_Contract_Volumn]],0))</f>
        <v/>
      </c>
      <c r="P750" s="249"/>
      <c r="Q750" s="250" t="str">
        <f>IFERROR(IF(ISBLANK(TblMainInvoices[[#This Row],[ContInv_No01_Volumn]]),"",ROUND(TblMainInvoices[[#This Row],[Price_Unit]]*TblMainInvoices[[#This Row],[ContInv_No01_Volumn]],0)),"")</f>
        <v/>
      </c>
    </row>
    <row r="751" spans="1:17" ht="50.25" customHeight="1">
      <c r="A751" s="239" t="str">
        <f t="shared" si="22"/>
        <v>11160706</v>
      </c>
      <c r="B751" s="240" t="str">
        <f>_xlfn.XLOOKUP(TblMainInvoices[[#This Row],[Fehrest_Code]],TblFeharesCode[Fehrest_Code],TblFeharesCode[Schedule_Prices_Fa])</f>
        <v>ابنیه</v>
      </c>
      <c r="C751" s="240" t="e">
        <f>_xlfn.XLOOKUP(TblMainInvoices[[#This Row],[Schedule_Prices_Fa]],TblFeharesCode[Schedule_Prices_Fa],#REF!)</f>
        <v>#REF!</v>
      </c>
      <c r="D751" s="241">
        <v>11</v>
      </c>
      <c r="E751" s="241" t="str">
        <f t="shared" si="23"/>
        <v>16</v>
      </c>
      <c r="F751" s="240" t="s">
        <v>1469</v>
      </c>
      <c r="G751" s="251" t="s">
        <v>1619</v>
      </c>
      <c r="H751" s="243" t="s">
        <v>1620</v>
      </c>
      <c r="I751" s="243" t="s">
        <v>3880</v>
      </c>
      <c r="J751" s="252" t="s">
        <v>32</v>
      </c>
      <c r="K751" s="245">
        <v>590000</v>
      </c>
      <c r="L751" s="246"/>
      <c r="M751" s="247">
        <f>_xlfn.XLOOKUP(TblMainInvoices[[#This Row],[Chapter_Nomber]],TblFeharesChapter[Abniyeh_Chapter_Nomber],TblFeharesChapter[Abniyeh_Plus_Minus])</f>
        <v>1.3008999999999999</v>
      </c>
      <c r="N751" s="248">
        <v>1.3418000000000001</v>
      </c>
      <c r="O751" s="245" t="str">
        <f>IF(ISBLANK(TblMainInvoices[[#This Row],[Estimate_Contract_Volumn]]),"",ROUND(TblMainInvoices[[#This Row],[Price_Unit]]*TblMainInvoices[[#This Row],[Estimate_Contract_Volumn]],0))</f>
        <v/>
      </c>
      <c r="P751" s="249"/>
      <c r="Q751" s="250" t="str">
        <f>IFERROR(IF(ISBLANK(TblMainInvoices[[#This Row],[ContInv_No01_Volumn]]),"",ROUND(TblMainInvoices[[#This Row],[Price_Unit]]*TblMainInvoices[[#This Row],[ContInv_No01_Volumn]],0)),"")</f>
        <v/>
      </c>
    </row>
    <row r="752" spans="1:17" ht="50.25" customHeight="1">
      <c r="A752" s="239" t="str">
        <f t="shared" si="22"/>
        <v>11160707</v>
      </c>
      <c r="B752" s="240" t="str">
        <f>_xlfn.XLOOKUP(TblMainInvoices[[#This Row],[Fehrest_Code]],TblFeharesCode[Fehrest_Code],TblFeharesCode[Schedule_Prices_Fa])</f>
        <v>ابنیه</v>
      </c>
      <c r="C752" s="240" t="e">
        <f>_xlfn.XLOOKUP(TblMainInvoices[[#This Row],[Schedule_Prices_Fa]],TblFeharesCode[Schedule_Prices_Fa],#REF!)</f>
        <v>#REF!</v>
      </c>
      <c r="D752" s="241">
        <v>11</v>
      </c>
      <c r="E752" s="241" t="str">
        <f t="shared" si="23"/>
        <v>16</v>
      </c>
      <c r="F752" s="240" t="s">
        <v>1469</v>
      </c>
      <c r="G752" s="251" t="s">
        <v>1621</v>
      </c>
      <c r="H752" s="243" t="s">
        <v>1622</v>
      </c>
      <c r="I752" s="243" t="s">
        <v>3881</v>
      </c>
      <c r="J752" s="252" t="s">
        <v>32</v>
      </c>
      <c r="K752" s="245">
        <v>1656000</v>
      </c>
      <c r="L752" s="246"/>
      <c r="M752" s="247">
        <f>_xlfn.XLOOKUP(TblMainInvoices[[#This Row],[Chapter_Nomber]],TblFeharesChapter[Abniyeh_Chapter_Nomber],TblFeharesChapter[Abniyeh_Plus_Minus])</f>
        <v>1.3008999999999999</v>
      </c>
      <c r="N752" s="248">
        <v>1.3418000000000001</v>
      </c>
      <c r="O752" s="245" t="str">
        <f>IF(ISBLANK(TblMainInvoices[[#This Row],[Estimate_Contract_Volumn]]),"",ROUND(TblMainInvoices[[#This Row],[Price_Unit]]*TblMainInvoices[[#This Row],[Estimate_Contract_Volumn]],0))</f>
        <v/>
      </c>
      <c r="P752" s="249"/>
      <c r="Q752" s="250" t="str">
        <f>IFERROR(IF(ISBLANK(TblMainInvoices[[#This Row],[ContInv_No01_Volumn]]),"",ROUND(TblMainInvoices[[#This Row],[Price_Unit]]*TblMainInvoices[[#This Row],[ContInv_No01_Volumn]],0)),"")</f>
        <v/>
      </c>
    </row>
    <row r="753" spans="1:17" ht="50.25" customHeight="1">
      <c r="A753" s="239" t="str">
        <f t="shared" si="22"/>
        <v>11160801</v>
      </c>
      <c r="B753" s="240" t="str">
        <f>_xlfn.XLOOKUP(TblMainInvoices[[#This Row],[Fehrest_Code]],TblFeharesCode[Fehrest_Code],TblFeharesCode[Schedule_Prices_Fa])</f>
        <v>ابنیه</v>
      </c>
      <c r="C753" s="240" t="e">
        <f>_xlfn.XLOOKUP(TblMainInvoices[[#This Row],[Schedule_Prices_Fa]],TblFeharesCode[Schedule_Prices_Fa],#REF!)</f>
        <v>#REF!</v>
      </c>
      <c r="D753" s="241">
        <v>11</v>
      </c>
      <c r="E753" s="241" t="str">
        <f t="shared" si="23"/>
        <v>16</v>
      </c>
      <c r="F753" s="240" t="s">
        <v>1469</v>
      </c>
      <c r="G753" s="251" t="s">
        <v>1623</v>
      </c>
      <c r="H753" s="243" t="s">
        <v>1624</v>
      </c>
      <c r="I753" s="243"/>
      <c r="J753" s="252" t="s">
        <v>125</v>
      </c>
      <c r="K753" s="245">
        <v>0</v>
      </c>
      <c r="L753" s="246"/>
      <c r="M753" s="247">
        <f>_xlfn.XLOOKUP(TblMainInvoices[[#This Row],[Chapter_Nomber]],TblFeharesChapter[Abniyeh_Chapter_Nomber],TblFeharesChapter[Abniyeh_Plus_Minus])</f>
        <v>1.3008999999999999</v>
      </c>
      <c r="N753" s="248">
        <v>1.3418000000000001</v>
      </c>
      <c r="O753" s="245" t="str">
        <f>IF(ISBLANK(TblMainInvoices[[#This Row],[Estimate_Contract_Volumn]]),"",ROUND(TblMainInvoices[[#This Row],[Price_Unit]]*TblMainInvoices[[#This Row],[Estimate_Contract_Volumn]],0))</f>
        <v/>
      </c>
      <c r="P753" s="249"/>
      <c r="Q753" s="250" t="str">
        <f>IFERROR(IF(ISBLANK(TblMainInvoices[[#This Row],[ContInv_No01_Volumn]]),"",ROUND(TblMainInvoices[[#This Row],[Price_Unit]]*TblMainInvoices[[#This Row],[ContInv_No01_Volumn]],0)),"")</f>
        <v/>
      </c>
    </row>
    <row r="754" spans="1:17" ht="50.25" customHeight="1">
      <c r="A754" s="239" t="str">
        <f t="shared" si="22"/>
        <v>11160901</v>
      </c>
      <c r="B754" s="240" t="str">
        <f>_xlfn.XLOOKUP(TblMainInvoices[[#This Row],[Fehrest_Code]],TblFeharesCode[Fehrest_Code],TblFeharesCode[Schedule_Prices_Fa])</f>
        <v>ابنیه</v>
      </c>
      <c r="C754" s="240" t="e">
        <f>_xlfn.XLOOKUP(TblMainInvoices[[#This Row],[Schedule_Prices_Fa]],TblFeharesCode[Schedule_Prices_Fa],#REF!)</f>
        <v>#REF!</v>
      </c>
      <c r="D754" s="241">
        <v>11</v>
      </c>
      <c r="E754" s="241" t="str">
        <f t="shared" si="23"/>
        <v>16</v>
      </c>
      <c r="F754" s="240" t="s">
        <v>1469</v>
      </c>
      <c r="G754" s="251" t="s">
        <v>1625</v>
      </c>
      <c r="H754" s="243" t="s">
        <v>1626</v>
      </c>
      <c r="I754" s="243" t="s">
        <v>3882</v>
      </c>
      <c r="J754" s="252" t="s">
        <v>32</v>
      </c>
      <c r="K754" s="245">
        <v>1944000</v>
      </c>
      <c r="L754" s="246"/>
      <c r="M754" s="247">
        <f>_xlfn.XLOOKUP(TblMainInvoices[[#This Row],[Chapter_Nomber]],TblFeharesChapter[Abniyeh_Chapter_Nomber],TblFeharesChapter[Abniyeh_Plus_Minus])</f>
        <v>1.3008999999999999</v>
      </c>
      <c r="N754" s="248">
        <v>1.3418000000000001</v>
      </c>
      <c r="O754" s="245" t="str">
        <f>IF(ISBLANK(TblMainInvoices[[#This Row],[Estimate_Contract_Volumn]]),"",ROUND(TblMainInvoices[[#This Row],[Price_Unit]]*TblMainInvoices[[#This Row],[Estimate_Contract_Volumn]],0))</f>
        <v/>
      </c>
      <c r="P754" s="249"/>
      <c r="Q754" s="250" t="str">
        <f>IFERROR(IF(ISBLANK(TblMainInvoices[[#This Row],[ContInv_No01_Volumn]]),"",ROUND(TblMainInvoices[[#This Row],[Price_Unit]]*TblMainInvoices[[#This Row],[ContInv_No01_Volumn]],0)),"")</f>
        <v/>
      </c>
    </row>
    <row r="755" spans="1:17" ht="50.25" customHeight="1">
      <c r="A755" s="239" t="str">
        <f t="shared" si="22"/>
        <v>11160902</v>
      </c>
      <c r="B755" s="240" t="str">
        <f>_xlfn.XLOOKUP(TblMainInvoices[[#This Row],[Fehrest_Code]],TblFeharesCode[Fehrest_Code],TblFeharesCode[Schedule_Prices_Fa])</f>
        <v>ابنیه</v>
      </c>
      <c r="C755" s="240" t="e">
        <f>_xlfn.XLOOKUP(TblMainInvoices[[#This Row],[Schedule_Prices_Fa]],TblFeharesCode[Schedule_Prices_Fa],#REF!)</f>
        <v>#REF!</v>
      </c>
      <c r="D755" s="241">
        <v>11</v>
      </c>
      <c r="E755" s="241" t="str">
        <f t="shared" si="23"/>
        <v>16</v>
      </c>
      <c r="F755" s="240" t="s">
        <v>1469</v>
      </c>
      <c r="G755" s="251" t="s">
        <v>1627</v>
      </c>
      <c r="H755" s="243" t="s">
        <v>1628</v>
      </c>
      <c r="I755" s="243" t="s">
        <v>3883</v>
      </c>
      <c r="J755" s="252" t="s">
        <v>32</v>
      </c>
      <c r="K755" s="245">
        <v>1944000</v>
      </c>
      <c r="L755" s="246"/>
      <c r="M755" s="247">
        <f>_xlfn.XLOOKUP(TblMainInvoices[[#This Row],[Chapter_Nomber]],TblFeharesChapter[Abniyeh_Chapter_Nomber],TblFeharesChapter[Abniyeh_Plus_Minus])</f>
        <v>1.3008999999999999</v>
      </c>
      <c r="N755" s="248">
        <v>1.3418000000000001</v>
      </c>
      <c r="O755" s="245" t="str">
        <f>IF(ISBLANK(TblMainInvoices[[#This Row],[Estimate_Contract_Volumn]]),"",ROUND(TblMainInvoices[[#This Row],[Price_Unit]]*TblMainInvoices[[#This Row],[Estimate_Contract_Volumn]],0))</f>
        <v/>
      </c>
      <c r="P755" s="249"/>
      <c r="Q755" s="250" t="str">
        <f>IFERROR(IF(ISBLANK(TblMainInvoices[[#This Row],[ContInv_No01_Volumn]]),"",ROUND(TblMainInvoices[[#This Row],[Price_Unit]]*TblMainInvoices[[#This Row],[ContInv_No01_Volumn]],0)),"")</f>
        <v/>
      </c>
    </row>
    <row r="756" spans="1:17" ht="50.25" customHeight="1">
      <c r="A756" s="239" t="str">
        <f t="shared" si="22"/>
        <v>11160905</v>
      </c>
      <c r="B756" s="240" t="str">
        <f>_xlfn.XLOOKUP(TblMainInvoices[[#This Row],[Fehrest_Code]],TblFeharesCode[Fehrest_Code],TblFeharesCode[Schedule_Prices_Fa])</f>
        <v>ابنیه</v>
      </c>
      <c r="C756" s="240" t="e">
        <f>_xlfn.XLOOKUP(TblMainInvoices[[#This Row],[Schedule_Prices_Fa]],TblFeharesCode[Schedule_Prices_Fa],#REF!)</f>
        <v>#REF!</v>
      </c>
      <c r="D756" s="241">
        <v>11</v>
      </c>
      <c r="E756" s="241" t="str">
        <f t="shared" si="23"/>
        <v>16</v>
      </c>
      <c r="F756" s="240" t="s">
        <v>1469</v>
      </c>
      <c r="G756" s="251" t="s">
        <v>1629</v>
      </c>
      <c r="H756" s="243" t="s">
        <v>1630</v>
      </c>
      <c r="I756" s="243" t="s">
        <v>3884</v>
      </c>
      <c r="J756" s="252" t="s">
        <v>32</v>
      </c>
      <c r="K756" s="245">
        <v>1919000</v>
      </c>
      <c r="L756" s="246"/>
      <c r="M756" s="247">
        <f>_xlfn.XLOOKUP(TblMainInvoices[[#This Row],[Chapter_Nomber]],TblFeharesChapter[Abniyeh_Chapter_Nomber],TblFeharesChapter[Abniyeh_Plus_Minus])</f>
        <v>1.3008999999999999</v>
      </c>
      <c r="N756" s="248">
        <v>1.3418000000000001</v>
      </c>
      <c r="O756" s="245" t="str">
        <f>IF(ISBLANK(TblMainInvoices[[#This Row],[Estimate_Contract_Volumn]]),"",ROUND(TblMainInvoices[[#This Row],[Price_Unit]]*TblMainInvoices[[#This Row],[Estimate_Contract_Volumn]],0))</f>
        <v/>
      </c>
      <c r="P756" s="249"/>
      <c r="Q756" s="250" t="str">
        <f>IFERROR(IF(ISBLANK(TblMainInvoices[[#This Row],[ContInv_No01_Volumn]]),"",ROUND(TblMainInvoices[[#This Row],[Price_Unit]]*TblMainInvoices[[#This Row],[ContInv_No01_Volumn]],0)),"")</f>
        <v/>
      </c>
    </row>
    <row r="757" spans="1:17" ht="50.25" customHeight="1">
      <c r="A757" s="239" t="str">
        <f t="shared" si="22"/>
        <v>11160906</v>
      </c>
      <c r="B757" s="240" t="str">
        <f>_xlfn.XLOOKUP(TblMainInvoices[[#This Row],[Fehrest_Code]],TblFeharesCode[Fehrest_Code],TblFeharesCode[Schedule_Prices_Fa])</f>
        <v>ابنیه</v>
      </c>
      <c r="C757" s="240" t="e">
        <f>_xlfn.XLOOKUP(TblMainInvoices[[#This Row],[Schedule_Prices_Fa]],TblFeharesCode[Schedule_Prices_Fa],#REF!)</f>
        <v>#REF!</v>
      </c>
      <c r="D757" s="241">
        <v>11</v>
      </c>
      <c r="E757" s="241" t="str">
        <f t="shared" si="23"/>
        <v>16</v>
      </c>
      <c r="F757" s="240" t="s">
        <v>1469</v>
      </c>
      <c r="G757" s="251" t="s">
        <v>1631</v>
      </c>
      <c r="H757" s="243" t="s">
        <v>1632</v>
      </c>
      <c r="I757" s="243" t="s">
        <v>3885</v>
      </c>
      <c r="J757" s="252" t="s">
        <v>32</v>
      </c>
      <c r="K757" s="245">
        <v>0</v>
      </c>
      <c r="L757" s="246"/>
      <c r="M757" s="247">
        <f>_xlfn.XLOOKUP(TblMainInvoices[[#This Row],[Chapter_Nomber]],TblFeharesChapter[Abniyeh_Chapter_Nomber],TblFeharesChapter[Abniyeh_Plus_Minus])</f>
        <v>1.3008999999999999</v>
      </c>
      <c r="N757" s="248">
        <v>1.3418000000000001</v>
      </c>
      <c r="O757" s="245" t="str">
        <f>IF(ISBLANK(TblMainInvoices[[#This Row],[Estimate_Contract_Volumn]]),"",ROUND(TblMainInvoices[[#This Row],[Price_Unit]]*TblMainInvoices[[#This Row],[Estimate_Contract_Volumn]],0))</f>
        <v/>
      </c>
      <c r="P757" s="249"/>
      <c r="Q757" s="250" t="str">
        <f>IFERROR(IF(ISBLANK(TblMainInvoices[[#This Row],[ContInv_No01_Volumn]]),"",ROUND(TblMainInvoices[[#This Row],[Price_Unit]]*TblMainInvoices[[#This Row],[ContInv_No01_Volumn]],0)),"")</f>
        <v/>
      </c>
    </row>
    <row r="758" spans="1:17" ht="50.25" customHeight="1">
      <c r="A758" s="239" t="str">
        <f t="shared" si="22"/>
        <v>11160907</v>
      </c>
      <c r="B758" s="240" t="str">
        <f>_xlfn.XLOOKUP(TblMainInvoices[[#This Row],[Fehrest_Code]],TblFeharesCode[Fehrest_Code],TblFeharesCode[Schedule_Prices_Fa])</f>
        <v>ابنیه</v>
      </c>
      <c r="C758" s="240" t="e">
        <f>_xlfn.XLOOKUP(TblMainInvoices[[#This Row],[Schedule_Prices_Fa]],TblFeharesCode[Schedule_Prices_Fa],#REF!)</f>
        <v>#REF!</v>
      </c>
      <c r="D758" s="241">
        <v>11</v>
      </c>
      <c r="E758" s="241" t="str">
        <f t="shared" si="23"/>
        <v>16</v>
      </c>
      <c r="F758" s="240" t="s">
        <v>1469</v>
      </c>
      <c r="G758" s="251" t="s">
        <v>1633</v>
      </c>
      <c r="H758" s="243" t="s">
        <v>1634</v>
      </c>
      <c r="I758" s="243" t="s">
        <v>3886</v>
      </c>
      <c r="J758" s="252" t="s">
        <v>32</v>
      </c>
      <c r="K758" s="245">
        <v>0</v>
      </c>
      <c r="L758" s="246"/>
      <c r="M758" s="247">
        <f>_xlfn.XLOOKUP(TblMainInvoices[[#This Row],[Chapter_Nomber]],TblFeharesChapter[Abniyeh_Chapter_Nomber],TblFeharesChapter[Abniyeh_Plus_Minus])</f>
        <v>1.3008999999999999</v>
      </c>
      <c r="N758" s="248">
        <v>1.3418000000000001</v>
      </c>
      <c r="O758" s="245" t="str">
        <f>IF(ISBLANK(TblMainInvoices[[#This Row],[Estimate_Contract_Volumn]]),"",ROUND(TblMainInvoices[[#This Row],[Price_Unit]]*TblMainInvoices[[#This Row],[Estimate_Contract_Volumn]],0))</f>
        <v/>
      </c>
      <c r="P758" s="249"/>
      <c r="Q758" s="250" t="str">
        <f>IFERROR(IF(ISBLANK(TblMainInvoices[[#This Row],[ContInv_No01_Volumn]]),"",ROUND(TblMainInvoices[[#This Row],[Price_Unit]]*TblMainInvoices[[#This Row],[ContInv_No01_Volumn]],0)),"")</f>
        <v/>
      </c>
    </row>
    <row r="759" spans="1:17" ht="50.25" customHeight="1">
      <c r="A759" s="311" t="str">
        <f>D759&amp;G759</f>
        <v>11161001</v>
      </c>
      <c r="B759" s="312" t="str">
        <f>_xlfn.XLOOKUP(TblMainInvoices[[#This Row],[Fehrest_Code]],TblFeharesCode[Fehrest_Code],TblFeharesCode[Schedule_Prices_Fa])</f>
        <v>ابنیه</v>
      </c>
      <c r="C759" s="313" t="e">
        <f>_xlfn.XLOOKUP(TblMainInvoices[[#This Row],[Schedule_Prices_Fa]],TblFeharesCode[Schedule_Prices_Fa],#REF!)</f>
        <v>#REF!</v>
      </c>
      <c r="D759" s="314">
        <v>11</v>
      </c>
      <c r="E759" s="314" t="str">
        <f>LEFT($G759,2)</f>
        <v>16</v>
      </c>
      <c r="F759" s="240" t="s">
        <v>1469</v>
      </c>
      <c r="G759" s="432">
        <v>161001</v>
      </c>
      <c r="H759" s="433" t="s">
        <v>4540</v>
      </c>
      <c r="I759" s="433" t="s">
        <v>4540</v>
      </c>
      <c r="J759" s="434" t="s">
        <v>236</v>
      </c>
      <c r="K759" s="315">
        <v>190000000</v>
      </c>
      <c r="L759" s="316"/>
      <c r="M759" s="317">
        <f>_xlfn.XLOOKUP(TblMainInvoices[[#This Row],[Chapter_Nomber]],TblFeharesChapter[Abniyeh_Chapter_Nomber],TblFeharesChapter[Abniyeh_Plus_Minus])</f>
        <v>1.3008999999999999</v>
      </c>
      <c r="N759" s="435">
        <v>1.3418000000000001</v>
      </c>
      <c r="O759" s="318" t="str">
        <f>IF(ISBLANK(TblMainInvoices[[#This Row],[Estimate_Contract_Volumn]]),"",ROUND(TblMainInvoices[[#This Row],[Price_Unit]]*TblMainInvoices[[#This Row],[Estimate_Contract_Volumn]],0))</f>
        <v/>
      </c>
      <c r="P759" s="319"/>
      <c r="Q759" s="320" t="str">
        <f>IFERROR(IF(ISBLANK(TblMainInvoices[[#This Row],[ContInv_No01_Volumn]]),"",ROUND(TblMainInvoices[[#This Row],[Price_Unit]]*TblMainInvoices[[#This Row],[ContInv_No01_Volumn]],0)),"")</f>
        <v/>
      </c>
    </row>
    <row r="760" spans="1:17" ht="50.25" customHeight="1">
      <c r="A760" s="311" t="str">
        <f>D760&amp;G760</f>
        <v>161002</v>
      </c>
      <c r="B760" s="312" t="e">
        <f>_xlfn.XLOOKUP(TblMainInvoices[[#This Row],[Fehrest_Code]],TblFeharesCode[Fehrest_Code],TblFeharesCode[Schedule_Prices_Fa])</f>
        <v>#N/A</v>
      </c>
      <c r="C760" s="313" t="e">
        <f>_xlfn.XLOOKUP(TblMainInvoices[[#This Row],[Schedule_Prices_Fa]],TblFeharesCode[Schedule_Prices_Fa],#REF!)</f>
        <v>#N/A</v>
      </c>
      <c r="D760" s="314"/>
      <c r="E760" s="314" t="str">
        <f>LEFT($G760,2)</f>
        <v>16</v>
      </c>
      <c r="F760" s="240" t="s">
        <v>1469</v>
      </c>
      <c r="G760" s="432">
        <v>161002</v>
      </c>
      <c r="H760" s="433" t="s">
        <v>4541</v>
      </c>
      <c r="I760" s="433" t="s">
        <v>4541</v>
      </c>
      <c r="J760" s="434" t="s">
        <v>145</v>
      </c>
      <c r="K760" s="315">
        <v>20000000</v>
      </c>
      <c r="L760" s="316"/>
      <c r="M760" s="317">
        <f>_xlfn.XLOOKUP(TblMainInvoices[[#This Row],[Chapter_Nomber]],TblFeharesChapter[Abniyeh_Chapter_Nomber],TblFeharesChapter[Abniyeh_Plus_Minus])</f>
        <v>1.3008999999999999</v>
      </c>
      <c r="N760" s="435">
        <v>1.3418000000000001</v>
      </c>
      <c r="O760" s="318" t="str">
        <f>IF(ISBLANK(TblMainInvoices[[#This Row],[Estimate_Contract_Volumn]]),"",ROUND(TblMainInvoices[[#This Row],[Price_Unit]]*TblMainInvoices[[#This Row],[Estimate_Contract_Volumn]],0))</f>
        <v/>
      </c>
      <c r="P760" s="319"/>
      <c r="Q760" s="320" t="str">
        <f>IFERROR(IF(ISBLANK(TblMainInvoices[[#This Row],[ContInv_No01_Volumn]]),"",ROUND(TblMainInvoices[[#This Row],[Price_Unit]]*TblMainInvoices[[#This Row],[ContInv_No01_Volumn]],0)),"")</f>
        <v/>
      </c>
    </row>
    <row r="761" spans="1:17" ht="50.25" customHeight="1">
      <c r="A761" s="239" t="str">
        <f t="shared" si="22"/>
        <v>11170102</v>
      </c>
      <c r="B761" s="240" t="str">
        <f>_xlfn.XLOOKUP(TblMainInvoices[[#This Row],[Fehrest_Code]],TblFeharesCode[Fehrest_Code],TblFeharesCode[Schedule_Prices_Fa])</f>
        <v>ابنیه</v>
      </c>
      <c r="C761" s="240" t="e">
        <f>_xlfn.XLOOKUP(TblMainInvoices[[#This Row],[Schedule_Prices_Fa]],TblFeharesCode[Schedule_Prices_Fa],#REF!)</f>
        <v>#REF!</v>
      </c>
      <c r="D761" s="241">
        <v>11</v>
      </c>
      <c r="E761" s="241" t="str">
        <f t="shared" si="23"/>
        <v>17</v>
      </c>
      <c r="F761" s="240" t="s">
        <v>1635</v>
      </c>
      <c r="G761" s="251" t="s">
        <v>1636</v>
      </c>
      <c r="H761" s="243" t="s">
        <v>1637</v>
      </c>
      <c r="I761" s="243" t="s">
        <v>3887</v>
      </c>
      <c r="J761" s="252" t="s">
        <v>32</v>
      </c>
      <c r="K761" s="245">
        <v>2198000</v>
      </c>
      <c r="L761" s="246"/>
      <c r="M761" s="247">
        <f>_xlfn.XLOOKUP(TblMainInvoices[[#This Row],[Chapter_Nomber]],TblFeharesChapter[Abniyeh_Chapter_Nomber],TblFeharesChapter[Abniyeh_Plus_Minus])</f>
        <v>1.2079</v>
      </c>
      <c r="N761" s="248">
        <v>1.3418000000000001</v>
      </c>
      <c r="O761" s="245" t="str">
        <f>IF(ISBLANK(TblMainInvoices[[#This Row],[Estimate_Contract_Volumn]]),"",ROUND(TblMainInvoices[[#This Row],[Price_Unit]]*TblMainInvoices[[#This Row],[Estimate_Contract_Volumn]],0))</f>
        <v/>
      </c>
      <c r="P761" s="249"/>
      <c r="Q761" s="250" t="str">
        <f>IFERROR(IF(ISBLANK(TblMainInvoices[[#This Row],[ContInv_No01_Volumn]]),"",ROUND(TblMainInvoices[[#This Row],[Price_Unit]]*TblMainInvoices[[#This Row],[ContInv_No01_Volumn]],0)),"")</f>
        <v/>
      </c>
    </row>
    <row r="762" spans="1:17" ht="50.25" customHeight="1">
      <c r="A762" s="311" t="str">
        <f>D762&amp;G762</f>
        <v>11170103</v>
      </c>
      <c r="B762" s="312" t="str">
        <f>_xlfn.XLOOKUP(TblMainInvoices[[#This Row],[Fehrest_Code]],TblFeharesCode[Fehrest_Code],TblFeharesCode[Schedule_Prices_Fa])</f>
        <v>ابنیه</v>
      </c>
      <c r="C762" s="313" t="e">
        <f>_xlfn.XLOOKUP(TblMainInvoices[[#This Row],[Schedule_Prices_Fa]],TblFeharesCode[Schedule_Prices_Fa],#REF!)</f>
        <v>#REF!</v>
      </c>
      <c r="D762" s="314">
        <v>11</v>
      </c>
      <c r="E762" s="314" t="str">
        <f>LEFT($G762,2)</f>
        <v>17</v>
      </c>
      <c r="F762" s="240" t="s">
        <v>1635</v>
      </c>
      <c r="G762" s="432">
        <v>170103</v>
      </c>
      <c r="H762" s="433" t="s">
        <v>4538</v>
      </c>
      <c r="I762" s="243" t="s">
        <v>4539</v>
      </c>
      <c r="J762" s="434" t="s">
        <v>125</v>
      </c>
      <c r="K762" s="315">
        <v>32000000</v>
      </c>
      <c r="L762" s="316"/>
      <c r="M762" s="317">
        <f>_xlfn.XLOOKUP(TblMainInvoices[[#This Row],[Chapter_Nomber]],TblFeharesChapter[Abniyeh_Chapter_Nomber],TblFeharesChapter[Abniyeh_Plus_Minus])</f>
        <v>1.2079</v>
      </c>
      <c r="N762" s="435">
        <v>1.3418000000000001</v>
      </c>
      <c r="O762" s="318" t="str">
        <f>IF(ISBLANK(TblMainInvoices[[#This Row],[Estimate_Contract_Volumn]]),"",ROUND(TblMainInvoices[[#This Row],[Price_Unit]]*TblMainInvoices[[#This Row],[Estimate_Contract_Volumn]],0))</f>
        <v/>
      </c>
      <c r="P762" s="319"/>
      <c r="Q762" s="320" t="str">
        <f>IFERROR(IF(ISBLANK(TblMainInvoices[[#This Row],[ContInv_No01_Volumn]]),"",ROUND(TblMainInvoices[[#This Row],[Price_Unit]]*TblMainInvoices[[#This Row],[ContInv_No01_Volumn]],0)),"")</f>
        <v/>
      </c>
    </row>
    <row r="763" spans="1:17" ht="50.25" customHeight="1">
      <c r="A763" s="239" t="str">
        <f t="shared" si="22"/>
        <v>11170110</v>
      </c>
      <c r="B763" s="240" t="str">
        <f>_xlfn.XLOOKUP(TblMainInvoices[[#This Row],[Fehrest_Code]],TblFeharesCode[Fehrest_Code],TblFeharesCode[Schedule_Prices_Fa])</f>
        <v>ابنیه</v>
      </c>
      <c r="C763" s="240" t="e">
        <f>_xlfn.XLOOKUP(TblMainInvoices[[#This Row],[Schedule_Prices_Fa]],TblFeharesCode[Schedule_Prices_Fa],#REF!)</f>
        <v>#REF!</v>
      </c>
      <c r="D763" s="241">
        <v>11</v>
      </c>
      <c r="E763" s="241" t="str">
        <f t="shared" si="23"/>
        <v>17</v>
      </c>
      <c r="F763" s="240" t="s">
        <v>1635</v>
      </c>
      <c r="G763" s="251" t="s">
        <v>1638</v>
      </c>
      <c r="H763" s="243" t="s">
        <v>1639</v>
      </c>
      <c r="I763" s="243" t="s">
        <v>3888</v>
      </c>
      <c r="J763" s="252" t="s">
        <v>32</v>
      </c>
      <c r="K763" s="245">
        <v>2655000</v>
      </c>
      <c r="L763" s="246"/>
      <c r="M763" s="247">
        <f>_xlfn.XLOOKUP(TblMainInvoices[[#This Row],[Chapter_Nomber]],TblFeharesChapter[Abniyeh_Chapter_Nomber],TblFeharesChapter[Abniyeh_Plus_Minus])</f>
        <v>1.2079</v>
      </c>
      <c r="N763" s="248">
        <v>1.3418000000000001</v>
      </c>
      <c r="O763" s="245" t="str">
        <f>IF(ISBLANK(TblMainInvoices[[#This Row],[Estimate_Contract_Volumn]]),"",ROUND(TblMainInvoices[[#This Row],[Price_Unit]]*TblMainInvoices[[#This Row],[Estimate_Contract_Volumn]],0))</f>
        <v/>
      </c>
      <c r="P763" s="249"/>
      <c r="Q763" s="250" t="str">
        <f>IFERROR(IF(ISBLANK(TblMainInvoices[[#This Row],[ContInv_No01_Volumn]]),"",ROUND(TblMainInvoices[[#This Row],[Price_Unit]]*TblMainInvoices[[#This Row],[ContInv_No01_Volumn]],0)),"")</f>
        <v/>
      </c>
    </row>
    <row r="764" spans="1:17" ht="50.25" customHeight="1">
      <c r="A764" s="239" t="str">
        <f t="shared" si="22"/>
        <v>11170111</v>
      </c>
      <c r="B764" s="240" t="str">
        <f>_xlfn.XLOOKUP(TblMainInvoices[[#This Row],[Fehrest_Code]],TblFeharesCode[Fehrest_Code],TblFeharesCode[Schedule_Prices_Fa])</f>
        <v>ابنیه</v>
      </c>
      <c r="C764" s="240" t="e">
        <f>_xlfn.XLOOKUP(TblMainInvoices[[#This Row],[Schedule_Prices_Fa]],TblFeharesCode[Schedule_Prices_Fa],#REF!)</f>
        <v>#REF!</v>
      </c>
      <c r="D764" s="241">
        <v>11</v>
      </c>
      <c r="E764" s="241" t="str">
        <f t="shared" si="23"/>
        <v>17</v>
      </c>
      <c r="F764" s="240" t="s">
        <v>1635</v>
      </c>
      <c r="G764" s="251" t="s">
        <v>1640</v>
      </c>
      <c r="H764" s="243" t="s">
        <v>1641</v>
      </c>
      <c r="I764" s="243" t="s">
        <v>3889</v>
      </c>
      <c r="J764" s="244" t="s">
        <v>32</v>
      </c>
      <c r="K764" s="245">
        <v>2451000</v>
      </c>
      <c r="L764" s="246"/>
      <c r="M764" s="247">
        <f>_xlfn.XLOOKUP(TblMainInvoices[[#This Row],[Chapter_Nomber]],TblFeharesChapter[Abniyeh_Chapter_Nomber],TblFeharesChapter[Abniyeh_Plus_Minus])</f>
        <v>1.2079</v>
      </c>
      <c r="N764" s="248">
        <v>1.3418000000000001</v>
      </c>
      <c r="O764" s="245" t="str">
        <f>IF(ISBLANK(TblMainInvoices[[#This Row],[Estimate_Contract_Volumn]]),"",ROUND(TblMainInvoices[[#This Row],[Price_Unit]]*TblMainInvoices[[#This Row],[Estimate_Contract_Volumn]],0))</f>
        <v/>
      </c>
      <c r="P764" s="249"/>
      <c r="Q764" s="250" t="str">
        <f>IFERROR(IF(ISBLANK(TblMainInvoices[[#This Row],[ContInv_No01_Volumn]]),"",ROUND(TblMainInvoices[[#This Row],[Price_Unit]]*TblMainInvoices[[#This Row],[ContInv_No01_Volumn]],0)),"")</f>
        <v/>
      </c>
    </row>
    <row r="765" spans="1:17" ht="50.25" customHeight="1">
      <c r="A765" s="239" t="str">
        <f t="shared" si="22"/>
        <v>11170113</v>
      </c>
      <c r="B765" s="240" t="str">
        <f>_xlfn.XLOOKUP(TblMainInvoices[[#This Row],[Fehrest_Code]],TblFeharesCode[Fehrest_Code],TblFeharesCode[Schedule_Prices_Fa])</f>
        <v>ابنیه</v>
      </c>
      <c r="C765" s="240" t="e">
        <f>_xlfn.XLOOKUP(TblMainInvoices[[#This Row],[Schedule_Prices_Fa]],TblFeharesCode[Schedule_Prices_Fa],#REF!)</f>
        <v>#REF!</v>
      </c>
      <c r="D765" s="241">
        <v>11</v>
      </c>
      <c r="E765" s="241" t="str">
        <f t="shared" si="23"/>
        <v>17</v>
      </c>
      <c r="F765" s="240" t="s">
        <v>1635</v>
      </c>
      <c r="G765" s="251" t="s">
        <v>1642</v>
      </c>
      <c r="H765" s="243" t="s">
        <v>1643</v>
      </c>
      <c r="I765" s="243" t="s">
        <v>3890</v>
      </c>
      <c r="J765" s="252" t="s">
        <v>32</v>
      </c>
      <c r="K765" s="245">
        <v>2057000</v>
      </c>
      <c r="L765" s="246"/>
      <c r="M765" s="247">
        <f>_xlfn.XLOOKUP(TblMainInvoices[[#This Row],[Chapter_Nomber]],TblFeharesChapter[Abniyeh_Chapter_Nomber],TblFeharesChapter[Abniyeh_Plus_Minus])</f>
        <v>1.2079</v>
      </c>
      <c r="N765" s="248">
        <v>1.3418000000000001</v>
      </c>
      <c r="O765" s="245" t="str">
        <f>IF(ISBLANK(TblMainInvoices[[#This Row],[Estimate_Contract_Volumn]]),"",ROUND(TblMainInvoices[[#This Row],[Price_Unit]]*TblMainInvoices[[#This Row],[Estimate_Contract_Volumn]],0))</f>
        <v/>
      </c>
      <c r="P765" s="249"/>
      <c r="Q765" s="250" t="str">
        <f>IFERROR(IF(ISBLANK(TblMainInvoices[[#This Row],[ContInv_No01_Volumn]]),"",ROUND(TblMainInvoices[[#This Row],[Price_Unit]]*TblMainInvoices[[#This Row],[ContInv_No01_Volumn]],0)),"")</f>
        <v/>
      </c>
    </row>
    <row r="766" spans="1:17" ht="50.25" customHeight="1">
      <c r="A766" s="239" t="str">
        <f t="shared" si="22"/>
        <v>11170115</v>
      </c>
      <c r="B766" s="240" t="str">
        <f>_xlfn.XLOOKUP(TblMainInvoices[[#This Row],[Fehrest_Code]],TblFeharesCode[Fehrest_Code],TblFeharesCode[Schedule_Prices_Fa])</f>
        <v>ابنیه</v>
      </c>
      <c r="C766" s="240" t="e">
        <f>_xlfn.XLOOKUP(TblMainInvoices[[#This Row],[Schedule_Prices_Fa]],TblFeharesCode[Schedule_Prices_Fa],#REF!)</f>
        <v>#REF!</v>
      </c>
      <c r="D766" s="241">
        <v>11</v>
      </c>
      <c r="E766" s="241" t="str">
        <f t="shared" si="23"/>
        <v>17</v>
      </c>
      <c r="F766" s="240" t="s">
        <v>1635</v>
      </c>
      <c r="G766" s="251" t="s">
        <v>1644</v>
      </c>
      <c r="H766" s="243" t="s">
        <v>1645</v>
      </c>
      <c r="I766" s="243" t="s">
        <v>3891</v>
      </c>
      <c r="J766" s="252" t="s">
        <v>32</v>
      </c>
      <c r="K766" s="245">
        <v>2556000</v>
      </c>
      <c r="L766" s="246"/>
      <c r="M766" s="247">
        <f>_xlfn.XLOOKUP(TblMainInvoices[[#This Row],[Chapter_Nomber]],TblFeharesChapter[Abniyeh_Chapter_Nomber],TblFeharesChapter[Abniyeh_Plus_Minus])</f>
        <v>1.2079</v>
      </c>
      <c r="N766" s="248">
        <v>1.3418000000000001</v>
      </c>
      <c r="O766" s="245" t="str">
        <f>IF(ISBLANK(TblMainInvoices[[#This Row],[Estimate_Contract_Volumn]]),"",ROUND(TblMainInvoices[[#This Row],[Price_Unit]]*TblMainInvoices[[#This Row],[Estimate_Contract_Volumn]],0))</f>
        <v/>
      </c>
      <c r="P766" s="249"/>
      <c r="Q766" s="250" t="str">
        <f>IFERROR(IF(ISBLANK(TblMainInvoices[[#This Row],[ContInv_No01_Volumn]]),"",ROUND(TblMainInvoices[[#This Row],[Price_Unit]]*TblMainInvoices[[#This Row],[ContInv_No01_Volumn]],0)),"")</f>
        <v/>
      </c>
    </row>
    <row r="767" spans="1:17" ht="50.25" customHeight="1">
      <c r="A767" s="239" t="str">
        <f t="shared" si="22"/>
        <v>11170117</v>
      </c>
      <c r="B767" s="240" t="str">
        <f>_xlfn.XLOOKUP(TblMainInvoices[[#This Row],[Fehrest_Code]],TblFeharesCode[Fehrest_Code],TblFeharesCode[Schedule_Prices_Fa])</f>
        <v>ابنیه</v>
      </c>
      <c r="C767" s="240" t="e">
        <f>_xlfn.XLOOKUP(TblMainInvoices[[#This Row],[Schedule_Prices_Fa]],TblFeharesCode[Schedule_Prices_Fa],#REF!)</f>
        <v>#REF!</v>
      </c>
      <c r="D767" s="241">
        <v>11</v>
      </c>
      <c r="E767" s="241" t="str">
        <f t="shared" si="23"/>
        <v>17</v>
      </c>
      <c r="F767" s="240" t="s">
        <v>1635</v>
      </c>
      <c r="G767" s="251" t="s">
        <v>1646</v>
      </c>
      <c r="H767" s="243" t="s">
        <v>1647</v>
      </c>
      <c r="I767" s="243" t="s">
        <v>3892</v>
      </c>
      <c r="J767" s="244" t="s">
        <v>32</v>
      </c>
      <c r="K767" s="245">
        <v>2484000</v>
      </c>
      <c r="L767" s="246"/>
      <c r="M767" s="247">
        <f>_xlfn.XLOOKUP(TblMainInvoices[[#This Row],[Chapter_Nomber]],TblFeharesChapter[Abniyeh_Chapter_Nomber],TblFeharesChapter[Abniyeh_Plus_Minus])</f>
        <v>1.2079</v>
      </c>
      <c r="N767" s="248">
        <v>1.3418000000000001</v>
      </c>
      <c r="O767" s="245" t="str">
        <f>IF(ISBLANK(TblMainInvoices[[#This Row],[Estimate_Contract_Volumn]]),"",ROUND(TblMainInvoices[[#This Row],[Price_Unit]]*TblMainInvoices[[#This Row],[Estimate_Contract_Volumn]],0))</f>
        <v/>
      </c>
      <c r="P767" s="249"/>
      <c r="Q767" s="250" t="str">
        <f>IFERROR(IF(ISBLANK(TblMainInvoices[[#This Row],[ContInv_No01_Volumn]]),"",ROUND(TblMainInvoices[[#This Row],[Price_Unit]]*TblMainInvoices[[#This Row],[ContInv_No01_Volumn]],0)),"")</f>
        <v/>
      </c>
    </row>
    <row r="768" spans="1:17" ht="50.25" customHeight="1">
      <c r="A768" s="239" t="str">
        <f t="shared" si="22"/>
        <v>11170204</v>
      </c>
      <c r="B768" s="240" t="str">
        <f>_xlfn.XLOOKUP(TblMainInvoices[[#This Row],[Fehrest_Code]],TblFeharesCode[Fehrest_Code],TblFeharesCode[Schedule_Prices_Fa])</f>
        <v>ابنیه</v>
      </c>
      <c r="C768" s="240" t="e">
        <f>_xlfn.XLOOKUP(TblMainInvoices[[#This Row],[Schedule_Prices_Fa]],TblFeharesCode[Schedule_Prices_Fa],#REF!)</f>
        <v>#REF!</v>
      </c>
      <c r="D768" s="241">
        <v>11</v>
      </c>
      <c r="E768" s="241" t="str">
        <f t="shared" si="23"/>
        <v>17</v>
      </c>
      <c r="F768" s="240" t="s">
        <v>1635</v>
      </c>
      <c r="G768" s="251" t="s">
        <v>1648</v>
      </c>
      <c r="H768" s="243" t="s">
        <v>1649</v>
      </c>
      <c r="I768" s="243" t="s">
        <v>3893</v>
      </c>
      <c r="J768" s="252" t="s">
        <v>125</v>
      </c>
      <c r="K768" s="245">
        <v>5623000</v>
      </c>
      <c r="L768" s="246"/>
      <c r="M768" s="247">
        <f>_xlfn.XLOOKUP(TblMainInvoices[[#This Row],[Chapter_Nomber]],TblFeharesChapter[Abniyeh_Chapter_Nomber],TblFeharesChapter[Abniyeh_Plus_Minus])</f>
        <v>1.2079</v>
      </c>
      <c r="N768" s="248">
        <v>1.3418000000000001</v>
      </c>
      <c r="O768" s="245" t="str">
        <f>IF(ISBLANK(TblMainInvoices[[#This Row],[Estimate_Contract_Volumn]]),"",ROUND(TblMainInvoices[[#This Row],[Price_Unit]]*TblMainInvoices[[#This Row],[Estimate_Contract_Volumn]],0))</f>
        <v/>
      </c>
      <c r="P768" s="249"/>
      <c r="Q768" s="250" t="str">
        <f>IFERROR(IF(ISBLANK(TblMainInvoices[[#This Row],[ContInv_No01_Volumn]]),"",ROUND(TblMainInvoices[[#This Row],[Price_Unit]]*TblMainInvoices[[#This Row],[ContInv_No01_Volumn]],0)),"")</f>
        <v/>
      </c>
    </row>
    <row r="769" spans="1:17" ht="50.25" customHeight="1">
      <c r="A769" s="239" t="str">
        <f t="shared" si="22"/>
        <v>11170205</v>
      </c>
      <c r="B769" s="240" t="str">
        <f>_xlfn.XLOOKUP(TblMainInvoices[[#This Row],[Fehrest_Code]],TblFeharesCode[Fehrest_Code],TblFeharesCode[Schedule_Prices_Fa])</f>
        <v>ابنیه</v>
      </c>
      <c r="C769" s="240" t="e">
        <f>_xlfn.XLOOKUP(TblMainInvoices[[#This Row],[Schedule_Prices_Fa]],TblFeharesCode[Schedule_Prices_Fa],#REF!)</f>
        <v>#REF!</v>
      </c>
      <c r="D769" s="241">
        <v>11</v>
      </c>
      <c r="E769" s="241" t="str">
        <f t="shared" si="23"/>
        <v>17</v>
      </c>
      <c r="F769" s="240" t="s">
        <v>1635</v>
      </c>
      <c r="G769" s="251" t="s">
        <v>1650</v>
      </c>
      <c r="H769" s="243" t="s">
        <v>1651</v>
      </c>
      <c r="I769" s="243" t="s">
        <v>3894</v>
      </c>
      <c r="J769" s="252" t="s">
        <v>125</v>
      </c>
      <c r="K769" s="245">
        <v>5623000</v>
      </c>
      <c r="L769" s="246"/>
      <c r="M769" s="247">
        <f>_xlfn.XLOOKUP(TblMainInvoices[[#This Row],[Chapter_Nomber]],TblFeharesChapter[Abniyeh_Chapter_Nomber],TblFeharesChapter[Abniyeh_Plus_Minus])</f>
        <v>1.2079</v>
      </c>
      <c r="N769" s="248">
        <v>1.3418000000000001</v>
      </c>
      <c r="O769" s="245" t="str">
        <f>IF(ISBLANK(TblMainInvoices[[#This Row],[Estimate_Contract_Volumn]]),"",ROUND(TblMainInvoices[[#This Row],[Price_Unit]]*TblMainInvoices[[#This Row],[Estimate_Contract_Volumn]],0))</f>
        <v/>
      </c>
      <c r="P769" s="249"/>
      <c r="Q769" s="250" t="str">
        <f>IFERROR(IF(ISBLANK(TblMainInvoices[[#This Row],[ContInv_No01_Volumn]]),"",ROUND(TblMainInvoices[[#This Row],[Price_Unit]]*TblMainInvoices[[#This Row],[ContInv_No01_Volumn]],0)),"")</f>
        <v/>
      </c>
    </row>
    <row r="770" spans="1:17" ht="50.25" customHeight="1">
      <c r="A770" s="239" t="str">
        <f t="shared" si="22"/>
        <v>11170206</v>
      </c>
      <c r="B770" s="240" t="str">
        <f>_xlfn.XLOOKUP(TblMainInvoices[[#This Row],[Fehrest_Code]],TblFeharesCode[Fehrest_Code],TblFeharesCode[Schedule_Prices_Fa])</f>
        <v>ابنیه</v>
      </c>
      <c r="C770" s="240" t="e">
        <f>_xlfn.XLOOKUP(TblMainInvoices[[#This Row],[Schedule_Prices_Fa]],TblFeharesCode[Schedule_Prices_Fa],#REF!)</f>
        <v>#REF!</v>
      </c>
      <c r="D770" s="241">
        <v>11</v>
      </c>
      <c r="E770" s="241" t="str">
        <f t="shared" si="23"/>
        <v>17</v>
      </c>
      <c r="F770" s="240" t="s">
        <v>1635</v>
      </c>
      <c r="G770" s="251" t="s">
        <v>1652</v>
      </c>
      <c r="H770" s="243" t="s">
        <v>1653</v>
      </c>
      <c r="I770" s="243" t="s">
        <v>3895</v>
      </c>
      <c r="J770" s="252" t="s">
        <v>125</v>
      </c>
      <c r="K770" s="245">
        <v>6092000</v>
      </c>
      <c r="L770" s="246"/>
      <c r="M770" s="247">
        <f>_xlfn.XLOOKUP(TblMainInvoices[[#This Row],[Chapter_Nomber]],TblFeharesChapter[Abniyeh_Chapter_Nomber],TblFeharesChapter[Abniyeh_Plus_Minus])</f>
        <v>1.2079</v>
      </c>
      <c r="N770" s="248">
        <v>1.3418000000000001</v>
      </c>
      <c r="O770" s="245" t="str">
        <f>IF(ISBLANK(TblMainInvoices[[#This Row],[Estimate_Contract_Volumn]]),"",ROUND(TblMainInvoices[[#This Row],[Price_Unit]]*TblMainInvoices[[#This Row],[Estimate_Contract_Volumn]],0))</f>
        <v/>
      </c>
      <c r="P770" s="249"/>
      <c r="Q770" s="250" t="str">
        <f>IFERROR(IF(ISBLANK(TblMainInvoices[[#This Row],[ContInv_No01_Volumn]]),"",ROUND(TblMainInvoices[[#This Row],[Price_Unit]]*TblMainInvoices[[#This Row],[ContInv_No01_Volumn]],0)),"")</f>
        <v/>
      </c>
    </row>
    <row r="771" spans="1:17" ht="50.25" customHeight="1">
      <c r="A771" s="239" t="str">
        <f t="shared" si="22"/>
        <v>11170209</v>
      </c>
      <c r="B771" s="240" t="str">
        <f>_xlfn.XLOOKUP(TblMainInvoices[[#This Row],[Fehrest_Code]],TblFeharesCode[Fehrest_Code],TblFeharesCode[Schedule_Prices_Fa])</f>
        <v>ابنیه</v>
      </c>
      <c r="C771" s="240" t="e">
        <f>_xlfn.XLOOKUP(TblMainInvoices[[#This Row],[Schedule_Prices_Fa]],TblFeharesCode[Schedule_Prices_Fa],#REF!)</f>
        <v>#REF!</v>
      </c>
      <c r="D771" s="241">
        <v>11</v>
      </c>
      <c r="E771" s="241" t="str">
        <f t="shared" si="23"/>
        <v>17</v>
      </c>
      <c r="F771" s="240" t="s">
        <v>1635</v>
      </c>
      <c r="G771" s="251" t="s">
        <v>1654</v>
      </c>
      <c r="H771" s="243" t="s">
        <v>1655</v>
      </c>
      <c r="I771" s="243" t="s">
        <v>3896</v>
      </c>
      <c r="J771" s="252" t="s">
        <v>125</v>
      </c>
      <c r="K771" s="245">
        <v>700000</v>
      </c>
      <c r="L771" s="246"/>
      <c r="M771" s="247">
        <f>_xlfn.XLOOKUP(TblMainInvoices[[#This Row],[Chapter_Nomber]],TblFeharesChapter[Abniyeh_Chapter_Nomber],TblFeharesChapter[Abniyeh_Plus_Minus])</f>
        <v>1.2079</v>
      </c>
      <c r="N771" s="248">
        <v>1.3418000000000001</v>
      </c>
      <c r="O771" s="245" t="str">
        <f>IF(ISBLANK(TblMainInvoices[[#This Row],[Estimate_Contract_Volumn]]),"",ROUND(TblMainInvoices[[#This Row],[Price_Unit]]*TblMainInvoices[[#This Row],[Estimate_Contract_Volumn]],0))</f>
        <v/>
      </c>
      <c r="P771" s="249"/>
      <c r="Q771" s="250" t="str">
        <f>IFERROR(IF(ISBLANK(TblMainInvoices[[#This Row],[ContInv_No01_Volumn]]),"",ROUND(TblMainInvoices[[#This Row],[Price_Unit]]*TblMainInvoices[[#This Row],[ContInv_No01_Volumn]],0)),"")</f>
        <v/>
      </c>
    </row>
    <row r="772" spans="1:17" ht="50.25" customHeight="1">
      <c r="A772" s="239" t="str">
        <f t="shared" si="22"/>
        <v>11170211</v>
      </c>
      <c r="B772" s="240" t="str">
        <f>_xlfn.XLOOKUP(TblMainInvoices[[#This Row],[Fehrest_Code]],TblFeharesCode[Fehrest_Code],TblFeharesCode[Schedule_Prices_Fa])</f>
        <v>ابنیه</v>
      </c>
      <c r="C772" s="240" t="e">
        <f>_xlfn.XLOOKUP(TblMainInvoices[[#This Row],[Schedule_Prices_Fa]],TblFeharesCode[Schedule_Prices_Fa],#REF!)</f>
        <v>#REF!</v>
      </c>
      <c r="D772" s="241">
        <v>11</v>
      </c>
      <c r="E772" s="241" t="str">
        <f t="shared" si="23"/>
        <v>17</v>
      </c>
      <c r="F772" s="240" t="s">
        <v>1635</v>
      </c>
      <c r="G772" s="251" t="s">
        <v>1656</v>
      </c>
      <c r="H772" s="243" t="s">
        <v>1657</v>
      </c>
      <c r="I772" s="243" t="s">
        <v>3897</v>
      </c>
      <c r="J772" s="252" t="s">
        <v>32</v>
      </c>
      <c r="K772" s="245">
        <v>6012000</v>
      </c>
      <c r="L772" s="246"/>
      <c r="M772" s="247">
        <f>_xlfn.XLOOKUP(TblMainInvoices[[#This Row],[Chapter_Nomber]],TblFeharesChapter[Abniyeh_Chapter_Nomber],TblFeharesChapter[Abniyeh_Plus_Minus])</f>
        <v>1.2079</v>
      </c>
      <c r="N772" s="248">
        <v>1.3418000000000001</v>
      </c>
      <c r="O772" s="245" t="str">
        <f>IF(ISBLANK(TblMainInvoices[[#This Row],[Estimate_Contract_Volumn]]),"",ROUND(TblMainInvoices[[#This Row],[Price_Unit]]*TblMainInvoices[[#This Row],[Estimate_Contract_Volumn]],0))</f>
        <v/>
      </c>
      <c r="P772" s="249"/>
      <c r="Q772" s="250" t="str">
        <f>IFERROR(IF(ISBLANK(TblMainInvoices[[#This Row],[ContInv_No01_Volumn]]),"",ROUND(TblMainInvoices[[#This Row],[Price_Unit]]*TblMainInvoices[[#This Row],[ContInv_No01_Volumn]],0)),"")</f>
        <v/>
      </c>
    </row>
    <row r="773" spans="1:17" ht="50.25" customHeight="1">
      <c r="A773" s="239" t="str">
        <f t="shared" si="22"/>
        <v>11170213</v>
      </c>
      <c r="B773" s="240" t="str">
        <f>_xlfn.XLOOKUP(TblMainInvoices[[#This Row],[Fehrest_Code]],TblFeharesCode[Fehrest_Code],TblFeharesCode[Schedule_Prices_Fa])</f>
        <v>ابنیه</v>
      </c>
      <c r="C773" s="240" t="e">
        <f>_xlfn.XLOOKUP(TblMainInvoices[[#This Row],[Schedule_Prices_Fa]],TblFeharesCode[Schedule_Prices_Fa],#REF!)</f>
        <v>#REF!</v>
      </c>
      <c r="D773" s="241">
        <v>11</v>
      </c>
      <c r="E773" s="241" t="str">
        <f t="shared" si="23"/>
        <v>17</v>
      </c>
      <c r="F773" s="240" t="s">
        <v>1635</v>
      </c>
      <c r="G773" s="251" t="s">
        <v>1658</v>
      </c>
      <c r="H773" s="243" t="s">
        <v>1659</v>
      </c>
      <c r="I773" s="243" t="s">
        <v>3898</v>
      </c>
      <c r="J773" s="244" t="s">
        <v>32</v>
      </c>
      <c r="K773" s="245">
        <v>4251000</v>
      </c>
      <c r="L773" s="246"/>
      <c r="M773" s="247">
        <f>_xlfn.XLOOKUP(TblMainInvoices[[#This Row],[Chapter_Nomber]],TblFeharesChapter[Abniyeh_Chapter_Nomber],TblFeharesChapter[Abniyeh_Plus_Minus])</f>
        <v>1.2079</v>
      </c>
      <c r="N773" s="248">
        <v>1.3418000000000001</v>
      </c>
      <c r="O773" s="245" t="str">
        <f>IF(ISBLANK(TblMainInvoices[[#This Row],[Estimate_Contract_Volumn]]),"",ROUND(TblMainInvoices[[#This Row],[Price_Unit]]*TblMainInvoices[[#This Row],[Estimate_Contract_Volumn]],0))</f>
        <v/>
      </c>
      <c r="P773" s="249"/>
      <c r="Q773" s="250" t="str">
        <f>IFERROR(IF(ISBLANK(TblMainInvoices[[#This Row],[ContInv_No01_Volumn]]),"",ROUND(TblMainInvoices[[#This Row],[Price_Unit]]*TblMainInvoices[[#This Row],[ContInv_No01_Volumn]],0)),"")</f>
        <v/>
      </c>
    </row>
    <row r="774" spans="1:17" ht="50.25" customHeight="1">
      <c r="A774" s="239" t="str">
        <f t="shared" si="22"/>
        <v>11170214</v>
      </c>
      <c r="B774" s="240" t="str">
        <f>_xlfn.XLOOKUP(TblMainInvoices[[#This Row],[Fehrest_Code]],TblFeharesCode[Fehrest_Code],TblFeharesCode[Schedule_Prices_Fa])</f>
        <v>ابنیه</v>
      </c>
      <c r="C774" s="240" t="e">
        <f>_xlfn.XLOOKUP(TblMainInvoices[[#This Row],[Schedule_Prices_Fa]],TblFeharesCode[Schedule_Prices_Fa],#REF!)</f>
        <v>#REF!</v>
      </c>
      <c r="D774" s="241">
        <v>11</v>
      </c>
      <c r="E774" s="241" t="str">
        <f t="shared" si="23"/>
        <v>17</v>
      </c>
      <c r="F774" s="240" t="s">
        <v>1635</v>
      </c>
      <c r="G774" s="251" t="s">
        <v>1660</v>
      </c>
      <c r="H774" s="243" t="s">
        <v>1661</v>
      </c>
      <c r="I774" s="243" t="s">
        <v>3899</v>
      </c>
      <c r="J774" s="252" t="s">
        <v>32</v>
      </c>
      <c r="K774" s="245">
        <v>4337000</v>
      </c>
      <c r="L774" s="246"/>
      <c r="M774" s="247">
        <f>_xlfn.XLOOKUP(TblMainInvoices[[#This Row],[Chapter_Nomber]],TblFeharesChapter[Abniyeh_Chapter_Nomber],TblFeharesChapter[Abniyeh_Plus_Minus])</f>
        <v>1.2079</v>
      </c>
      <c r="N774" s="248">
        <v>1.3418000000000001</v>
      </c>
      <c r="O774" s="245" t="str">
        <f>IF(ISBLANK(TblMainInvoices[[#This Row],[Estimate_Contract_Volumn]]),"",ROUND(TblMainInvoices[[#This Row],[Price_Unit]]*TblMainInvoices[[#This Row],[Estimate_Contract_Volumn]],0))</f>
        <v/>
      </c>
      <c r="P774" s="249"/>
      <c r="Q774" s="250" t="str">
        <f>IFERROR(IF(ISBLANK(TblMainInvoices[[#This Row],[ContInv_No01_Volumn]]),"",ROUND(TblMainInvoices[[#This Row],[Price_Unit]]*TblMainInvoices[[#This Row],[ContInv_No01_Volumn]],0)),"")</f>
        <v/>
      </c>
    </row>
    <row r="775" spans="1:17" ht="50.25" customHeight="1">
      <c r="A775" s="239" t="str">
        <f t="shared" si="22"/>
        <v>11170216</v>
      </c>
      <c r="B775" s="240" t="str">
        <f>_xlfn.XLOOKUP(TblMainInvoices[[#This Row],[Fehrest_Code]],TblFeharesCode[Fehrest_Code],TblFeharesCode[Schedule_Prices_Fa])</f>
        <v>ابنیه</v>
      </c>
      <c r="C775" s="240" t="e">
        <f>_xlfn.XLOOKUP(TblMainInvoices[[#This Row],[Schedule_Prices_Fa]],TblFeharesCode[Schedule_Prices_Fa],#REF!)</f>
        <v>#REF!</v>
      </c>
      <c r="D775" s="241">
        <v>11</v>
      </c>
      <c r="E775" s="241" t="str">
        <f t="shared" si="23"/>
        <v>17</v>
      </c>
      <c r="F775" s="240" t="s">
        <v>1635</v>
      </c>
      <c r="G775" s="251" t="s">
        <v>1662</v>
      </c>
      <c r="H775" s="243" t="s">
        <v>1663</v>
      </c>
      <c r="I775" s="243" t="s">
        <v>3900</v>
      </c>
      <c r="J775" s="252" t="s">
        <v>32</v>
      </c>
      <c r="K775" s="245">
        <v>3871000</v>
      </c>
      <c r="L775" s="246"/>
      <c r="M775" s="247">
        <f>_xlfn.XLOOKUP(TblMainInvoices[[#This Row],[Chapter_Nomber]],TblFeharesChapter[Abniyeh_Chapter_Nomber],TblFeharesChapter[Abniyeh_Plus_Minus])</f>
        <v>1.2079</v>
      </c>
      <c r="N775" s="248">
        <v>1.3418000000000001</v>
      </c>
      <c r="O775" s="245" t="str">
        <f>IF(ISBLANK(TblMainInvoices[[#This Row],[Estimate_Contract_Volumn]]),"",ROUND(TblMainInvoices[[#This Row],[Price_Unit]]*TblMainInvoices[[#This Row],[Estimate_Contract_Volumn]],0))</f>
        <v/>
      </c>
      <c r="P775" s="249"/>
      <c r="Q775" s="250" t="str">
        <f>IFERROR(IF(ISBLANK(TblMainInvoices[[#This Row],[ContInv_No01_Volumn]]),"",ROUND(TblMainInvoices[[#This Row],[Price_Unit]]*TblMainInvoices[[#This Row],[ContInv_No01_Volumn]],0)),"")</f>
        <v/>
      </c>
    </row>
    <row r="776" spans="1:17" ht="50.25" customHeight="1">
      <c r="A776" s="239" t="str">
        <f t="shared" si="22"/>
        <v>11170301</v>
      </c>
      <c r="B776" s="240" t="str">
        <f>_xlfn.XLOOKUP(TblMainInvoices[[#This Row],[Fehrest_Code]],TblFeharesCode[Fehrest_Code],TblFeharesCode[Schedule_Prices_Fa])</f>
        <v>ابنیه</v>
      </c>
      <c r="C776" s="240" t="e">
        <f>_xlfn.XLOOKUP(TblMainInvoices[[#This Row],[Schedule_Prices_Fa]],TblFeharesCode[Schedule_Prices_Fa],#REF!)</f>
        <v>#REF!</v>
      </c>
      <c r="D776" s="241">
        <v>11</v>
      </c>
      <c r="E776" s="241" t="str">
        <f t="shared" si="23"/>
        <v>17</v>
      </c>
      <c r="F776" s="240" t="s">
        <v>1635</v>
      </c>
      <c r="G776" s="251" t="s">
        <v>1664</v>
      </c>
      <c r="H776" s="243" t="s">
        <v>1665</v>
      </c>
      <c r="I776" s="243" t="s">
        <v>3901</v>
      </c>
      <c r="J776" s="252" t="s">
        <v>32</v>
      </c>
      <c r="K776" s="245">
        <v>2649000</v>
      </c>
      <c r="L776" s="246"/>
      <c r="M776" s="247">
        <f>_xlfn.XLOOKUP(TblMainInvoices[[#This Row],[Chapter_Nomber]],TblFeharesChapter[Abniyeh_Chapter_Nomber],TblFeharesChapter[Abniyeh_Plus_Minus])</f>
        <v>1.2079</v>
      </c>
      <c r="N776" s="248">
        <v>1.3418000000000001</v>
      </c>
      <c r="O776" s="245" t="str">
        <f>IF(ISBLANK(TblMainInvoices[[#This Row],[Estimate_Contract_Volumn]]),"",ROUND(TblMainInvoices[[#This Row],[Price_Unit]]*TblMainInvoices[[#This Row],[Estimate_Contract_Volumn]],0))</f>
        <v/>
      </c>
      <c r="P776" s="249"/>
      <c r="Q776" s="250" t="str">
        <f>IFERROR(IF(ISBLANK(TblMainInvoices[[#This Row],[ContInv_No01_Volumn]]),"",ROUND(TblMainInvoices[[#This Row],[Price_Unit]]*TblMainInvoices[[#This Row],[ContInv_No01_Volumn]],0)),"")</f>
        <v/>
      </c>
    </row>
    <row r="777" spans="1:17" ht="50.25" customHeight="1">
      <c r="A777" s="239" t="str">
        <f t="shared" si="22"/>
        <v>11170303</v>
      </c>
      <c r="B777" s="240" t="str">
        <f>_xlfn.XLOOKUP(TblMainInvoices[[#This Row],[Fehrest_Code]],TblFeharesCode[Fehrest_Code],TblFeharesCode[Schedule_Prices_Fa])</f>
        <v>ابنیه</v>
      </c>
      <c r="C777" s="240" t="e">
        <f>_xlfn.XLOOKUP(TblMainInvoices[[#This Row],[Schedule_Prices_Fa]],TblFeharesCode[Schedule_Prices_Fa],#REF!)</f>
        <v>#REF!</v>
      </c>
      <c r="D777" s="241">
        <v>11</v>
      </c>
      <c r="E777" s="241" t="str">
        <f t="shared" si="23"/>
        <v>17</v>
      </c>
      <c r="F777" s="240" t="s">
        <v>1635</v>
      </c>
      <c r="G777" s="251" t="s">
        <v>1666</v>
      </c>
      <c r="H777" s="243" t="s">
        <v>1667</v>
      </c>
      <c r="I777" s="243" t="s">
        <v>3902</v>
      </c>
      <c r="J777" s="252" t="s">
        <v>32</v>
      </c>
      <c r="K777" s="245">
        <v>2713000</v>
      </c>
      <c r="L777" s="246"/>
      <c r="M777" s="247">
        <f>_xlfn.XLOOKUP(TblMainInvoices[[#This Row],[Chapter_Nomber]],TblFeharesChapter[Abniyeh_Chapter_Nomber],TblFeharesChapter[Abniyeh_Plus_Minus])</f>
        <v>1.2079</v>
      </c>
      <c r="N777" s="248">
        <v>1.3418000000000001</v>
      </c>
      <c r="O777" s="245" t="str">
        <f>IF(ISBLANK(TblMainInvoices[[#This Row],[Estimate_Contract_Volumn]]),"",ROUND(TblMainInvoices[[#This Row],[Price_Unit]]*TblMainInvoices[[#This Row],[Estimate_Contract_Volumn]],0))</f>
        <v/>
      </c>
      <c r="P777" s="249"/>
      <c r="Q777" s="250" t="str">
        <f>IFERROR(IF(ISBLANK(TblMainInvoices[[#This Row],[ContInv_No01_Volumn]]),"",ROUND(TblMainInvoices[[#This Row],[Price_Unit]]*TblMainInvoices[[#This Row],[ContInv_No01_Volumn]],0)),"")</f>
        <v/>
      </c>
    </row>
    <row r="778" spans="1:17" ht="50.25" customHeight="1">
      <c r="A778" s="239" t="str">
        <f t="shared" si="22"/>
        <v>11170305</v>
      </c>
      <c r="B778" s="240" t="str">
        <f>_xlfn.XLOOKUP(TblMainInvoices[[#This Row],[Fehrest_Code]],TblFeharesCode[Fehrest_Code],TblFeharesCode[Schedule_Prices_Fa])</f>
        <v>ابنیه</v>
      </c>
      <c r="C778" s="240" t="e">
        <f>_xlfn.XLOOKUP(TblMainInvoices[[#This Row],[Schedule_Prices_Fa]],TblFeharesCode[Schedule_Prices_Fa],#REF!)</f>
        <v>#REF!</v>
      </c>
      <c r="D778" s="241">
        <v>11</v>
      </c>
      <c r="E778" s="241" t="str">
        <f t="shared" si="23"/>
        <v>17</v>
      </c>
      <c r="F778" s="240" t="s">
        <v>1635</v>
      </c>
      <c r="G778" s="251" t="s">
        <v>1668</v>
      </c>
      <c r="H778" s="243" t="s">
        <v>1669</v>
      </c>
      <c r="I778" s="243" t="s">
        <v>3903</v>
      </c>
      <c r="J778" s="252" t="s">
        <v>32</v>
      </c>
      <c r="K778" s="245">
        <v>2979000</v>
      </c>
      <c r="L778" s="246"/>
      <c r="M778" s="247">
        <f>_xlfn.XLOOKUP(TblMainInvoices[[#This Row],[Chapter_Nomber]],TblFeharesChapter[Abniyeh_Chapter_Nomber],TblFeharesChapter[Abniyeh_Plus_Minus])</f>
        <v>1.2079</v>
      </c>
      <c r="N778" s="248">
        <v>1.3418000000000001</v>
      </c>
      <c r="O778" s="245" t="str">
        <f>IF(ISBLANK(TblMainInvoices[[#This Row],[Estimate_Contract_Volumn]]),"",ROUND(TblMainInvoices[[#This Row],[Price_Unit]]*TblMainInvoices[[#This Row],[Estimate_Contract_Volumn]],0))</f>
        <v/>
      </c>
      <c r="P778" s="249"/>
      <c r="Q778" s="250" t="str">
        <f>IFERROR(IF(ISBLANK(TblMainInvoices[[#This Row],[ContInv_No01_Volumn]]),"",ROUND(TblMainInvoices[[#This Row],[Price_Unit]]*TblMainInvoices[[#This Row],[ContInv_No01_Volumn]],0)),"")</f>
        <v/>
      </c>
    </row>
    <row r="779" spans="1:17" ht="50.25" customHeight="1">
      <c r="A779" s="239" t="str">
        <f t="shared" si="22"/>
        <v>11170308</v>
      </c>
      <c r="B779" s="240" t="str">
        <f>_xlfn.XLOOKUP(TblMainInvoices[[#This Row],[Fehrest_Code]],TblFeharesCode[Fehrest_Code],TblFeharesCode[Schedule_Prices_Fa])</f>
        <v>ابنیه</v>
      </c>
      <c r="C779" s="240" t="e">
        <f>_xlfn.XLOOKUP(TblMainInvoices[[#This Row],[Schedule_Prices_Fa]],TblFeharesCode[Schedule_Prices_Fa],#REF!)</f>
        <v>#REF!</v>
      </c>
      <c r="D779" s="241">
        <v>11</v>
      </c>
      <c r="E779" s="241" t="str">
        <f t="shared" si="23"/>
        <v>17</v>
      </c>
      <c r="F779" s="240" t="s">
        <v>1635</v>
      </c>
      <c r="G779" s="251" t="s">
        <v>1670</v>
      </c>
      <c r="H779" s="243" t="s">
        <v>1671</v>
      </c>
      <c r="I779" s="243" t="s">
        <v>3539</v>
      </c>
      <c r="J779" s="252" t="s">
        <v>32</v>
      </c>
      <c r="K779" s="245">
        <v>0</v>
      </c>
      <c r="L779" s="246"/>
      <c r="M779" s="247">
        <f>_xlfn.XLOOKUP(TblMainInvoices[[#This Row],[Chapter_Nomber]],TblFeharesChapter[Abniyeh_Chapter_Nomber],TblFeharesChapter[Abniyeh_Plus_Minus])</f>
        <v>1.2079</v>
      </c>
      <c r="N779" s="248">
        <v>1.3418000000000001</v>
      </c>
      <c r="O779" s="245" t="str">
        <f>IF(ISBLANK(TblMainInvoices[[#This Row],[Estimate_Contract_Volumn]]),"",ROUND(TblMainInvoices[[#This Row],[Price_Unit]]*TblMainInvoices[[#This Row],[Estimate_Contract_Volumn]],0))</f>
        <v/>
      </c>
      <c r="P779" s="249"/>
      <c r="Q779" s="250" t="str">
        <f>IFERROR(IF(ISBLANK(TblMainInvoices[[#This Row],[ContInv_No01_Volumn]]),"",ROUND(TblMainInvoices[[#This Row],[Price_Unit]]*TblMainInvoices[[#This Row],[ContInv_No01_Volumn]],0)),"")</f>
        <v/>
      </c>
    </row>
    <row r="780" spans="1:17" ht="50.25" customHeight="1">
      <c r="A780" s="239" t="str">
        <f t="shared" si="22"/>
        <v>11170401</v>
      </c>
      <c r="B780" s="240" t="str">
        <f>_xlfn.XLOOKUP(TblMainInvoices[[#This Row],[Fehrest_Code]],TblFeharesCode[Fehrest_Code],TblFeharesCode[Schedule_Prices_Fa])</f>
        <v>ابنیه</v>
      </c>
      <c r="C780" s="240" t="e">
        <f>_xlfn.XLOOKUP(TblMainInvoices[[#This Row],[Schedule_Prices_Fa]],TblFeharesCode[Schedule_Prices_Fa],#REF!)</f>
        <v>#REF!</v>
      </c>
      <c r="D780" s="241">
        <v>11</v>
      </c>
      <c r="E780" s="241" t="str">
        <f t="shared" si="23"/>
        <v>17</v>
      </c>
      <c r="F780" s="240" t="s">
        <v>1635</v>
      </c>
      <c r="G780" s="251" t="s">
        <v>1672</v>
      </c>
      <c r="H780" s="243" t="s">
        <v>1673</v>
      </c>
      <c r="I780" s="243" t="s">
        <v>3904</v>
      </c>
      <c r="J780" s="252" t="s">
        <v>32</v>
      </c>
      <c r="K780" s="245">
        <v>2507000</v>
      </c>
      <c r="L780" s="246"/>
      <c r="M780" s="247">
        <f>_xlfn.XLOOKUP(TblMainInvoices[[#This Row],[Chapter_Nomber]],TblFeharesChapter[Abniyeh_Chapter_Nomber],TblFeharesChapter[Abniyeh_Plus_Minus])</f>
        <v>1.2079</v>
      </c>
      <c r="N780" s="248">
        <v>1.3418000000000001</v>
      </c>
      <c r="O780" s="245" t="str">
        <f>IF(ISBLANK(TblMainInvoices[[#This Row],[Estimate_Contract_Volumn]]),"",ROUND(TblMainInvoices[[#This Row],[Price_Unit]]*TblMainInvoices[[#This Row],[Estimate_Contract_Volumn]],0))</f>
        <v/>
      </c>
      <c r="P780" s="249"/>
      <c r="Q780" s="250" t="str">
        <f>IFERROR(IF(ISBLANK(TblMainInvoices[[#This Row],[ContInv_No01_Volumn]]),"",ROUND(TblMainInvoices[[#This Row],[Price_Unit]]*TblMainInvoices[[#This Row],[ContInv_No01_Volumn]],0)),"")</f>
        <v/>
      </c>
    </row>
    <row r="781" spans="1:17" ht="50.25" customHeight="1">
      <c r="A781" s="239" t="str">
        <f t="shared" si="22"/>
        <v>11170402</v>
      </c>
      <c r="B781" s="240" t="str">
        <f>_xlfn.XLOOKUP(TblMainInvoices[[#This Row],[Fehrest_Code]],TblFeharesCode[Fehrest_Code],TblFeharesCode[Schedule_Prices_Fa])</f>
        <v>ابنیه</v>
      </c>
      <c r="C781" s="240" t="e">
        <f>_xlfn.XLOOKUP(TblMainInvoices[[#This Row],[Schedule_Prices_Fa]],TblFeharesCode[Schedule_Prices_Fa],#REF!)</f>
        <v>#REF!</v>
      </c>
      <c r="D781" s="241">
        <v>11</v>
      </c>
      <c r="E781" s="241" t="str">
        <f t="shared" si="23"/>
        <v>17</v>
      </c>
      <c r="F781" s="240" t="s">
        <v>1635</v>
      </c>
      <c r="G781" s="251" t="s">
        <v>1674</v>
      </c>
      <c r="H781" s="243" t="s">
        <v>1675</v>
      </c>
      <c r="I781" s="243" t="s">
        <v>3905</v>
      </c>
      <c r="J781" s="252" t="s">
        <v>32</v>
      </c>
      <c r="K781" s="245">
        <v>3294000</v>
      </c>
      <c r="L781" s="246"/>
      <c r="M781" s="247">
        <f>_xlfn.XLOOKUP(TblMainInvoices[[#This Row],[Chapter_Nomber]],TblFeharesChapter[Abniyeh_Chapter_Nomber],TblFeharesChapter[Abniyeh_Plus_Minus])</f>
        <v>1.2079</v>
      </c>
      <c r="N781" s="248">
        <v>1.3418000000000001</v>
      </c>
      <c r="O781" s="245" t="str">
        <f>IF(ISBLANK(TblMainInvoices[[#This Row],[Estimate_Contract_Volumn]]),"",ROUND(TblMainInvoices[[#This Row],[Price_Unit]]*TblMainInvoices[[#This Row],[Estimate_Contract_Volumn]],0))</f>
        <v/>
      </c>
      <c r="P781" s="249"/>
      <c r="Q781" s="250" t="str">
        <f>IFERROR(IF(ISBLANK(TblMainInvoices[[#This Row],[ContInv_No01_Volumn]]),"",ROUND(TblMainInvoices[[#This Row],[Price_Unit]]*TblMainInvoices[[#This Row],[ContInv_No01_Volumn]],0)),"")</f>
        <v/>
      </c>
    </row>
    <row r="782" spans="1:17" ht="50.25" customHeight="1">
      <c r="A782" s="239" t="str">
        <f t="shared" ref="A782:A845" si="24">D782&amp;G782</f>
        <v>11170403</v>
      </c>
      <c r="B782" s="240" t="str">
        <f>_xlfn.XLOOKUP(TblMainInvoices[[#This Row],[Fehrest_Code]],TblFeharesCode[Fehrest_Code],TblFeharesCode[Schedule_Prices_Fa])</f>
        <v>ابنیه</v>
      </c>
      <c r="C782" s="240" t="e">
        <f>_xlfn.XLOOKUP(TblMainInvoices[[#This Row],[Schedule_Prices_Fa]],TblFeharesCode[Schedule_Prices_Fa],#REF!)</f>
        <v>#REF!</v>
      </c>
      <c r="D782" s="241">
        <v>11</v>
      </c>
      <c r="E782" s="241" t="str">
        <f t="shared" ref="E782:E845" si="25">LEFT($G782,2)</f>
        <v>17</v>
      </c>
      <c r="F782" s="240" t="s">
        <v>1635</v>
      </c>
      <c r="G782" s="251" t="s">
        <v>1676</v>
      </c>
      <c r="H782" s="243" t="s">
        <v>1677</v>
      </c>
      <c r="I782" s="243" t="s">
        <v>3906</v>
      </c>
      <c r="J782" s="252" t="s">
        <v>32</v>
      </c>
      <c r="K782" s="245">
        <v>3565000</v>
      </c>
      <c r="L782" s="246"/>
      <c r="M782" s="247">
        <f>_xlfn.XLOOKUP(TblMainInvoices[[#This Row],[Chapter_Nomber]],TblFeharesChapter[Abniyeh_Chapter_Nomber],TblFeharesChapter[Abniyeh_Plus_Minus])</f>
        <v>1.2079</v>
      </c>
      <c r="N782" s="248">
        <v>1.3418000000000001</v>
      </c>
      <c r="O782" s="245" t="str">
        <f>IF(ISBLANK(TblMainInvoices[[#This Row],[Estimate_Contract_Volumn]]),"",ROUND(TblMainInvoices[[#This Row],[Price_Unit]]*TblMainInvoices[[#This Row],[Estimate_Contract_Volumn]],0))</f>
        <v/>
      </c>
      <c r="P782" s="249"/>
      <c r="Q782" s="250" t="str">
        <f>IFERROR(IF(ISBLANK(TblMainInvoices[[#This Row],[ContInv_No01_Volumn]]),"",ROUND(TblMainInvoices[[#This Row],[Price_Unit]]*TblMainInvoices[[#This Row],[ContInv_No01_Volumn]],0)),"")</f>
        <v/>
      </c>
    </row>
    <row r="783" spans="1:17" ht="50.25" customHeight="1">
      <c r="A783" s="239" t="str">
        <f t="shared" si="24"/>
        <v>11170404</v>
      </c>
      <c r="B783" s="240" t="str">
        <f>_xlfn.XLOOKUP(TblMainInvoices[[#This Row],[Fehrest_Code]],TblFeharesCode[Fehrest_Code],TblFeharesCode[Schedule_Prices_Fa])</f>
        <v>ابنیه</v>
      </c>
      <c r="C783" s="240" t="e">
        <f>_xlfn.XLOOKUP(TblMainInvoices[[#This Row],[Schedule_Prices_Fa]],TblFeharesCode[Schedule_Prices_Fa],#REF!)</f>
        <v>#REF!</v>
      </c>
      <c r="D783" s="241">
        <v>11</v>
      </c>
      <c r="E783" s="241" t="str">
        <f t="shared" si="25"/>
        <v>17</v>
      </c>
      <c r="F783" s="240" t="s">
        <v>1635</v>
      </c>
      <c r="G783" s="251" t="s">
        <v>1678</v>
      </c>
      <c r="H783" s="243" t="s">
        <v>1679</v>
      </c>
      <c r="I783" s="243" t="s">
        <v>3907</v>
      </c>
      <c r="J783" s="252" t="s">
        <v>32</v>
      </c>
      <c r="K783" s="245">
        <v>2151000</v>
      </c>
      <c r="L783" s="246"/>
      <c r="M783" s="247">
        <f>_xlfn.XLOOKUP(TblMainInvoices[[#This Row],[Chapter_Nomber]],TblFeharesChapter[Abniyeh_Chapter_Nomber],TblFeharesChapter[Abniyeh_Plus_Minus])</f>
        <v>1.2079</v>
      </c>
      <c r="N783" s="248">
        <v>1.3418000000000001</v>
      </c>
      <c r="O783" s="245" t="str">
        <f>IF(ISBLANK(TblMainInvoices[[#This Row],[Estimate_Contract_Volumn]]),"",ROUND(TblMainInvoices[[#This Row],[Price_Unit]]*TblMainInvoices[[#This Row],[Estimate_Contract_Volumn]],0))</f>
        <v/>
      </c>
      <c r="P783" s="249"/>
      <c r="Q783" s="250" t="str">
        <f>IFERROR(IF(ISBLANK(TblMainInvoices[[#This Row],[ContInv_No01_Volumn]]),"",ROUND(TblMainInvoices[[#This Row],[Price_Unit]]*TblMainInvoices[[#This Row],[ContInv_No01_Volumn]],0)),"")</f>
        <v/>
      </c>
    </row>
    <row r="784" spans="1:17" ht="50.25" customHeight="1">
      <c r="A784" s="239" t="str">
        <f t="shared" si="24"/>
        <v>11170501</v>
      </c>
      <c r="B784" s="240" t="str">
        <f>_xlfn.XLOOKUP(TblMainInvoices[[#This Row],[Fehrest_Code]],TblFeharesCode[Fehrest_Code],TblFeharesCode[Schedule_Prices_Fa])</f>
        <v>ابنیه</v>
      </c>
      <c r="C784" s="240" t="e">
        <f>_xlfn.XLOOKUP(TblMainInvoices[[#This Row],[Schedule_Prices_Fa]],TblFeharesCode[Schedule_Prices_Fa],#REF!)</f>
        <v>#REF!</v>
      </c>
      <c r="D784" s="241">
        <v>11</v>
      </c>
      <c r="E784" s="241" t="str">
        <f t="shared" si="25"/>
        <v>17</v>
      </c>
      <c r="F784" s="240" t="s">
        <v>1635</v>
      </c>
      <c r="G784" s="251" t="s">
        <v>1680</v>
      </c>
      <c r="H784" s="243" t="s">
        <v>1681</v>
      </c>
      <c r="I784" s="243" t="s">
        <v>3908</v>
      </c>
      <c r="J784" s="252" t="s">
        <v>125</v>
      </c>
      <c r="K784" s="245">
        <v>4314000</v>
      </c>
      <c r="L784" s="246"/>
      <c r="M784" s="247">
        <f>_xlfn.XLOOKUP(TblMainInvoices[[#This Row],[Chapter_Nomber]],TblFeharesChapter[Abniyeh_Chapter_Nomber],TblFeharesChapter[Abniyeh_Plus_Minus])</f>
        <v>1.2079</v>
      </c>
      <c r="N784" s="248">
        <v>1.3418000000000001</v>
      </c>
      <c r="O784" s="245" t="str">
        <f>IF(ISBLANK(TblMainInvoices[[#This Row],[Estimate_Contract_Volumn]]),"",ROUND(TblMainInvoices[[#This Row],[Price_Unit]]*TblMainInvoices[[#This Row],[Estimate_Contract_Volumn]],0))</f>
        <v/>
      </c>
      <c r="P784" s="249"/>
      <c r="Q784" s="250" t="str">
        <f>IFERROR(IF(ISBLANK(TblMainInvoices[[#This Row],[ContInv_No01_Volumn]]),"",ROUND(TblMainInvoices[[#This Row],[Price_Unit]]*TblMainInvoices[[#This Row],[ContInv_No01_Volumn]],0)),"")</f>
        <v/>
      </c>
    </row>
    <row r="785" spans="1:17" ht="50.25" customHeight="1">
      <c r="A785" s="239" t="str">
        <f t="shared" si="24"/>
        <v>11170502</v>
      </c>
      <c r="B785" s="240" t="str">
        <f>_xlfn.XLOOKUP(TblMainInvoices[[#This Row],[Fehrest_Code]],TblFeharesCode[Fehrest_Code],TblFeharesCode[Schedule_Prices_Fa])</f>
        <v>ابنیه</v>
      </c>
      <c r="C785" s="240" t="e">
        <f>_xlfn.XLOOKUP(TblMainInvoices[[#This Row],[Schedule_Prices_Fa]],TblFeharesCode[Schedule_Prices_Fa],#REF!)</f>
        <v>#REF!</v>
      </c>
      <c r="D785" s="241">
        <v>11</v>
      </c>
      <c r="E785" s="241" t="str">
        <f t="shared" si="25"/>
        <v>17</v>
      </c>
      <c r="F785" s="240" t="s">
        <v>1635</v>
      </c>
      <c r="G785" s="251" t="s">
        <v>1682</v>
      </c>
      <c r="H785" s="243" t="s">
        <v>1683</v>
      </c>
      <c r="I785" s="243" t="s">
        <v>3909</v>
      </c>
      <c r="J785" s="252" t="s">
        <v>125</v>
      </c>
      <c r="K785" s="245">
        <v>9207000</v>
      </c>
      <c r="L785" s="246"/>
      <c r="M785" s="247">
        <f>_xlfn.XLOOKUP(TblMainInvoices[[#This Row],[Chapter_Nomber]],TblFeharesChapter[Abniyeh_Chapter_Nomber],TblFeharesChapter[Abniyeh_Plus_Minus])</f>
        <v>1.2079</v>
      </c>
      <c r="N785" s="248">
        <v>1.3418000000000001</v>
      </c>
      <c r="O785" s="245" t="str">
        <f>IF(ISBLANK(TblMainInvoices[[#This Row],[Estimate_Contract_Volumn]]),"",ROUND(TblMainInvoices[[#This Row],[Price_Unit]]*TblMainInvoices[[#This Row],[Estimate_Contract_Volumn]],0))</f>
        <v/>
      </c>
      <c r="P785" s="249"/>
      <c r="Q785" s="250" t="str">
        <f>IFERROR(IF(ISBLANK(TblMainInvoices[[#This Row],[ContInv_No01_Volumn]]),"",ROUND(TblMainInvoices[[#This Row],[Price_Unit]]*TblMainInvoices[[#This Row],[ContInv_No01_Volumn]],0)),"")</f>
        <v/>
      </c>
    </row>
    <row r="786" spans="1:17" ht="50.25" customHeight="1">
      <c r="A786" s="239" t="str">
        <f t="shared" si="24"/>
        <v>11170503</v>
      </c>
      <c r="B786" s="240" t="str">
        <f>_xlfn.XLOOKUP(TblMainInvoices[[#This Row],[Fehrest_Code]],TblFeharesCode[Fehrest_Code],TblFeharesCode[Schedule_Prices_Fa])</f>
        <v>ابنیه</v>
      </c>
      <c r="C786" s="240" t="e">
        <f>_xlfn.XLOOKUP(TblMainInvoices[[#This Row],[Schedule_Prices_Fa]],TblFeharesCode[Schedule_Prices_Fa],#REF!)</f>
        <v>#REF!</v>
      </c>
      <c r="D786" s="241">
        <v>11</v>
      </c>
      <c r="E786" s="241" t="str">
        <f t="shared" si="25"/>
        <v>17</v>
      </c>
      <c r="F786" s="240" t="s">
        <v>1635</v>
      </c>
      <c r="G786" s="251" t="s">
        <v>1684</v>
      </c>
      <c r="H786" s="243" t="s">
        <v>1685</v>
      </c>
      <c r="I786" s="243" t="s">
        <v>3910</v>
      </c>
      <c r="J786" s="252" t="s">
        <v>125</v>
      </c>
      <c r="K786" s="245">
        <v>9207000</v>
      </c>
      <c r="L786" s="246"/>
      <c r="M786" s="247">
        <f>_xlfn.XLOOKUP(TblMainInvoices[[#This Row],[Chapter_Nomber]],TblFeharesChapter[Abniyeh_Chapter_Nomber],TblFeharesChapter[Abniyeh_Plus_Minus])</f>
        <v>1.2079</v>
      </c>
      <c r="N786" s="248">
        <v>1.3418000000000001</v>
      </c>
      <c r="O786" s="245" t="str">
        <f>IF(ISBLANK(TblMainInvoices[[#This Row],[Estimate_Contract_Volumn]]),"",ROUND(TblMainInvoices[[#This Row],[Price_Unit]]*TblMainInvoices[[#This Row],[Estimate_Contract_Volumn]],0))</f>
        <v/>
      </c>
      <c r="P786" s="249"/>
      <c r="Q786" s="250" t="str">
        <f>IFERROR(IF(ISBLANK(TblMainInvoices[[#This Row],[ContInv_No01_Volumn]]),"",ROUND(TblMainInvoices[[#This Row],[Price_Unit]]*TblMainInvoices[[#This Row],[ContInv_No01_Volumn]],0)),"")</f>
        <v/>
      </c>
    </row>
    <row r="787" spans="1:17" ht="50.25" customHeight="1">
      <c r="A787" s="239" t="str">
        <f t="shared" si="24"/>
        <v>11170603</v>
      </c>
      <c r="B787" s="240" t="str">
        <f>_xlfn.XLOOKUP(TblMainInvoices[[#This Row],[Fehrest_Code]],TblFeharesCode[Fehrest_Code],TblFeharesCode[Schedule_Prices_Fa])</f>
        <v>ابنیه</v>
      </c>
      <c r="C787" s="240" t="e">
        <f>_xlfn.XLOOKUP(TblMainInvoices[[#This Row],[Schedule_Prices_Fa]],TblFeharesCode[Schedule_Prices_Fa],#REF!)</f>
        <v>#REF!</v>
      </c>
      <c r="D787" s="241">
        <v>11</v>
      </c>
      <c r="E787" s="241" t="str">
        <f t="shared" si="25"/>
        <v>17</v>
      </c>
      <c r="F787" s="240" t="s">
        <v>1635</v>
      </c>
      <c r="G787" s="251" t="s">
        <v>1686</v>
      </c>
      <c r="H787" s="243" t="s">
        <v>1687</v>
      </c>
      <c r="I787" s="243" t="s">
        <v>3911</v>
      </c>
      <c r="J787" s="252" t="s">
        <v>32</v>
      </c>
      <c r="K787" s="245">
        <v>215000</v>
      </c>
      <c r="L787" s="246"/>
      <c r="M787" s="247">
        <f>_xlfn.XLOOKUP(TblMainInvoices[[#This Row],[Chapter_Nomber]],TblFeharesChapter[Abniyeh_Chapter_Nomber],TblFeharesChapter[Abniyeh_Plus_Minus])</f>
        <v>1.2079</v>
      </c>
      <c r="N787" s="248">
        <v>1.3418000000000001</v>
      </c>
      <c r="O787" s="245" t="str">
        <f>IF(ISBLANK(TblMainInvoices[[#This Row],[Estimate_Contract_Volumn]]),"",ROUND(TblMainInvoices[[#This Row],[Price_Unit]]*TblMainInvoices[[#This Row],[Estimate_Contract_Volumn]],0))</f>
        <v/>
      </c>
      <c r="P787" s="249"/>
      <c r="Q787" s="250" t="str">
        <f>IFERROR(IF(ISBLANK(TblMainInvoices[[#This Row],[ContInv_No01_Volumn]]),"",ROUND(TblMainInvoices[[#This Row],[Price_Unit]]*TblMainInvoices[[#This Row],[ContInv_No01_Volumn]],0)),"")</f>
        <v/>
      </c>
    </row>
    <row r="788" spans="1:17" ht="50.25" customHeight="1">
      <c r="A788" s="239" t="str">
        <f t="shared" si="24"/>
        <v>11170604</v>
      </c>
      <c r="B788" s="240" t="str">
        <f>_xlfn.XLOOKUP(TblMainInvoices[[#This Row],[Fehrest_Code]],TblFeharesCode[Fehrest_Code],TblFeharesCode[Schedule_Prices_Fa])</f>
        <v>ابنیه</v>
      </c>
      <c r="C788" s="240" t="e">
        <f>_xlfn.XLOOKUP(TblMainInvoices[[#This Row],[Schedule_Prices_Fa]],TblFeharesCode[Schedule_Prices_Fa],#REF!)</f>
        <v>#REF!</v>
      </c>
      <c r="D788" s="241">
        <v>11</v>
      </c>
      <c r="E788" s="241" t="str">
        <f t="shared" si="25"/>
        <v>17</v>
      </c>
      <c r="F788" s="240" t="s">
        <v>1635</v>
      </c>
      <c r="G788" s="251" t="s">
        <v>1688</v>
      </c>
      <c r="H788" s="243" t="s">
        <v>1689</v>
      </c>
      <c r="I788" s="243" t="s">
        <v>3912</v>
      </c>
      <c r="J788" s="252" t="s">
        <v>32</v>
      </c>
      <c r="K788" s="245">
        <v>300000</v>
      </c>
      <c r="L788" s="246"/>
      <c r="M788" s="247">
        <f>_xlfn.XLOOKUP(TblMainInvoices[[#This Row],[Chapter_Nomber]],TblFeharesChapter[Abniyeh_Chapter_Nomber],TblFeharesChapter[Abniyeh_Plus_Minus])</f>
        <v>1.2079</v>
      </c>
      <c r="N788" s="248">
        <v>1.3418000000000001</v>
      </c>
      <c r="O788" s="245" t="str">
        <f>IF(ISBLANK(TblMainInvoices[[#This Row],[Estimate_Contract_Volumn]]),"",ROUND(TblMainInvoices[[#This Row],[Price_Unit]]*TblMainInvoices[[#This Row],[Estimate_Contract_Volumn]],0))</f>
        <v/>
      </c>
      <c r="P788" s="249"/>
      <c r="Q788" s="250" t="str">
        <f>IFERROR(IF(ISBLANK(TblMainInvoices[[#This Row],[ContInv_No01_Volumn]]),"",ROUND(TblMainInvoices[[#This Row],[Price_Unit]]*TblMainInvoices[[#This Row],[ContInv_No01_Volumn]],0)),"")</f>
        <v/>
      </c>
    </row>
    <row r="789" spans="1:17" ht="50.25" customHeight="1">
      <c r="A789" s="239" t="str">
        <f t="shared" si="24"/>
        <v>11170605</v>
      </c>
      <c r="B789" s="240" t="str">
        <f>_xlfn.XLOOKUP(TblMainInvoices[[#This Row],[Fehrest_Code]],TblFeharesCode[Fehrest_Code],TblFeharesCode[Schedule_Prices_Fa])</f>
        <v>ابنیه</v>
      </c>
      <c r="C789" s="240" t="e">
        <f>_xlfn.XLOOKUP(TblMainInvoices[[#This Row],[Schedule_Prices_Fa]],TblFeharesCode[Schedule_Prices_Fa],#REF!)</f>
        <v>#REF!</v>
      </c>
      <c r="D789" s="241">
        <v>11</v>
      </c>
      <c r="E789" s="241" t="str">
        <f t="shared" si="25"/>
        <v>17</v>
      </c>
      <c r="F789" s="240" t="s">
        <v>1635</v>
      </c>
      <c r="G789" s="251" t="s">
        <v>1690</v>
      </c>
      <c r="H789" s="243" t="s">
        <v>1691</v>
      </c>
      <c r="I789" s="243" t="s">
        <v>3913</v>
      </c>
      <c r="J789" s="252" t="s">
        <v>32</v>
      </c>
      <c r="K789" s="245">
        <v>50000</v>
      </c>
      <c r="L789" s="246"/>
      <c r="M789" s="247">
        <f>_xlfn.XLOOKUP(TblMainInvoices[[#This Row],[Chapter_Nomber]],TblFeharesChapter[Abniyeh_Chapter_Nomber],TblFeharesChapter[Abniyeh_Plus_Minus])</f>
        <v>1.2079</v>
      </c>
      <c r="N789" s="248">
        <v>1.3418000000000001</v>
      </c>
      <c r="O789" s="245" t="str">
        <f>IF(ISBLANK(TblMainInvoices[[#This Row],[Estimate_Contract_Volumn]]),"",ROUND(TblMainInvoices[[#This Row],[Price_Unit]]*TblMainInvoices[[#This Row],[Estimate_Contract_Volumn]],0))</f>
        <v/>
      </c>
      <c r="P789" s="249"/>
      <c r="Q789" s="250" t="str">
        <f>IFERROR(IF(ISBLANK(TblMainInvoices[[#This Row],[ContInv_No01_Volumn]]),"",ROUND(TblMainInvoices[[#This Row],[Price_Unit]]*TblMainInvoices[[#This Row],[ContInv_No01_Volumn]],0)),"")</f>
        <v/>
      </c>
    </row>
    <row r="790" spans="1:17" ht="50.25" customHeight="1">
      <c r="A790" s="239" t="str">
        <f t="shared" si="24"/>
        <v>11170606</v>
      </c>
      <c r="B790" s="240" t="str">
        <f>_xlfn.XLOOKUP(TblMainInvoices[[#This Row],[Fehrest_Code]],TblFeharesCode[Fehrest_Code],TblFeharesCode[Schedule_Prices_Fa])</f>
        <v>ابنیه</v>
      </c>
      <c r="C790" s="240" t="e">
        <f>_xlfn.XLOOKUP(TblMainInvoices[[#This Row],[Schedule_Prices_Fa]],TblFeharesCode[Schedule_Prices_Fa],#REF!)</f>
        <v>#REF!</v>
      </c>
      <c r="D790" s="241">
        <v>11</v>
      </c>
      <c r="E790" s="241" t="str">
        <f t="shared" si="25"/>
        <v>17</v>
      </c>
      <c r="F790" s="240" t="s">
        <v>1635</v>
      </c>
      <c r="G790" s="251" t="s">
        <v>1692</v>
      </c>
      <c r="H790" s="243" t="s">
        <v>1693</v>
      </c>
      <c r="I790" s="243" t="s">
        <v>3914</v>
      </c>
      <c r="J790" s="252" t="s">
        <v>32</v>
      </c>
      <c r="K790" s="245">
        <v>320000</v>
      </c>
      <c r="L790" s="246"/>
      <c r="M790" s="247">
        <f>_xlfn.XLOOKUP(TblMainInvoices[[#This Row],[Chapter_Nomber]],TblFeharesChapter[Abniyeh_Chapter_Nomber],TblFeharesChapter[Abniyeh_Plus_Minus])</f>
        <v>1.2079</v>
      </c>
      <c r="N790" s="248">
        <v>1.3418000000000001</v>
      </c>
      <c r="O790" s="245" t="str">
        <f>IF(ISBLANK(TblMainInvoices[[#This Row],[Estimate_Contract_Volumn]]),"",ROUND(TblMainInvoices[[#This Row],[Price_Unit]]*TblMainInvoices[[#This Row],[Estimate_Contract_Volumn]],0))</f>
        <v/>
      </c>
      <c r="P790" s="249"/>
      <c r="Q790" s="250" t="str">
        <f>IFERROR(IF(ISBLANK(TblMainInvoices[[#This Row],[ContInv_No01_Volumn]]),"",ROUND(TblMainInvoices[[#This Row],[Price_Unit]]*TblMainInvoices[[#This Row],[ContInv_No01_Volumn]],0)),"")</f>
        <v/>
      </c>
    </row>
    <row r="791" spans="1:17" ht="50.25" customHeight="1">
      <c r="A791" s="239" t="str">
        <f t="shared" si="24"/>
        <v>11170705</v>
      </c>
      <c r="B791" s="240" t="str">
        <f>_xlfn.XLOOKUP(TblMainInvoices[[#This Row],[Fehrest_Code]],TblFeharesCode[Fehrest_Code],TblFeharesCode[Schedule_Prices_Fa])</f>
        <v>ابنیه</v>
      </c>
      <c r="C791" s="240" t="e">
        <f>_xlfn.XLOOKUP(TblMainInvoices[[#This Row],[Schedule_Prices_Fa]],TblFeharesCode[Schedule_Prices_Fa],#REF!)</f>
        <v>#REF!</v>
      </c>
      <c r="D791" s="241">
        <v>11</v>
      </c>
      <c r="E791" s="241" t="str">
        <f t="shared" si="25"/>
        <v>17</v>
      </c>
      <c r="F791" s="240" t="s">
        <v>1635</v>
      </c>
      <c r="G791" s="251" t="s">
        <v>1694</v>
      </c>
      <c r="H791" s="243" t="s">
        <v>1695</v>
      </c>
      <c r="I791" s="243" t="s">
        <v>3915</v>
      </c>
      <c r="J791" s="252" t="s">
        <v>32</v>
      </c>
      <c r="K791" s="245">
        <v>1425000</v>
      </c>
      <c r="L791" s="246"/>
      <c r="M791" s="247">
        <f>_xlfn.XLOOKUP(TblMainInvoices[[#This Row],[Chapter_Nomber]],TblFeharesChapter[Abniyeh_Chapter_Nomber],TblFeharesChapter[Abniyeh_Plus_Minus])</f>
        <v>1.2079</v>
      </c>
      <c r="N791" s="248">
        <v>1.3418000000000001</v>
      </c>
      <c r="O791" s="245" t="str">
        <f>IF(ISBLANK(TblMainInvoices[[#This Row],[Estimate_Contract_Volumn]]),"",ROUND(TblMainInvoices[[#This Row],[Price_Unit]]*TblMainInvoices[[#This Row],[Estimate_Contract_Volumn]],0))</f>
        <v/>
      </c>
      <c r="P791" s="249"/>
      <c r="Q791" s="250" t="str">
        <f>IFERROR(IF(ISBLANK(TblMainInvoices[[#This Row],[ContInv_No01_Volumn]]),"",ROUND(TblMainInvoices[[#This Row],[Price_Unit]]*TblMainInvoices[[#This Row],[ContInv_No01_Volumn]],0)),"")</f>
        <v/>
      </c>
    </row>
    <row r="792" spans="1:17" ht="50.25" customHeight="1">
      <c r="A792" s="239" t="str">
        <f t="shared" si="24"/>
        <v>11171001</v>
      </c>
      <c r="B792" s="240" t="str">
        <f>_xlfn.XLOOKUP(TblMainInvoices[[#This Row],[Fehrest_Code]],TblFeharesCode[Fehrest_Code],TblFeharesCode[Schedule_Prices_Fa])</f>
        <v>ابنیه</v>
      </c>
      <c r="C792" s="240" t="e">
        <f>_xlfn.XLOOKUP(TblMainInvoices[[#This Row],[Schedule_Prices_Fa]],TblFeharesCode[Schedule_Prices_Fa],#REF!)</f>
        <v>#REF!</v>
      </c>
      <c r="D792" s="241">
        <v>11</v>
      </c>
      <c r="E792" s="241" t="str">
        <f t="shared" si="25"/>
        <v>17</v>
      </c>
      <c r="F792" s="240" t="s">
        <v>1635</v>
      </c>
      <c r="G792" s="251" t="s">
        <v>1696</v>
      </c>
      <c r="H792" s="243" t="s">
        <v>1697</v>
      </c>
      <c r="I792" s="243" t="s">
        <v>3916</v>
      </c>
      <c r="J792" s="252" t="s">
        <v>125</v>
      </c>
      <c r="K792" s="245">
        <v>14698000</v>
      </c>
      <c r="L792" s="246"/>
      <c r="M792" s="247">
        <f>_xlfn.XLOOKUP(TblMainInvoices[[#This Row],[Chapter_Nomber]],TblFeharesChapter[Abniyeh_Chapter_Nomber],TblFeharesChapter[Abniyeh_Plus_Minus])</f>
        <v>1.2079</v>
      </c>
      <c r="N792" s="248">
        <v>1.3418000000000001</v>
      </c>
      <c r="O792" s="245" t="str">
        <f>IF(ISBLANK(TblMainInvoices[[#This Row],[Estimate_Contract_Volumn]]),"",ROUND(TblMainInvoices[[#This Row],[Price_Unit]]*TblMainInvoices[[#This Row],[Estimate_Contract_Volumn]],0))</f>
        <v/>
      </c>
      <c r="P792" s="249"/>
      <c r="Q792" s="250" t="str">
        <f>IFERROR(IF(ISBLANK(TblMainInvoices[[#This Row],[ContInv_No01_Volumn]]),"",ROUND(TblMainInvoices[[#This Row],[Price_Unit]]*TblMainInvoices[[#This Row],[ContInv_No01_Volumn]],0)),"")</f>
        <v/>
      </c>
    </row>
    <row r="793" spans="1:17" ht="50.25" customHeight="1">
      <c r="A793" s="239" t="str">
        <f t="shared" si="24"/>
        <v>11171002</v>
      </c>
      <c r="B793" s="240" t="str">
        <f>_xlfn.XLOOKUP(TblMainInvoices[[#This Row],[Fehrest_Code]],TblFeharesCode[Fehrest_Code],TblFeharesCode[Schedule_Prices_Fa])</f>
        <v>ابنیه</v>
      </c>
      <c r="C793" s="240" t="e">
        <f>_xlfn.XLOOKUP(TblMainInvoices[[#This Row],[Schedule_Prices_Fa]],TblFeharesCode[Schedule_Prices_Fa],#REF!)</f>
        <v>#REF!</v>
      </c>
      <c r="D793" s="241">
        <v>11</v>
      </c>
      <c r="E793" s="241" t="str">
        <f t="shared" si="25"/>
        <v>17</v>
      </c>
      <c r="F793" s="240" t="s">
        <v>1635</v>
      </c>
      <c r="G793" s="251" t="s">
        <v>1698</v>
      </c>
      <c r="H793" s="243" t="s">
        <v>1699</v>
      </c>
      <c r="I793" s="243" t="s">
        <v>3917</v>
      </c>
      <c r="J793" s="252" t="s">
        <v>125</v>
      </c>
      <c r="K793" s="245">
        <v>14198000</v>
      </c>
      <c r="L793" s="246"/>
      <c r="M793" s="247">
        <f>_xlfn.XLOOKUP(TblMainInvoices[[#This Row],[Chapter_Nomber]],TblFeharesChapter[Abniyeh_Chapter_Nomber],TblFeharesChapter[Abniyeh_Plus_Minus])</f>
        <v>1.2079</v>
      </c>
      <c r="N793" s="248">
        <v>1.3418000000000001</v>
      </c>
      <c r="O793" s="245" t="str">
        <f>IF(ISBLANK(TblMainInvoices[[#This Row],[Estimate_Contract_Volumn]]),"",ROUND(TblMainInvoices[[#This Row],[Price_Unit]]*TblMainInvoices[[#This Row],[Estimate_Contract_Volumn]],0))</f>
        <v/>
      </c>
      <c r="P793" s="249"/>
      <c r="Q793" s="250" t="str">
        <f>IFERROR(IF(ISBLANK(TblMainInvoices[[#This Row],[ContInv_No01_Volumn]]),"",ROUND(TblMainInvoices[[#This Row],[Price_Unit]]*TblMainInvoices[[#This Row],[ContInv_No01_Volumn]],0)),"")</f>
        <v/>
      </c>
    </row>
    <row r="794" spans="1:17" ht="50.25" customHeight="1">
      <c r="A794" s="239" t="str">
        <f t="shared" si="24"/>
        <v>11171004</v>
      </c>
      <c r="B794" s="240" t="str">
        <f>_xlfn.XLOOKUP(TblMainInvoices[[#This Row],[Fehrest_Code]],TblFeharesCode[Fehrest_Code],TblFeharesCode[Schedule_Prices_Fa])</f>
        <v>ابنیه</v>
      </c>
      <c r="C794" s="240" t="e">
        <f>_xlfn.XLOOKUP(TblMainInvoices[[#This Row],[Schedule_Prices_Fa]],TblFeharesCode[Schedule_Prices_Fa],#REF!)</f>
        <v>#REF!</v>
      </c>
      <c r="D794" s="241">
        <v>11</v>
      </c>
      <c r="E794" s="241" t="str">
        <f t="shared" si="25"/>
        <v>17</v>
      </c>
      <c r="F794" s="240" t="s">
        <v>1635</v>
      </c>
      <c r="G794" s="251" t="s">
        <v>1700</v>
      </c>
      <c r="H794" s="243" t="s">
        <v>1701</v>
      </c>
      <c r="I794" s="243" t="s">
        <v>3918</v>
      </c>
      <c r="J794" s="252" t="s">
        <v>125</v>
      </c>
      <c r="K794" s="245">
        <v>12852000</v>
      </c>
      <c r="L794" s="246"/>
      <c r="M794" s="247">
        <f>_xlfn.XLOOKUP(TblMainInvoices[[#This Row],[Chapter_Nomber]],TblFeharesChapter[Abniyeh_Chapter_Nomber],TblFeharesChapter[Abniyeh_Plus_Minus])</f>
        <v>1.2079</v>
      </c>
      <c r="N794" s="248">
        <v>1.3418000000000001</v>
      </c>
      <c r="O794" s="245" t="str">
        <f>IF(ISBLANK(TblMainInvoices[[#This Row],[Estimate_Contract_Volumn]]),"",ROUND(TblMainInvoices[[#This Row],[Price_Unit]]*TblMainInvoices[[#This Row],[Estimate_Contract_Volumn]],0))</f>
        <v/>
      </c>
      <c r="P794" s="249"/>
      <c r="Q794" s="250" t="str">
        <f>IFERROR(IF(ISBLANK(TblMainInvoices[[#This Row],[ContInv_No01_Volumn]]),"",ROUND(TblMainInvoices[[#This Row],[Price_Unit]]*TblMainInvoices[[#This Row],[ContInv_No01_Volumn]],0)),"")</f>
        <v/>
      </c>
    </row>
    <row r="795" spans="1:17" ht="50.25" customHeight="1">
      <c r="A795" s="239" t="str">
        <f t="shared" si="24"/>
        <v>11171005</v>
      </c>
      <c r="B795" s="240" t="str">
        <f>_xlfn.XLOOKUP(TblMainInvoices[[#This Row],[Fehrest_Code]],TblFeharesCode[Fehrest_Code],TblFeharesCode[Schedule_Prices_Fa])</f>
        <v>ابنیه</v>
      </c>
      <c r="C795" s="240" t="e">
        <f>_xlfn.XLOOKUP(TblMainInvoices[[#This Row],[Schedule_Prices_Fa]],TblFeharesCode[Schedule_Prices_Fa],#REF!)</f>
        <v>#REF!</v>
      </c>
      <c r="D795" s="241">
        <v>11</v>
      </c>
      <c r="E795" s="241" t="str">
        <f t="shared" si="25"/>
        <v>17</v>
      </c>
      <c r="F795" s="240" t="s">
        <v>1635</v>
      </c>
      <c r="G795" s="251" t="s">
        <v>1702</v>
      </c>
      <c r="H795" s="243" t="s">
        <v>1703</v>
      </c>
      <c r="I795" s="243" t="s">
        <v>3919</v>
      </c>
      <c r="J795" s="252" t="s">
        <v>125</v>
      </c>
      <c r="K795" s="245">
        <v>12539000</v>
      </c>
      <c r="L795" s="246"/>
      <c r="M795" s="247">
        <f>_xlfn.XLOOKUP(TblMainInvoices[[#This Row],[Chapter_Nomber]],TblFeharesChapter[Abniyeh_Chapter_Nomber],TblFeharesChapter[Abniyeh_Plus_Minus])</f>
        <v>1.2079</v>
      </c>
      <c r="N795" s="248">
        <v>1.3418000000000001</v>
      </c>
      <c r="O795" s="245" t="str">
        <f>IF(ISBLANK(TblMainInvoices[[#This Row],[Estimate_Contract_Volumn]]),"",ROUND(TblMainInvoices[[#This Row],[Price_Unit]]*TblMainInvoices[[#This Row],[Estimate_Contract_Volumn]],0))</f>
        <v/>
      </c>
      <c r="P795" s="249"/>
      <c r="Q795" s="250" t="str">
        <f>IFERROR(IF(ISBLANK(TblMainInvoices[[#This Row],[ContInv_No01_Volumn]]),"",ROUND(TblMainInvoices[[#This Row],[Price_Unit]]*TblMainInvoices[[#This Row],[ContInv_No01_Volumn]],0)),"")</f>
        <v/>
      </c>
    </row>
    <row r="796" spans="1:17" ht="50.25" customHeight="1">
      <c r="A796" s="239" t="str">
        <f t="shared" si="24"/>
        <v>11171007</v>
      </c>
      <c r="B796" s="240" t="str">
        <f>_xlfn.XLOOKUP(TblMainInvoices[[#This Row],[Fehrest_Code]],TblFeharesCode[Fehrest_Code],TblFeharesCode[Schedule_Prices_Fa])</f>
        <v>ابنیه</v>
      </c>
      <c r="C796" s="240" t="e">
        <f>_xlfn.XLOOKUP(TblMainInvoices[[#This Row],[Schedule_Prices_Fa]],TblFeharesCode[Schedule_Prices_Fa],#REF!)</f>
        <v>#REF!</v>
      </c>
      <c r="D796" s="241">
        <v>11</v>
      </c>
      <c r="E796" s="241" t="str">
        <f t="shared" si="25"/>
        <v>17</v>
      </c>
      <c r="F796" s="240" t="s">
        <v>1635</v>
      </c>
      <c r="G796" s="251" t="s">
        <v>1704</v>
      </c>
      <c r="H796" s="243" t="s">
        <v>1705</v>
      </c>
      <c r="I796" s="243" t="s">
        <v>3920</v>
      </c>
      <c r="J796" s="252" t="s">
        <v>125</v>
      </c>
      <c r="K796" s="245">
        <v>12117000</v>
      </c>
      <c r="L796" s="246"/>
      <c r="M796" s="247">
        <f>_xlfn.XLOOKUP(TblMainInvoices[[#This Row],[Chapter_Nomber]],TblFeharesChapter[Abniyeh_Chapter_Nomber],TblFeharesChapter[Abniyeh_Plus_Minus])</f>
        <v>1.2079</v>
      </c>
      <c r="N796" s="248">
        <v>1.3418000000000001</v>
      </c>
      <c r="O796" s="245" t="str">
        <f>IF(ISBLANK(TblMainInvoices[[#This Row],[Estimate_Contract_Volumn]]),"",ROUND(TblMainInvoices[[#This Row],[Price_Unit]]*TblMainInvoices[[#This Row],[Estimate_Contract_Volumn]],0))</f>
        <v/>
      </c>
      <c r="P796" s="249"/>
      <c r="Q796" s="250" t="str">
        <f>IFERROR(IF(ISBLANK(TblMainInvoices[[#This Row],[ContInv_No01_Volumn]]),"",ROUND(TblMainInvoices[[#This Row],[Price_Unit]]*TblMainInvoices[[#This Row],[ContInv_No01_Volumn]],0)),"")</f>
        <v/>
      </c>
    </row>
    <row r="797" spans="1:17" ht="50.25" customHeight="1">
      <c r="A797" s="239" t="str">
        <f t="shared" si="24"/>
        <v>11171008</v>
      </c>
      <c r="B797" s="240" t="str">
        <f>_xlfn.XLOOKUP(TblMainInvoices[[#This Row],[Fehrest_Code]],TblFeharesCode[Fehrest_Code],TblFeharesCode[Schedule_Prices_Fa])</f>
        <v>ابنیه</v>
      </c>
      <c r="C797" s="240" t="e">
        <f>_xlfn.XLOOKUP(TblMainInvoices[[#This Row],[Schedule_Prices_Fa]],TblFeharesCode[Schedule_Prices_Fa],#REF!)</f>
        <v>#REF!</v>
      </c>
      <c r="D797" s="241">
        <v>11</v>
      </c>
      <c r="E797" s="241" t="str">
        <f t="shared" si="25"/>
        <v>17</v>
      </c>
      <c r="F797" s="240" t="s">
        <v>1635</v>
      </c>
      <c r="G797" s="251" t="s">
        <v>1706</v>
      </c>
      <c r="H797" s="243" t="s">
        <v>1707</v>
      </c>
      <c r="I797" s="243" t="s">
        <v>3921</v>
      </c>
      <c r="J797" s="252" t="s">
        <v>125</v>
      </c>
      <c r="K797" s="245">
        <v>12266000</v>
      </c>
      <c r="L797" s="246"/>
      <c r="M797" s="247">
        <f>_xlfn.XLOOKUP(TblMainInvoices[[#This Row],[Chapter_Nomber]],TblFeharesChapter[Abniyeh_Chapter_Nomber],TblFeharesChapter[Abniyeh_Plus_Minus])</f>
        <v>1.2079</v>
      </c>
      <c r="N797" s="248">
        <v>1.3418000000000001</v>
      </c>
      <c r="O797" s="245" t="str">
        <f>IF(ISBLANK(TblMainInvoices[[#This Row],[Estimate_Contract_Volumn]]),"",ROUND(TblMainInvoices[[#This Row],[Price_Unit]]*TblMainInvoices[[#This Row],[Estimate_Contract_Volumn]],0))</f>
        <v/>
      </c>
      <c r="P797" s="249"/>
      <c r="Q797" s="250" t="str">
        <f>IFERROR(IF(ISBLANK(TblMainInvoices[[#This Row],[ContInv_No01_Volumn]]),"",ROUND(TblMainInvoices[[#This Row],[Price_Unit]]*TblMainInvoices[[#This Row],[ContInv_No01_Volumn]],0)),"")</f>
        <v/>
      </c>
    </row>
    <row r="798" spans="1:17" ht="50.25" customHeight="1">
      <c r="A798" s="239" t="str">
        <f t="shared" si="24"/>
        <v>11171010</v>
      </c>
      <c r="B798" s="240" t="str">
        <f>_xlfn.XLOOKUP(TblMainInvoices[[#This Row],[Fehrest_Code]],TblFeharesCode[Fehrest_Code],TblFeharesCode[Schedule_Prices_Fa])</f>
        <v>ابنیه</v>
      </c>
      <c r="C798" s="240" t="e">
        <f>_xlfn.XLOOKUP(TblMainInvoices[[#This Row],[Schedule_Prices_Fa]],TblFeharesCode[Schedule_Prices_Fa],#REF!)</f>
        <v>#REF!</v>
      </c>
      <c r="D798" s="241">
        <v>11</v>
      </c>
      <c r="E798" s="241" t="str">
        <f t="shared" si="25"/>
        <v>17</v>
      </c>
      <c r="F798" s="240" t="s">
        <v>1635</v>
      </c>
      <c r="G798" s="251" t="s">
        <v>1708</v>
      </c>
      <c r="H798" s="243" t="s">
        <v>1709</v>
      </c>
      <c r="I798" s="243" t="s">
        <v>3922</v>
      </c>
      <c r="J798" s="252" t="s">
        <v>125</v>
      </c>
      <c r="K798" s="245">
        <v>1273000</v>
      </c>
      <c r="L798" s="246"/>
      <c r="M798" s="247">
        <f>_xlfn.XLOOKUP(TblMainInvoices[[#This Row],[Chapter_Nomber]],TblFeharesChapter[Abniyeh_Chapter_Nomber],TblFeharesChapter[Abniyeh_Plus_Minus])</f>
        <v>1.2079</v>
      </c>
      <c r="N798" s="248">
        <v>1.3418000000000001</v>
      </c>
      <c r="O798" s="245" t="str">
        <f>IF(ISBLANK(TblMainInvoices[[#This Row],[Estimate_Contract_Volumn]]),"",ROUND(TblMainInvoices[[#This Row],[Price_Unit]]*TblMainInvoices[[#This Row],[Estimate_Contract_Volumn]],0))</f>
        <v/>
      </c>
      <c r="P798" s="249"/>
      <c r="Q798" s="250" t="str">
        <f>IFERROR(IF(ISBLANK(TblMainInvoices[[#This Row],[ContInv_No01_Volumn]]),"",ROUND(TblMainInvoices[[#This Row],[Price_Unit]]*TblMainInvoices[[#This Row],[ContInv_No01_Volumn]],0)),"")</f>
        <v/>
      </c>
    </row>
    <row r="799" spans="1:17" ht="50.25" customHeight="1">
      <c r="A799" s="239" t="str">
        <f t="shared" si="24"/>
        <v>11171012</v>
      </c>
      <c r="B799" s="240" t="str">
        <f>_xlfn.XLOOKUP(TblMainInvoices[[#This Row],[Fehrest_Code]],TblFeharesCode[Fehrest_Code],TblFeharesCode[Schedule_Prices_Fa])</f>
        <v>ابنیه</v>
      </c>
      <c r="C799" s="240" t="e">
        <f>_xlfn.XLOOKUP(TblMainInvoices[[#This Row],[Schedule_Prices_Fa]],TblFeharesCode[Schedule_Prices_Fa],#REF!)</f>
        <v>#REF!</v>
      </c>
      <c r="D799" s="241">
        <v>11</v>
      </c>
      <c r="E799" s="241" t="str">
        <f t="shared" si="25"/>
        <v>17</v>
      </c>
      <c r="F799" s="240" t="s">
        <v>1635</v>
      </c>
      <c r="G799" s="251" t="s">
        <v>1710</v>
      </c>
      <c r="H799" s="243" t="s">
        <v>1711</v>
      </c>
      <c r="I799" s="243" t="s">
        <v>3923</v>
      </c>
      <c r="J799" s="252" t="s">
        <v>125</v>
      </c>
      <c r="K799" s="245">
        <v>10500000</v>
      </c>
      <c r="L799" s="246"/>
      <c r="M799" s="247">
        <f>_xlfn.XLOOKUP(TblMainInvoices[[#This Row],[Chapter_Nomber]],TblFeharesChapter[Abniyeh_Chapter_Nomber],TblFeharesChapter[Abniyeh_Plus_Minus])</f>
        <v>1.2079</v>
      </c>
      <c r="N799" s="248">
        <v>1.3418000000000001</v>
      </c>
      <c r="O799" s="245" t="str">
        <f>IF(ISBLANK(TblMainInvoices[[#This Row],[Estimate_Contract_Volumn]]),"",ROUND(TblMainInvoices[[#This Row],[Price_Unit]]*TblMainInvoices[[#This Row],[Estimate_Contract_Volumn]],0))</f>
        <v/>
      </c>
      <c r="P799" s="249"/>
      <c r="Q799" s="250" t="str">
        <f>IFERROR(IF(ISBLANK(TblMainInvoices[[#This Row],[ContInv_No01_Volumn]]),"",ROUND(TblMainInvoices[[#This Row],[Price_Unit]]*TblMainInvoices[[#This Row],[ContInv_No01_Volumn]],0)),"")</f>
        <v/>
      </c>
    </row>
    <row r="800" spans="1:17" ht="50.25" customHeight="1">
      <c r="A800" s="239" t="str">
        <f t="shared" si="24"/>
        <v>11171013</v>
      </c>
      <c r="B800" s="240" t="str">
        <f>_xlfn.XLOOKUP(TblMainInvoices[[#This Row],[Fehrest_Code]],TblFeharesCode[Fehrest_Code],TblFeharesCode[Schedule_Prices_Fa])</f>
        <v>ابنیه</v>
      </c>
      <c r="C800" s="240" t="e">
        <f>_xlfn.XLOOKUP(TblMainInvoices[[#This Row],[Schedule_Prices_Fa]],TblFeharesCode[Schedule_Prices_Fa],#REF!)</f>
        <v>#REF!</v>
      </c>
      <c r="D800" s="241">
        <v>11</v>
      </c>
      <c r="E800" s="241" t="str">
        <f t="shared" si="25"/>
        <v>17</v>
      </c>
      <c r="F800" s="240" t="s">
        <v>1635</v>
      </c>
      <c r="G800" s="251" t="s">
        <v>1712</v>
      </c>
      <c r="H800" s="243" t="s">
        <v>1713</v>
      </c>
      <c r="I800" s="243" t="s">
        <v>3923</v>
      </c>
      <c r="J800" s="244" t="s">
        <v>125</v>
      </c>
      <c r="K800" s="245">
        <v>14048000</v>
      </c>
      <c r="L800" s="246"/>
      <c r="M800" s="247">
        <f>_xlfn.XLOOKUP(TblMainInvoices[[#This Row],[Chapter_Nomber]],TblFeharesChapter[Abniyeh_Chapter_Nomber],TblFeharesChapter[Abniyeh_Plus_Minus])</f>
        <v>1.2079</v>
      </c>
      <c r="N800" s="248">
        <v>1.3418000000000001</v>
      </c>
      <c r="O800" s="245" t="str">
        <f>IF(ISBLANK(TblMainInvoices[[#This Row],[Estimate_Contract_Volumn]]),"",ROUND(TblMainInvoices[[#This Row],[Price_Unit]]*TblMainInvoices[[#This Row],[Estimate_Contract_Volumn]],0))</f>
        <v/>
      </c>
      <c r="P800" s="249"/>
      <c r="Q800" s="250" t="str">
        <f>IFERROR(IF(ISBLANK(TblMainInvoices[[#This Row],[ContInv_No01_Volumn]]),"",ROUND(TblMainInvoices[[#This Row],[Price_Unit]]*TblMainInvoices[[#This Row],[ContInv_No01_Volumn]],0)),"")</f>
        <v/>
      </c>
    </row>
    <row r="801" spans="1:17" ht="50.25" customHeight="1">
      <c r="A801" s="239" t="str">
        <f t="shared" si="24"/>
        <v>11171015</v>
      </c>
      <c r="B801" s="240" t="str">
        <f>_xlfn.XLOOKUP(TblMainInvoices[[#This Row],[Fehrest_Code]],TblFeharesCode[Fehrest_Code],TblFeharesCode[Schedule_Prices_Fa])</f>
        <v>ابنیه</v>
      </c>
      <c r="C801" s="240" t="e">
        <f>_xlfn.XLOOKUP(TblMainInvoices[[#This Row],[Schedule_Prices_Fa]],TblFeharesCode[Schedule_Prices_Fa],#REF!)</f>
        <v>#REF!</v>
      </c>
      <c r="D801" s="241">
        <v>11</v>
      </c>
      <c r="E801" s="241" t="str">
        <f t="shared" si="25"/>
        <v>17</v>
      </c>
      <c r="F801" s="240" t="s">
        <v>1635</v>
      </c>
      <c r="G801" s="251" t="s">
        <v>1714</v>
      </c>
      <c r="H801" s="243" t="s">
        <v>1715</v>
      </c>
      <c r="I801" s="243" t="s">
        <v>3924</v>
      </c>
      <c r="J801" s="252" t="s">
        <v>125</v>
      </c>
      <c r="K801" s="245">
        <v>1677000</v>
      </c>
      <c r="L801" s="246"/>
      <c r="M801" s="247">
        <f>_xlfn.XLOOKUP(TblMainInvoices[[#This Row],[Chapter_Nomber]],TblFeharesChapter[Abniyeh_Chapter_Nomber],TblFeharesChapter[Abniyeh_Plus_Minus])</f>
        <v>1.2079</v>
      </c>
      <c r="N801" s="248">
        <v>1.3418000000000001</v>
      </c>
      <c r="O801" s="245" t="str">
        <f>IF(ISBLANK(TblMainInvoices[[#This Row],[Estimate_Contract_Volumn]]),"",ROUND(TblMainInvoices[[#This Row],[Price_Unit]]*TblMainInvoices[[#This Row],[Estimate_Contract_Volumn]],0))</f>
        <v/>
      </c>
      <c r="P801" s="249"/>
      <c r="Q801" s="250" t="str">
        <f>IFERROR(IF(ISBLANK(TblMainInvoices[[#This Row],[ContInv_No01_Volumn]]),"",ROUND(TblMainInvoices[[#This Row],[Price_Unit]]*TblMainInvoices[[#This Row],[ContInv_No01_Volumn]],0)),"")</f>
        <v/>
      </c>
    </row>
    <row r="802" spans="1:17" ht="50.25" customHeight="1">
      <c r="A802" s="239" t="str">
        <f t="shared" si="24"/>
        <v>11171016</v>
      </c>
      <c r="B802" s="240" t="str">
        <f>_xlfn.XLOOKUP(TblMainInvoices[[#This Row],[Fehrest_Code]],TblFeharesCode[Fehrest_Code],TblFeharesCode[Schedule_Prices_Fa])</f>
        <v>ابنیه</v>
      </c>
      <c r="C802" s="240" t="e">
        <f>_xlfn.XLOOKUP(TblMainInvoices[[#This Row],[Schedule_Prices_Fa]],TblFeharesCode[Schedule_Prices_Fa],#REF!)</f>
        <v>#REF!</v>
      </c>
      <c r="D802" s="241">
        <v>11</v>
      </c>
      <c r="E802" s="241" t="str">
        <f t="shared" si="25"/>
        <v>17</v>
      </c>
      <c r="F802" s="240" t="s">
        <v>1635</v>
      </c>
      <c r="G802" s="251" t="s">
        <v>1716</v>
      </c>
      <c r="H802" s="243" t="s">
        <v>1717</v>
      </c>
      <c r="I802" s="243" t="s">
        <v>3924</v>
      </c>
      <c r="J802" s="252" t="s">
        <v>125</v>
      </c>
      <c r="K802" s="245">
        <v>0</v>
      </c>
      <c r="L802" s="246"/>
      <c r="M802" s="247">
        <f>_xlfn.XLOOKUP(TblMainInvoices[[#This Row],[Chapter_Nomber]],TblFeharesChapter[Abniyeh_Chapter_Nomber],TblFeharesChapter[Abniyeh_Plus_Minus])</f>
        <v>1.2079</v>
      </c>
      <c r="N802" s="248">
        <v>1.3418000000000001</v>
      </c>
      <c r="O802" s="245" t="str">
        <f>IF(ISBLANK(TblMainInvoices[[#This Row],[Estimate_Contract_Volumn]]),"",ROUND(TblMainInvoices[[#This Row],[Price_Unit]]*TblMainInvoices[[#This Row],[Estimate_Contract_Volumn]],0))</f>
        <v/>
      </c>
      <c r="P802" s="249"/>
      <c r="Q802" s="250" t="str">
        <f>IFERROR(IF(ISBLANK(TblMainInvoices[[#This Row],[ContInv_No01_Volumn]]),"",ROUND(TblMainInvoices[[#This Row],[Price_Unit]]*TblMainInvoices[[#This Row],[ContInv_No01_Volumn]],0)),"")</f>
        <v/>
      </c>
    </row>
    <row r="803" spans="1:17" ht="50.25" customHeight="1">
      <c r="A803" s="239" t="str">
        <f t="shared" si="24"/>
        <v>11171201</v>
      </c>
      <c r="B803" s="240" t="str">
        <f>_xlfn.XLOOKUP(TblMainInvoices[[#This Row],[Fehrest_Code]],TblFeharesCode[Fehrest_Code],TblFeharesCode[Schedule_Prices_Fa])</f>
        <v>ابنیه</v>
      </c>
      <c r="C803" s="240" t="e">
        <f>_xlfn.XLOOKUP(TblMainInvoices[[#This Row],[Schedule_Prices_Fa]],TblFeharesCode[Schedule_Prices_Fa],#REF!)</f>
        <v>#REF!</v>
      </c>
      <c r="D803" s="241">
        <v>11</v>
      </c>
      <c r="E803" s="241" t="str">
        <f t="shared" si="25"/>
        <v>17</v>
      </c>
      <c r="F803" s="240" t="s">
        <v>1635</v>
      </c>
      <c r="G803" s="251" t="s">
        <v>1718</v>
      </c>
      <c r="H803" s="243" t="s">
        <v>1719</v>
      </c>
      <c r="I803" s="243" t="s">
        <v>3925</v>
      </c>
      <c r="J803" s="252" t="s">
        <v>236</v>
      </c>
      <c r="K803" s="245">
        <v>566500</v>
      </c>
      <c r="L803" s="246"/>
      <c r="M803" s="247">
        <f>_xlfn.XLOOKUP(TblMainInvoices[[#This Row],[Chapter_Nomber]],TblFeharesChapter[Abniyeh_Chapter_Nomber],TblFeharesChapter[Abniyeh_Plus_Minus])</f>
        <v>1.2079</v>
      </c>
      <c r="N803" s="248">
        <v>1.3418000000000001</v>
      </c>
      <c r="O803" s="245" t="str">
        <f>IF(ISBLANK(TblMainInvoices[[#This Row],[Estimate_Contract_Volumn]]),"",ROUND(TblMainInvoices[[#This Row],[Price_Unit]]*TblMainInvoices[[#This Row],[Estimate_Contract_Volumn]],0))</f>
        <v/>
      </c>
      <c r="P803" s="249"/>
      <c r="Q803" s="250" t="str">
        <f>IFERROR(IF(ISBLANK(TblMainInvoices[[#This Row],[ContInv_No01_Volumn]]),"",ROUND(TblMainInvoices[[#This Row],[Price_Unit]]*TblMainInvoices[[#This Row],[ContInv_No01_Volumn]],0)),"")</f>
        <v/>
      </c>
    </row>
    <row r="804" spans="1:17" ht="50.25" customHeight="1">
      <c r="A804" s="239" t="str">
        <f t="shared" si="24"/>
        <v>11171202</v>
      </c>
      <c r="B804" s="240" t="str">
        <f>_xlfn.XLOOKUP(TblMainInvoices[[#This Row],[Fehrest_Code]],TblFeharesCode[Fehrest_Code],TblFeharesCode[Schedule_Prices_Fa])</f>
        <v>ابنیه</v>
      </c>
      <c r="C804" s="240" t="e">
        <f>_xlfn.XLOOKUP(TblMainInvoices[[#This Row],[Schedule_Prices_Fa]],TblFeharesCode[Schedule_Prices_Fa],#REF!)</f>
        <v>#REF!</v>
      </c>
      <c r="D804" s="241">
        <v>11</v>
      </c>
      <c r="E804" s="241" t="str">
        <f t="shared" si="25"/>
        <v>17</v>
      </c>
      <c r="F804" s="240" t="s">
        <v>1635</v>
      </c>
      <c r="G804" s="251" t="s">
        <v>1720</v>
      </c>
      <c r="H804" s="243" t="s">
        <v>1721</v>
      </c>
      <c r="I804" s="243" t="s">
        <v>3925</v>
      </c>
      <c r="J804" s="252" t="s">
        <v>236</v>
      </c>
      <c r="K804" s="245">
        <v>867000</v>
      </c>
      <c r="L804" s="246"/>
      <c r="M804" s="247">
        <f>_xlfn.XLOOKUP(TblMainInvoices[[#This Row],[Chapter_Nomber]],TblFeharesChapter[Abniyeh_Chapter_Nomber],TblFeharesChapter[Abniyeh_Plus_Minus])</f>
        <v>1.2079</v>
      </c>
      <c r="N804" s="248">
        <v>1.3418000000000001</v>
      </c>
      <c r="O804" s="245" t="str">
        <f>IF(ISBLANK(TblMainInvoices[[#This Row],[Estimate_Contract_Volumn]]),"",ROUND(TblMainInvoices[[#This Row],[Price_Unit]]*TblMainInvoices[[#This Row],[Estimate_Contract_Volumn]],0))</f>
        <v/>
      </c>
      <c r="P804" s="249"/>
      <c r="Q804" s="250" t="str">
        <f>IFERROR(IF(ISBLANK(TblMainInvoices[[#This Row],[ContInv_No01_Volumn]]),"",ROUND(TblMainInvoices[[#This Row],[Price_Unit]]*TblMainInvoices[[#This Row],[ContInv_No01_Volumn]],0)),"")</f>
        <v/>
      </c>
    </row>
    <row r="805" spans="1:17" ht="50.25" customHeight="1">
      <c r="A805" s="239" t="str">
        <f t="shared" si="24"/>
        <v>11171203</v>
      </c>
      <c r="B805" s="240" t="str">
        <f>_xlfn.XLOOKUP(TblMainInvoices[[#This Row],[Fehrest_Code]],TblFeharesCode[Fehrest_Code],TblFeharesCode[Schedule_Prices_Fa])</f>
        <v>ابنیه</v>
      </c>
      <c r="C805" s="240" t="e">
        <f>_xlfn.XLOOKUP(TblMainInvoices[[#This Row],[Schedule_Prices_Fa]],TblFeharesCode[Schedule_Prices_Fa],#REF!)</f>
        <v>#REF!</v>
      </c>
      <c r="D805" s="241">
        <v>11</v>
      </c>
      <c r="E805" s="241" t="str">
        <f t="shared" si="25"/>
        <v>17</v>
      </c>
      <c r="F805" s="240" t="s">
        <v>1635</v>
      </c>
      <c r="G805" s="251" t="s">
        <v>1722</v>
      </c>
      <c r="H805" s="243" t="s">
        <v>1723</v>
      </c>
      <c r="I805" s="243" t="s">
        <v>3926</v>
      </c>
      <c r="J805" s="252" t="s">
        <v>125</v>
      </c>
      <c r="K805" s="245">
        <v>2124000</v>
      </c>
      <c r="L805" s="246"/>
      <c r="M805" s="247">
        <f>_xlfn.XLOOKUP(TblMainInvoices[[#This Row],[Chapter_Nomber]],TblFeharesChapter[Abniyeh_Chapter_Nomber],TblFeharesChapter[Abniyeh_Plus_Minus])</f>
        <v>1.2079</v>
      </c>
      <c r="N805" s="248">
        <v>1.3418000000000001</v>
      </c>
      <c r="O805" s="245" t="str">
        <f>IF(ISBLANK(TblMainInvoices[[#This Row],[Estimate_Contract_Volumn]]),"",ROUND(TblMainInvoices[[#This Row],[Price_Unit]]*TblMainInvoices[[#This Row],[Estimate_Contract_Volumn]],0))</f>
        <v/>
      </c>
      <c r="P805" s="249"/>
      <c r="Q805" s="250" t="str">
        <f>IFERROR(IF(ISBLANK(TblMainInvoices[[#This Row],[ContInv_No01_Volumn]]),"",ROUND(TblMainInvoices[[#This Row],[Price_Unit]]*TblMainInvoices[[#This Row],[ContInv_No01_Volumn]],0)),"")</f>
        <v/>
      </c>
    </row>
    <row r="806" spans="1:17" ht="50.25" customHeight="1">
      <c r="A806" s="239" t="str">
        <f t="shared" si="24"/>
        <v>11180201</v>
      </c>
      <c r="B806" s="240" t="str">
        <f>_xlfn.XLOOKUP(TblMainInvoices[[#This Row],[Fehrest_Code]],TblFeharesCode[Fehrest_Code],TblFeharesCode[Schedule_Prices_Fa])</f>
        <v>ابنیه</v>
      </c>
      <c r="C806" s="240" t="e">
        <f>_xlfn.XLOOKUP(TblMainInvoices[[#This Row],[Schedule_Prices_Fa]],TblFeharesCode[Schedule_Prices_Fa],#REF!)</f>
        <v>#REF!</v>
      </c>
      <c r="D806" s="241">
        <v>11</v>
      </c>
      <c r="E806" s="241" t="str">
        <f t="shared" si="25"/>
        <v>18</v>
      </c>
      <c r="F806" s="240" t="s">
        <v>1724</v>
      </c>
      <c r="G806" s="251" t="s">
        <v>1725</v>
      </c>
      <c r="H806" s="243" t="s">
        <v>1726</v>
      </c>
      <c r="I806" s="243" t="s">
        <v>3927</v>
      </c>
      <c r="J806" s="244" t="s">
        <v>125</v>
      </c>
      <c r="K806" s="245">
        <v>254500</v>
      </c>
      <c r="L806" s="246"/>
      <c r="M806" s="247">
        <f>_xlfn.XLOOKUP(TblMainInvoices[[#This Row],[Chapter_Nomber]],TblFeharesChapter[Abniyeh_Chapter_Nomber],TblFeharesChapter[Abniyeh_Plus_Minus])</f>
        <v>1.4038999999999999</v>
      </c>
      <c r="N806" s="248">
        <v>1.3418000000000001</v>
      </c>
      <c r="O806" s="245" t="str">
        <f>IF(ISBLANK(TblMainInvoices[[#This Row],[Estimate_Contract_Volumn]]),"",ROUND(TblMainInvoices[[#This Row],[Price_Unit]]*TblMainInvoices[[#This Row],[Estimate_Contract_Volumn]],0))</f>
        <v/>
      </c>
      <c r="P806" s="249"/>
      <c r="Q806" s="250" t="str">
        <f>IFERROR(IF(ISBLANK(TblMainInvoices[[#This Row],[ContInv_No01_Volumn]]),"",ROUND(TblMainInvoices[[#This Row],[Price_Unit]]*TblMainInvoices[[#This Row],[ContInv_No01_Volumn]],0)),"")</f>
        <v/>
      </c>
    </row>
    <row r="807" spans="1:17" ht="50.25" customHeight="1">
      <c r="A807" s="239" t="str">
        <f t="shared" si="24"/>
        <v>11180202</v>
      </c>
      <c r="B807" s="240" t="str">
        <f>_xlfn.XLOOKUP(TblMainInvoices[[#This Row],[Fehrest_Code]],TblFeharesCode[Fehrest_Code],TblFeharesCode[Schedule_Prices_Fa])</f>
        <v>ابنیه</v>
      </c>
      <c r="C807" s="240" t="e">
        <f>_xlfn.XLOOKUP(TblMainInvoices[[#This Row],[Schedule_Prices_Fa]],TblFeharesCode[Schedule_Prices_Fa],#REF!)</f>
        <v>#REF!</v>
      </c>
      <c r="D807" s="241">
        <v>11</v>
      </c>
      <c r="E807" s="241" t="str">
        <f t="shared" si="25"/>
        <v>18</v>
      </c>
      <c r="F807" s="240" t="s">
        <v>1724</v>
      </c>
      <c r="G807" s="251" t="s">
        <v>1727</v>
      </c>
      <c r="H807" s="243" t="s">
        <v>1728</v>
      </c>
      <c r="I807" s="243" t="s">
        <v>3928</v>
      </c>
      <c r="J807" s="244" t="s">
        <v>125</v>
      </c>
      <c r="K807" s="245">
        <v>787500</v>
      </c>
      <c r="L807" s="246"/>
      <c r="M807" s="247">
        <f>_xlfn.XLOOKUP(TblMainInvoices[[#This Row],[Chapter_Nomber]],TblFeharesChapter[Abniyeh_Chapter_Nomber],TblFeharesChapter[Abniyeh_Plus_Minus])</f>
        <v>1.4038999999999999</v>
      </c>
      <c r="N807" s="248">
        <v>1.3418000000000001</v>
      </c>
      <c r="O807" s="245" t="str">
        <f>IF(ISBLANK(TblMainInvoices[[#This Row],[Estimate_Contract_Volumn]]),"",ROUND(TblMainInvoices[[#This Row],[Price_Unit]]*TblMainInvoices[[#This Row],[Estimate_Contract_Volumn]],0))</f>
        <v/>
      </c>
      <c r="P807" s="249"/>
      <c r="Q807" s="250" t="str">
        <f>IFERROR(IF(ISBLANK(TblMainInvoices[[#This Row],[ContInv_No01_Volumn]]),"",ROUND(TblMainInvoices[[#This Row],[Price_Unit]]*TblMainInvoices[[#This Row],[ContInv_No01_Volumn]],0)),"")</f>
        <v/>
      </c>
    </row>
    <row r="808" spans="1:17" ht="50.25" customHeight="1">
      <c r="A808" s="239" t="str">
        <f t="shared" si="24"/>
        <v>11180203</v>
      </c>
      <c r="B808" s="240" t="str">
        <f>_xlfn.XLOOKUP(TblMainInvoices[[#This Row],[Fehrest_Code]],TblFeharesCode[Fehrest_Code],TblFeharesCode[Schedule_Prices_Fa])</f>
        <v>ابنیه</v>
      </c>
      <c r="C808" s="240" t="e">
        <f>_xlfn.XLOOKUP(TblMainInvoices[[#This Row],[Schedule_Prices_Fa]],TblFeharesCode[Schedule_Prices_Fa],#REF!)</f>
        <v>#REF!</v>
      </c>
      <c r="D808" s="241">
        <v>11</v>
      </c>
      <c r="E808" s="241" t="str">
        <f t="shared" si="25"/>
        <v>18</v>
      </c>
      <c r="F808" s="240" t="s">
        <v>1724</v>
      </c>
      <c r="G808" s="251" t="s">
        <v>1729</v>
      </c>
      <c r="H808" s="243" t="s">
        <v>1730</v>
      </c>
      <c r="I808" s="243" t="s">
        <v>3928</v>
      </c>
      <c r="J808" s="244" t="s">
        <v>125</v>
      </c>
      <c r="K808" s="245">
        <v>946500</v>
      </c>
      <c r="L808" s="246"/>
      <c r="M808" s="247">
        <f>_xlfn.XLOOKUP(TblMainInvoices[[#This Row],[Chapter_Nomber]],TblFeharesChapter[Abniyeh_Chapter_Nomber],TblFeharesChapter[Abniyeh_Plus_Minus])</f>
        <v>1.4038999999999999</v>
      </c>
      <c r="N808" s="248">
        <v>1.3418000000000001</v>
      </c>
      <c r="O808" s="245" t="str">
        <f>IF(ISBLANK(TblMainInvoices[[#This Row],[Estimate_Contract_Volumn]]),"",ROUND(TblMainInvoices[[#This Row],[Price_Unit]]*TblMainInvoices[[#This Row],[Estimate_Contract_Volumn]],0))</f>
        <v/>
      </c>
      <c r="P808" s="249"/>
      <c r="Q808" s="250" t="str">
        <f>IFERROR(IF(ISBLANK(TblMainInvoices[[#This Row],[ContInv_No01_Volumn]]),"",ROUND(TblMainInvoices[[#This Row],[Price_Unit]]*TblMainInvoices[[#This Row],[ContInv_No01_Volumn]],0)),"")</f>
        <v/>
      </c>
    </row>
    <row r="809" spans="1:17" ht="50.25" customHeight="1">
      <c r="A809" s="239" t="str">
        <f t="shared" si="24"/>
        <v>11180210</v>
      </c>
      <c r="B809" s="240" t="str">
        <f>_xlfn.XLOOKUP(TblMainInvoices[[#This Row],[Fehrest_Code]],TblFeharesCode[Fehrest_Code],TblFeharesCode[Schedule_Prices_Fa])</f>
        <v>ابنیه</v>
      </c>
      <c r="C809" s="240" t="e">
        <f>_xlfn.XLOOKUP(TblMainInvoices[[#This Row],[Schedule_Prices_Fa]],TblFeharesCode[Schedule_Prices_Fa],#REF!)</f>
        <v>#REF!</v>
      </c>
      <c r="D809" s="241">
        <v>11</v>
      </c>
      <c r="E809" s="241" t="str">
        <f t="shared" si="25"/>
        <v>18</v>
      </c>
      <c r="F809" s="240" t="s">
        <v>1724</v>
      </c>
      <c r="G809" s="251" t="s">
        <v>1731</v>
      </c>
      <c r="H809" s="243" t="s">
        <v>1732</v>
      </c>
      <c r="I809" s="243" t="s">
        <v>3929</v>
      </c>
      <c r="J809" s="252" t="s">
        <v>125</v>
      </c>
      <c r="K809" s="245">
        <v>679000</v>
      </c>
      <c r="L809" s="246"/>
      <c r="M809" s="247">
        <f>_xlfn.XLOOKUP(TblMainInvoices[[#This Row],[Chapter_Nomber]],TblFeharesChapter[Abniyeh_Chapter_Nomber],TblFeharesChapter[Abniyeh_Plus_Minus])</f>
        <v>1.4038999999999999</v>
      </c>
      <c r="N809" s="248">
        <v>1.3418000000000001</v>
      </c>
      <c r="O809" s="245" t="str">
        <f>IF(ISBLANK(TblMainInvoices[[#This Row],[Estimate_Contract_Volumn]]),"",ROUND(TblMainInvoices[[#This Row],[Price_Unit]]*TblMainInvoices[[#This Row],[Estimate_Contract_Volumn]],0))</f>
        <v/>
      </c>
      <c r="P809" s="249"/>
      <c r="Q809" s="250" t="str">
        <f>IFERROR(IF(ISBLANK(TblMainInvoices[[#This Row],[ContInv_No01_Volumn]]),"",ROUND(TblMainInvoices[[#This Row],[Price_Unit]]*TblMainInvoices[[#This Row],[ContInv_No01_Volumn]],0)),"")</f>
        <v/>
      </c>
    </row>
    <row r="810" spans="1:17" ht="50.25" customHeight="1">
      <c r="A810" s="239" t="str">
        <f t="shared" si="24"/>
        <v>11180211</v>
      </c>
      <c r="B810" s="240" t="str">
        <f>_xlfn.XLOOKUP(TblMainInvoices[[#This Row],[Fehrest_Code]],TblFeharesCode[Fehrest_Code],TblFeharesCode[Schedule_Prices_Fa])</f>
        <v>ابنیه</v>
      </c>
      <c r="C810" s="240" t="e">
        <f>_xlfn.XLOOKUP(TblMainInvoices[[#This Row],[Schedule_Prices_Fa]],TblFeharesCode[Schedule_Prices_Fa],#REF!)</f>
        <v>#REF!</v>
      </c>
      <c r="D810" s="241">
        <v>11</v>
      </c>
      <c r="E810" s="241" t="str">
        <f t="shared" si="25"/>
        <v>18</v>
      </c>
      <c r="F810" s="240" t="s">
        <v>1724</v>
      </c>
      <c r="G810" s="251" t="s">
        <v>1733</v>
      </c>
      <c r="H810" s="243" t="s">
        <v>1734</v>
      </c>
      <c r="I810" s="243" t="s">
        <v>3929</v>
      </c>
      <c r="J810" s="252" t="s">
        <v>125</v>
      </c>
      <c r="K810" s="245">
        <v>829000</v>
      </c>
      <c r="L810" s="246"/>
      <c r="M810" s="247">
        <f>_xlfn.XLOOKUP(TblMainInvoices[[#This Row],[Chapter_Nomber]],TblFeharesChapter[Abniyeh_Chapter_Nomber],TblFeharesChapter[Abniyeh_Plus_Minus])</f>
        <v>1.4038999999999999</v>
      </c>
      <c r="N810" s="248">
        <v>1.3418000000000001</v>
      </c>
      <c r="O810" s="245" t="str">
        <f>IF(ISBLANK(TblMainInvoices[[#This Row],[Estimate_Contract_Volumn]]),"",ROUND(TblMainInvoices[[#This Row],[Price_Unit]]*TblMainInvoices[[#This Row],[Estimate_Contract_Volumn]],0))</f>
        <v/>
      </c>
      <c r="P810" s="249"/>
      <c r="Q810" s="250" t="str">
        <f>IFERROR(IF(ISBLANK(TblMainInvoices[[#This Row],[ContInv_No01_Volumn]]),"",ROUND(TblMainInvoices[[#This Row],[Price_Unit]]*TblMainInvoices[[#This Row],[ContInv_No01_Volumn]],0)),"")</f>
        <v/>
      </c>
    </row>
    <row r="811" spans="1:17" ht="50.25" customHeight="1">
      <c r="A811" s="239" t="str">
        <f t="shared" si="24"/>
        <v>11180212</v>
      </c>
      <c r="B811" s="240" t="str">
        <f>_xlfn.XLOOKUP(TblMainInvoices[[#This Row],[Fehrest_Code]],TblFeharesCode[Fehrest_Code],TblFeharesCode[Schedule_Prices_Fa])</f>
        <v>ابنیه</v>
      </c>
      <c r="C811" s="240" t="e">
        <f>_xlfn.XLOOKUP(TblMainInvoices[[#This Row],[Schedule_Prices_Fa]],TblFeharesCode[Schedule_Prices_Fa],#REF!)</f>
        <v>#REF!</v>
      </c>
      <c r="D811" s="241">
        <v>11</v>
      </c>
      <c r="E811" s="241" t="str">
        <f t="shared" si="25"/>
        <v>18</v>
      </c>
      <c r="F811" s="240" t="s">
        <v>1724</v>
      </c>
      <c r="G811" s="251" t="s">
        <v>1735</v>
      </c>
      <c r="H811" s="243" t="s">
        <v>1736</v>
      </c>
      <c r="I811" s="243" t="s">
        <v>3930</v>
      </c>
      <c r="J811" s="252" t="s">
        <v>125</v>
      </c>
      <c r="K811" s="245">
        <v>128500</v>
      </c>
      <c r="L811" s="246"/>
      <c r="M811" s="247">
        <f>_xlfn.XLOOKUP(TblMainInvoices[[#This Row],[Chapter_Nomber]],TblFeharesChapter[Abniyeh_Chapter_Nomber],TblFeharesChapter[Abniyeh_Plus_Minus])</f>
        <v>1.4038999999999999</v>
      </c>
      <c r="N811" s="248">
        <v>1.3418000000000001</v>
      </c>
      <c r="O811" s="245" t="str">
        <f>IF(ISBLANK(TblMainInvoices[[#This Row],[Estimate_Contract_Volumn]]),"",ROUND(TblMainInvoices[[#This Row],[Price_Unit]]*TblMainInvoices[[#This Row],[Estimate_Contract_Volumn]],0))</f>
        <v/>
      </c>
      <c r="P811" s="249"/>
      <c r="Q811" s="250" t="str">
        <f>IFERROR(IF(ISBLANK(TblMainInvoices[[#This Row],[ContInv_No01_Volumn]]),"",ROUND(TblMainInvoices[[#This Row],[Price_Unit]]*TblMainInvoices[[#This Row],[ContInv_No01_Volumn]],0)),"")</f>
        <v/>
      </c>
    </row>
    <row r="812" spans="1:17" ht="50.25" customHeight="1">
      <c r="A812" s="239" t="str">
        <f t="shared" si="24"/>
        <v>11180215</v>
      </c>
      <c r="B812" s="240" t="str">
        <f>_xlfn.XLOOKUP(TblMainInvoices[[#This Row],[Fehrest_Code]],TblFeharesCode[Fehrest_Code],TblFeharesCode[Schedule_Prices_Fa])</f>
        <v>ابنیه</v>
      </c>
      <c r="C812" s="240" t="e">
        <f>_xlfn.XLOOKUP(TblMainInvoices[[#This Row],[Schedule_Prices_Fa]],TblFeharesCode[Schedule_Prices_Fa],#REF!)</f>
        <v>#REF!</v>
      </c>
      <c r="D812" s="241">
        <v>11</v>
      </c>
      <c r="E812" s="241" t="str">
        <f t="shared" si="25"/>
        <v>18</v>
      </c>
      <c r="F812" s="240" t="s">
        <v>1724</v>
      </c>
      <c r="G812" s="251" t="s">
        <v>1737</v>
      </c>
      <c r="H812" s="243" t="s">
        <v>1738</v>
      </c>
      <c r="I812" s="243" t="s">
        <v>3931</v>
      </c>
      <c r="J812" s="244" t="s">
        <v>125</v>
      </c>
      <c r="K812" s="245">
        <v>712500</v>
      </c>
      <c r="L812" s="246"/>
      <c r="M812" s="247">
        <f>_xlfn.XLOOKUP(TblMainInvoices[[#This Row],[Chapter_Nomber]],TblFeharesChapter[Abniyeh_Chapter_Nomber],TblFeharesChapter[Abniyeh_Plus_Minus])</f>
        <v>1.4038999999999999</v>
      </c>
      <c r="N812" s="248">
        <v>1.3418000000000001</v>
      </c>
      <c r="O812" s="245" t="str">
        <f>IF(ISBLANK(TblMainInvoices[[#This Row],[Estimate_Contract_Volumn]]),"",ROUND(TblMainInvoices[[#This Row],[Price_Unit]]*TblMainInvoices[[#This Row],[Estimate_Contract_Volumn]],0))</f>
        <v/>
      </c>
      <c r="P812" s="249"/>
      <c r="Q812" s="250" t="str">
        <f>IFERROR(IF(ISBLANK(TblMainInvoices[[#This Row],[ContInv_No01_Volumn]]),"",ROUND(TblMainInvoices[[#This Row],[Price_Unit]]*TblMainInvoices[[#This Row],[ContInv_No01_Volumn]],0)),"")</f>
        <v/>
      </c>
    </row>
    <row r="813" spans="1:17" ht="50.25" customHeight="1">
      <c r="A813" s="239" t="str">
        <f t="shared" si="24"/>
        <v>11180216</v>
      </c>
      <c r="B813" s="240" t="str">
        <f>_xlfn.XLOOKUP(TblMainInvoices[[#This Row],[Fehrest_Code]],TblFeharesCode[Fehrest_Code],TblFeharesCode[Schedule_Prices_Fa])</f>
        <v>ابنیه</v>
      </c>
      <c r="C813" s="240" t="e">
        <f>_xlfn.XLOOKUP(TblMainInvoices[[#This Row],[Schedule_Prices_Fa]],TblFeharesCode[Schedule_Prices_Fa],#REF!)</f>
        <v>#REF!</v>
      </c>
      <c r="D813" s="241">
        <v>11</v>
      </c>
      <c r="E813" s="241" t="str">
        <f t="shared" si="25"/>
        <v>18</v>
      </c>
      <c r="F813" s="240" t="s">
        <v>1724</v>
      </c>
      <c r="G813" s="251" t="s">
        <v>1739</v>
      </c>
      <c r="H813" s="243" t="s">
        <v>1740</v>
      </c>
      <c r="I813" s="243" t="s">
        <v>3932</v>
      </c>
      <c r="J813" s="244" t="s">
        <v>125</v>
      </c>
      <c r="K813" s="245">
        <v>882000</v>
      </c>
      <c r="L813" s="246"/>
      <c r="M813" s="247">
        <f>_xlfn.XLOOKUP(TblMainInvoices[[#This Row],[Chapter_Nomber]],TblFeharesChapter[Abniyeh_Chapter_Nomber],TblFeharesChapter[Abniyeh_Plus_Minus])</f>
        <v>1.4038999999999999</v>
      </c>
      <c r="N813" s="248">
        <v>1.3418000000000001</v>
      </c>
      <c r="O813" s="245" t="str">
        <f>IF(ISBLANK(TblMainInvoices[[#This Row],[Estimate_Contract_Volumn]]),"",ROUND(TblMainInvoices[[#This Row],[Price_Unit]]*TblMainInvoices[[#This Row],[Estimate_Contract_Volumn]],0))</f>
        <v/>
      </c>
      <c r="P813" s="249"/>
      <c r="Q813" s="250" t="str">
        <f>IFERROR(IF(ISBLANK(TblMainInvoices[[#This Row],[ContInv_No01_Volumn]]),"",ROUND(TblMainInvoices[[#This Row],[Price_Unit]]*TblMainInvoices[[#This Row],[ContInv_No01_Volumn]],0)),"")</f>
        <v/>
      </c>
    </row>
    <row r="814" spans="1:17" ht="50.25" customHeight="1">
      <c r="A814" s="239" t="str">
        <f t="shared" si="24"/>
        <v>11180217</v>
      </c>
      <c r="B814" s="240" t="str">
        <f>_xlfn.XLOOKUP(TblMainInvoices[[#This Row],[Fehrest_Code]],TblFeharesCode[Fehrest_Code],TblFeharesCode[Schedule_Prices_Fa])</f>
        <v>ابنیه</v>
      </c>
      <c r="C814" s="240" t="e">
        <f>_xlfn.XLOOKUP(TblMainInvoices[[#This Row],[Schedule_Prices_Fa]],TblFeharesCode[Schedule_Prices_Fa],#REF!)</f>
        <v>#REF!</v>
      </c>
      <c r="D814" s="241">
        <v>11</v>
      </c>
      <c r="E814" s="241" t="str">
        <f t="shared" si="25"/>
        <v>18</v>
      </c>
      <c r="F814" s="240" t="s">
        <v>1724</v>
      </c>
      <c r="G814" s="251" t="s">
        <v>1741</v>
      </c>
      <c r="H814" s="243" t="s">
        <v>1742</v>
      </c>
      <c r="I814" s="243" t="s">
        <v>3933</v>
      </c>
      <c r="J814" s="252" t="s">
        <v>125</v>
      </c>
      <c r="K814" s="245">
        <v>59000</v>
      </c>
      <c r="L814" s="246"/>
      <c r="M814" s="247">
        <f>_xlfn.XLOOKUP(TblMainInvoices[[#This Row],[Chapter_Nomber]],TblFeharesChapter[Abniyeh_Chapter_Nomber],TblFeharesChapter[Abniyeh_Plus_Minus])</f>
        <v>1.4038999999999999</v>
      </c>
      <c r="N814" s="248">
        <v>1.3418000000000001</v>
      </c>
      <c r="O814" s="245" t="str">
        <f>IF(ISBLANK(TblMainInvoices[[#This Row],[Estimate_Contract_Volumn]]),"",ROUND(TblMainInvoices[[#This Row],[Price_Unit]]*TblMainInvoices[[#This Row],[Estimate_Contract_Volumn]],0))</f>
        <v/>
      </c>
      <c r="P814" s="249"/>
      <c r="Q814" s="250" t="str">
        <f>IFERROR(IF(ISBLANK(TblMainInvoices[[#This Row],[ContInv_No01_Volumn]]),"",ROUND(TblMainInvoices[[#This Row],[Price_Unit]]*TblMainInvoices[[#This Row],[ContInv_No01_Volumn]],0)),"")</f>
        <v/>
      </c>
    </row>
    <row r="815" spans="1:17" ht="50.25" customHeight="1">
      <c r="A815" s="239" t="str">
        <f t="shared" si="24"/>
        <v>11180218</v>
      </c>
      <c r="B815" s="240" t="str">
        <f>_xlfn.XLOOKUP(TblMainInvoices[[#This Row],[Fehrest_Code]],TblFeharesCode[Fehrest_Code],TblFeharesCode[Schedule_Prices_Fa])</f>
        <v>ابنیه</v>
      </c>
      <c r="C815" s="240" t="e">
        <f>_xlfn.XLOOKUP(TblMainInvoices[[#This Row],[Schedule_Prices_Fa]],TblFeharesCode[Schedule_Prices_Fa],#REF!)</f>
        <v>#REF!</v>
      </c>
      <c r="D815" s="241">
        <v>11</v>
      </c>
      <c r="E815" s="241" t="str">
        <f t="shared" si="25"/>
        <v>18</v>
      </c>
      <c r="F815" s="240" t="s">
        <v>1724</v>
      </c>
      <c r="G815" s="251" t="s">
        <v>1743</v>
      </c>
      <c r="H815" s="243" t="s">
        <v>1744</v>
      </c>
      <c r="I815" s="243" t="s">
        <v>3934</v>
      </c>
      <c r="J815" s="252" t="s">
        <v>125</v>
      </c>
      <c r="K815" s="245">
        <v>757000</v>
      </c>
      <c r="L815" s="246"/>
      <c r="M815" s="247">
        <f>_xlfn.XLOOKUP(TblMainInvoices[[#This Row],[Chapter_Nomber]],TblFeharesChapter[Abniyeh_Chapter_Nomber],TblFeharesChapter[Abniyeh_Plus_Minus])</f>
        <v>1.4038999999999999</v>
      </c>
      <c r="N815" s="248">
        <v>1.3418000000000001</v>
      </c>
      <c r="O815" s="245" t="str">
        <f>IF(ISBLANK(TblMainInvoices[[#This Row],[Estimate_Contract_Volumn]]),"",ROUND(TblMainInvoices[[#This Row],[Price_Unit]]*TblMainInvoices[[#This Row],[Estimate_Contract_Volumn]],0))</f>
        <v/>
      </c>
      <c r="P815" s="249"/>
      <c r="Q815" s="250" t="str">
        <f>IFERROR(IF(ISBLANK(TblMainInvoices[[#This Row],[ContInv_No01_Volumn]]),"",ROUND(TblMainInvoices[[#This Row],[Price_Unit]]*TblMainInvoices[[#This Row],[ContInv_No01_Volumn]],0)),"")</f>
        <v/>
      </c>
    </row>
    <row r="816" spans="1:17" ht="50.25" customHeight="1">
      <c r="A816" s="239" t="str">
        <f t="shared" si="24"/>
        <v>11180220</v>
      </c>
      <c r="B816" s="240" t="str">
        <f>_xlfn.XLOOKUP(TblMainInvoices[[#This Row],[Fehrest_Code]],TblFeharesCode[Fehrest_Code],TblFeharesCode[Schedule_Prices_Fa])</f>
        <v>ابنیه</v>
      </c>
      <c r="C816" s="240" t="e">
        <f>_xlfn.XLOOKUP(TblMainInvoices[[#This Row],[Schedule_Prices_Fa]],TblFeharesCode[Schedule_Prices_Fa],#REF!)</f>
        <v>#REF!</v>
      </c>
      <c r="D816" s="241">
        <v>11</v>
      </c>
      <c r="E816" s="241" t="str">
        <f t="shared" si="25"/>
        <v>18</v>
      </c>
      <c r="F816" s="240" t="s">
        <v>1724</v>
      </c>
      <c r="G816" s="251" t="s">
        <v>1745</v>
      </c>
      <c r="H816" s="243" t="s">
        <v>1746</v>
      </c>
      <c r="I816" s="243"/>
      <c r="J816" s="252" t="s">
        <v>145</v>
      </c>
      <c r="K816" s="245">
        <v>131000</v>
      </c>
      <c r="L816" s="246"/>
      <c r="M816" s="247">
        <f>_xlfn.XLOOKUP(TblMainInvoices[[#This Row],[Chapter_Nomber]],TblFeharesChapter[Abniyeh_Chapter_Nomber],TblFeharesChapter[Abniyeh_Plus_Minus])</f>
        <v>1.4038999999999999</v>
      </c>
      <c r="N816" s="248">
        <v>1.3418000000000001</v>
      </c>
      <c r="O816" s="245" t="str">
        <f>IF(ISBLANK(TblMainInvoices[[#This Row],[Estimate_Contract_Volumn]]),"",ROUND(TblMainInvoices[[#This Row],[Price_Unit]]*TblMainInvoices[[#This Row],[Estimate_Contract_Volumn]],0))</f>
        <v/>
      </c>
      <c r="P816" s="249"/>
      <c r="Q816" s="250" t="str">
        <f>IFERROR(IF(ISBLANK(TblMainInvoices[[#This Row],[ContInv_No01_Volumn]]),"",ROUND(TblMainInvoices[[#This Row],[Price_Unit]]*TblMainInvoices[[#This Row],[ContInv_No01_Volumn]],0)),"")</f>
        <v/>
      </c>
    </row>
    <row r="817" spans="1:17" ht="50.25" customHeight="1">
      <c r="A817" s="239" t="str">
        <f t="shared" si="24"/>
        <v>11180221</v>
      </c>
      <c r="B817" s="240" t="str">
        <f>_xlfn.XLOOKUP(TblMainInvoices[[#This Row],[Fehrest_Code]],TblFeharesCode[Fehrest_Code],TblFeharesCode[Schedule_Prices_Fa])</f>
        <v>ابنیه</v>
      </c>
      <c r="C817" s="240" t="e">
        <f>_xlfn.XLOOKUP(TblMainInvoices[[#This Row],[Schedule_Prices_Fa]],TblFeharesCode[Schedule_Prices_Fa],#REF!)</f>
        <v>#REF!</v>
      </c>
      <c r="D817" s="241">
        <v>11</v>
      </c>
      <c r="E817" s="241" t="str">
        <f t="shared" si="25"/>
        <v>18</v>
      </c>
      <c r="F817" s="240" t="s">
        <v>1724</v>
      </c>
      <c r="G817" s="251" t="s">
        <v>1747</v>
      </c>
      <c r="H817" s="243" t="s">
        <v>1748</v>
      </c>
      <c r="I817" s="243"/>
      <c r="J817" s="252" t="s">
        <v>145</v>
      </c>
      <c r="K817" s="245">
        <v>348500</v>
      </c>
      <c r="L817" s="246"/>
      <c r="M817" s="247">
        <f>_xlfn.XLOOKUP(TblMainInvoices[[#This Row],[Chapter_Nomber]],TblFeharesChapter[Abniyeh_Chapter_Nomber],TblFeharesChapter[Abniyeh_Plus_Minus])</f>
        <v>1.4038999999999999</v>
      </c>
      <c r="N817" s="248">
        <v>1.3418000000000001</v>
      </c>
      <c r="O817" s="245" t="str">
        <f>IF(ISBLANK(TblMainInvoices[[#This Row],[Estimate_Contract_Volumn]]),"",ROUND(TblMainInvoices[[#This Row],[Price_Unit]]*TblMainInvoices[[#This Row],[Estimate_Contract_Volumn]],0))</f>
        <v/>
      </c>
      <c r="P817" s="249"/>
      <c r="Q817" s="250" t="str">
        <f>IFERROR(IF(ISBLANK(TblMainInvoices[[#This Row],[ContInv_No01_Volumn]]),"",ROUND(TblMainInvoices[[#This Row],[Price_Unit]]*TblMainInvoices[[#This Row],[ContInv_No01_Volumn]],0)),"")</f>
        <v/>
      </c>
    </row>
    <row r="818" spans="1:17" ht="50.25" customHeight="1">
      <c r="A818" s="239" t="str">
        <f t="shared" si="24"/>
        <v>11180225</v>
      </c>
      <c r="B818" s="240" t="str">
        <f>_xlfn.XLOOKUP(TblMainInvoices[[#This Row],[Fehrest_Code]],TblFeharesCode[Fehrest_Code],TblFeharesCode[Schedule_Prices_Fa])</f>
        <v>ابنیه</v>
      </c>
      <c r="C818" s="240" t="e">
        <f>_xlfn.XLOOKUP(TblMainInvoices[[#This Row],[Schedule_Prices_Fa]],TblFeharesCode[Schedule_Prices_Fa],#REF!)</f>
        <v>#REF!</v>
      </c>
      <c r="D818" s="241">
        <v>11</v>
      </c>
      <c r="E818" s="241" t="str">
        <f t="shared" si="25"/>
        <v>18</v>
      </c>
      <c r="F818" s="240" t="s">
        <v>1724</v>
      </c>
      <c r="G818" s="251" t="s">
        <v>1749</v>
      </c>
      <c r="H818" s="243" t="s">
        <v>1750</v>
      </c>
      <c r="I818" s="243" t="s">
        <v>3935</v>
      </c>
      <c r="J818" s="252" t="s">
        <v>125</v>
      </c>
      <c r="K818" s="245">
        <v>1605000</v>
      </c>
      <c r="L818" s="246"/>
      <c r="M818" s="247">
        <f>_xlfn.XLOOKUP(TblMainInvoices[[#This Row],[Chapter_Nomber]],TblFeharesChapter[Abniyeh_Chapter_Nomber],TblFeharesChapter[Abniyeh_Plus_Minus])</f>
        <v>1.4038999999999999</v>
      </c>
      <c r="N818" s="248">
        <v>1.3418000000000001</v>
      </c>
      <c r="O818" s="245" t="str">
        <f>IF(ISBLANK(TblMainInvoices[[#This Row],[Estimate_Contract_Volumn]]),"",ROUND(TblMainInvoices[[#This Row],[Price_Unit]]*TblMainInvoices[[#This Row],[Estimate_Contract_Volumn]],0))</f>
        <v/>
      </c>
      <c r="P818" s="249"/>
      <c r="Q818" s="250" t="str">
        <f>IFERROR(IF(ISBLANK(TblMainInvoices[[#This Row],[ContInv_No01_Volumn]]),"",ROUND(TblMainInvoices[[#This Row],[Price_Unit]]*TblMainInvoices[[#This Row],[ContInv_No01_Volumn]],0)),"")</f>
        <v/>
      </c>
    </row>
    <row r="819" spans="1:17" ht="50.25" customHeight="1">
      <c r="A819" s="239" t="str">
        <f t="shared" si="24"/>
        <v>11180226</v>
      </c>
      <c r="B819" s="240" t="str">
        <f>_xlfn.XLOOKUP(TblMainInvoices[[#This Row],[Fehrest_Code]],TblFeharesCode[Fehrest_Code],TblFeharesCode[Schedule_Prices_Fa])</f>
        <v>ابنیه</v>
      </c>
      <c r="C819" s="240" t="e">
        <f>_xlfn.XLOOKUP(TblMainInvoices[[#This Row],[Schedule_Prices_Fa]],TblFeharesCode[Schedule_Prices_Fa],#REF!)</f>
        <v>#REF!</v>
      </c>
      <c r="D819" s="241">
        <v>11</v>
      </c>
      <c r="E819" s="241" t="str">
        <f t="shared" si="25"/>
        <v>18</v>
      </c>
      <c r="F819" s="240" t="s">
        <v>1724</v>
      </c>
      <c r="G819" s="251" t="s">
        <v>1751</v>
      </c>
      <c r="H819" s="243" t="s">
        <v>1752</v>
      </c>
      <c r="I819" s="243" t="s">
        <v>3936</v>
      </c>
      <c r="J819" s="252" t="s">
        <v>125</v>
      </c>
      <c r="K819" s="245">
        <v>1939000</v>
      </c>
      <c r="L819" s="246"/>
      <c r="M819" s="247">
        <f>_xlfn.XLOOKUP(TblMainInvoices[[#This Row],[Chapter_Nomber]],TblFeharesChapter[Abniyeh_Chapter_Nomber],TblFeharesChapter[Abniyeh_Plus_Minus])</f>
        <v>1.4038999999999999</v>
      </c>
      <c r="N819" s="248">
        <v>1.3418000000000001</v>
      </c>
      <c r="O819" s="245" t="str">
        <f>IF(ISBLANK(TblMainInvoices[[#This Row],[Estimate_Contract_Volumn]]),"",ROUND(TblMainInvoices[[#This Row],[Price_Unit]]*TblMainInvoices[[#This Row],[Estimate_Contract_Volumn]],0))</f>
        <v/>
      </c>
      <c r="P819" s="249"/>
      <c r="Q819" s="250" t="str">
        <f>IFERROR(IF(ISBLANK(TblMainInvoices[[#This Row],[ContInv_No01_Volumn]]),"",ROUND(TblMainInvoices[[#This Row],[Price_Unit]]*TblMainInvoices[[#This Row],[ContInv_No01_Volumn]],0)),"")</f>
        <v/>
      </c>
    </row>
    <row r="820" spans="1:17" ht="50.25" customHeight="1">
      <c r="A820" s="239" t="str">
        <f t="shared" si="24"/>
        <v>11180301</v>
      </c>
      <c r="B820" s="240" t="str">
        <f>_xlfn.XLOOKUP(TblMainInvoices[[#This Row],[Fehrest_Code]],TblFeharesCode[Fehrest_Code],TblFeharesCode[Schedule_Prices_Fa])</f>
        <v>ابنیه</v>
      </c>
      <c r="C820" s="240" t="e">
        <f>_xlfn.XLOOKUP(TblMainInvoices[[#This Row],[Schedule_Prices_Fa]],TblFeharesCode[Schedule_Prices_Fa],#REF!)</f>
        <v>#REF!</v>
      </c>
      <c r="D820" s="241">
        <v>11</v>
      </c>
      <c r="E820" s="241" t="str">
        <f t="shared" si="25"/>
        <v>18</v>
      </c>
      <c r="F820" s="240" t="s">
        <v>1724</v>
      </c>
      <c r="G820" s="251" t="s">
        <v>1753</v>
      </c>
      <c r="H820" s="243" t="s">
        <v>1754</v>
      </c>
      <c r="I820" s="243" t="s">
        <v>3937</v>
      </c>
      <c r="J820" s="252" t="s">
        <v>125</v>
      </c>
      <c r="K820" s="245">
        <v>110500</v>
      </c>
      <c r="L820" s="246"/>
      <c r="M820" s="247">
        <f>_xlfn.XLOOKUP(TblMainInvoices[[#This Row],[Chapter_Nomber]],TblFeharesChapter[Abniyeh_Chapter_Nomber],TblFeharesChapter[Abniyeh_Plus_Minus])</f>
        <v>1.4038999999999999</v>
      </c>
      <c r="N820" s="248">
        <v>1.3418000000000001</v>
      </c>
      <c r="O820" s="245" t="str">
        <f>IF(ISBLANK(TblMainInvoices[[#This Row],[Estimate_Contract_Volumn]]),"",ROUND(TblMainInvoices[[#This Row],[Price_Unit]]*TblMainInvoices[[#This Row],[Estimate_Contract_Volumn]],0))</f>
        <v/>
      </c>
      <c r="P820" s="249"/>
      <c r="Q820" s="250" t="str">
        <f>IFERROR(IF(ISBLANK(TblMainInvoices[[#This Row],[ContInv_No01_Volumn]]),"",ROUND(TblMainInvoices[[#This Row],[Price_Unit]]*TblMainInvoices[[#This Row],[ContInv_No01_Volumn]],0)),"")</f>
        <v/>
      </c>
    </row>
    <row r="821" spans="1:17" ht="50.25" customHeight="1">
      <c r="A821" s="239" t="str">
        <f t="shared" si="24"/>
        <v>11180302</v>
      </c>
      <c r="B821" s="240" t="str">
        <f>_xlfn.XLOOKUP(TblMainInvoices[[#This Row],[Fehrest_Code]],TblFeharesCode[Fehrest_Code],TblFeharesCode[Schedule_Prices_Fa])</f>
        <v>ابنیه</v>
      </c>
      <c r="C821" s="240" t="e">
        <f>_xlfn.XLOOKUP(TblMainInvoices[[#This Row],[Schedule_Prices_Fa]],TblFeharesCode[Schedule_Prices_Fa],#REF!)</f>
        <v>#REF!</v>
      </c>
      <c r="D821" s="241">
        <v>11</v>
      </c>
      <c r="E821" s="241" t="str">
        <f t="shared" si="25"/>
        <v>18</v>
      </c>
      <c r="F821" s="240" t="s">
        <v>1724</v>
      </c>
      <c r="G821" s="251" t="s">
        <v>1755</v>
      </c>
      <c r="H821" s="243" t="s">
        <v>1756</v>
      </c>
      <c r="I821" s="243" t="s">
        <v>3938</v>
      </c>
      <c r="J821" s="244" t="s">
        <v>125</v>
      </c>
      <c r="K821" s="245">
        <v>238000</v>
      </c>
      <c r="L821" s="246"/>
      <c r="M821" s="247">
        <f>_xlfn.XLOOKUP(TblMainInvoices[[#This Row],[Chapter_Nomber]],TblFeharesChapter[Abniyeh_Chapter_Nomber],TblFeharesChapter[Abniyeh_Plus_Minus])</f>
        <v>1.4038999999999999</v>
      </c>
      <c r="N821" s="248">
        <v>1.3418000000000001</v>
      </c>
      <c r="O821" s="245" t="str">
        <f>IF(ISBLANK(TblMainInvoices[[#This Row],[Estimate_Contract_Volumn]]),"",ROUND(TblMainInvoices[[#This Row],[Price_Unit]]*TblMainInvoices[[#This Row],[Estimate_Contract_Volumn]],0))</f>
        <v/>
      </c>
      <c r="P821" s="249"/>
      <c r="Q821" s="250" t="str">
        <f>IFERROR(IF(ISBLANK(TblMainInvoices[[#This Row],[ContInv_No01_Volumn]]),"",ROUND(TblMainInvoices[[#This Row],[Price_Unit]]*TblMainInvoices[[#This Row],[ContInv_No01_Volumn]],0)),"")</f>
        <v/>
      </c>
    </row>
    <row r="822" spans="1:17" ht="50.25" customHeight="1">
      <c r="A822" s="239" t="str">
        <f t="shared" si="24"/>
        <v>11180304</v>
      </c>
      <c r="B822" s="240" t="str">
        <f>_xlfn.XLOOKUP(TblMainInvoices[[#This Row],[Fehrest_Code]],TblFeharesCode[Fehrest_Code],TblFeharesCode[Schedule_Prices_Fa])</f>
        <v>ابنیه</v>
      </c>
      <c r="C822" s="240" t="e">
        <f>_xlfn.XLOOKUP(TblMainInvoices[[#This Row],[Schedule_Prices_Fa]],TblFeharesCode[Schedule_Prices_Fa],#REF!)</f>
        <v>#REF!</v>
      </c>
      <c r="D822" s="241">
        <v>11</v>
      </c>
      <c r="E822" s="241" t="str">
        <f t="shared" si="25"/>
        <v>18</v>
      </c>
      <c r="F822" s="240" t="s">
        <v>1724</v>
      </c>
      <c r="G822" s="251" t="s">
        <v>1757</v>
      </c>
      <c r="H822" s="243" t="s">
        <v>1758</v>
      </c>
      <c r="I822" s="243" t="s">
        <v>3939</v>
      </c>
      <c r="J822" s="252" t="s">
        <v>125</v>
      </c>
      <c r="K822" s="245">
        <v>1161000</v>
      </c>
      <c r="L822" s="246"/>
      <c r="M822" s="247">
        <f>_xlfn.XLOOKUP(TblMainInvoices[[#This Row],[Chapter_Nomber]],TblFeharesChapter[Abniyeh_Chapter_Nomber],TblFeharesChapter[Abniyeh_Plus_Minus])</f>
        <v>1.4038999999999999</v>
      </c>
      <c r="N822" s="248">
        <v>1.3418000000000001</v>
      </c>
      <c r="O822" s="245" t="str">
        <f>IF(ISBLANK(TblMainInvoices[[#This Row],[Estimate_Contract_Volumn]]),"",ROUND(TblMainInvoices[[#This Row],[Price_Unit]]*TblMainInvoices[[#This Row],[Estimate_Contract_Volumn]],0))</f>
        <v/>
      </c>
      <c r="P822" s="249"/>
      <c r="Q822" s="250" t="str">
        <f>IFERROR(IF(ISBLANK(TblMainInvoices[[#This Row],[ContInv_No01_Volumn]]),"",ROUND(TblMainInvoices[[#This Row],[Price_Unit]]*TblMainInvoices[[#This Row],[ContInv_No01_Volumn]],0)),"")</f>
        <v/>
      </c>
    </row>
    <row r="823" spans="1:17" ht="50.25" customHeight="1">
      <c r="A823" s="239" t="str">
        <f t="shared" si="24"/>
        <v>11180305</v>
      </c>
      <c r="B823" s="240" t="str">
        <f>_xlfn.XLOOKUP(TblMainInvoices[[#This Row],[Fehrest_Code]],TblFeharesCode[Fehrest_Code],TblFeharesCode[Schedule_Prices_Fa])</f>
        <v>ابنیه</v>
      </c>
      <c r="C823" s="240" t="e">
        <f>_xlfn.XLOOKUP(TblMainInvoices[[#This Row],[Schedule_Prices_Fa]],TblFeharesCode[Schedule_Prices_Fa],#REF!)</f>
        <v>#REF!</v>
      </c>
      <c r="D823" s="241">
        <v>11</v>
      </c>
      <c r="E823" s="241" t="str">
        <f t="shared" si="25"/>
        <v>18</v>
      </c>
      <c r="F823" s="240" t="s">
        <v>1724</v>
      </c>
      <c r="G823" s="251" t="s">
        <v>1759</v>
      </c>
      <c r="H823" s="243" t="s">
        <v>1760</v>
      </c>
      <c r="I823" s="243" t="s">
        <v>3940</v>
      </c>
      <c r="J823" s="252" t="s">
        <v>125</v>
      </c>
      <c r="K823" s="245">
        <v>1425000</v>
      </c>
      <c r="L823" s="246"/>
      <c r="M823" s="247">
        <f>_xlfn.XLOOKUP(TblMainInvoices[[#This Row],[Chapter_Nomber]],TblFeharesChapter[Abniyeh_Chapter_Nomber],TblFeharesChapter[Abniyeh_Plus_Minus])</f>
        <v>1.4038999999999999</v>
      </c>
      <c r="N823" s="248">
        <v>1.3418000000000001</v>
      </c>
      <c r="O823" s="245" t="str">
        <f>IF(ISBLANK(TblMainInvoices[[#This Row],[Estimate_Contract_Volumn]]),"",ROUND(TblMainInvoices[[#This Row],[Price_Unit]]*TblMainInvoices[[#This Row],[Estimate_Contract_Volumn]],0))</f>
        <v/>
      </c>
      <c r="P823" s="249"/>
      <c r="Q823" s="250" t="str">
        <f>IFERROR(IF(ISBLANK(TblMainInvoices[[#This Row],[ContInv_No01_Volumn]]),"",ROUND(TblMainInvoices[[#This Row],[Price_Unit]]*TblMainInvoices[[#This Row],[ContInv_No01_Volumn]],0)),"")</f>
        <v/>
      </c>
    </row>
    <row r="824" spans="1:17" ht="50.25" customHeight="1">
      <c r="A824" s="239" t="str">
        <f t="shared" si="24"/>
        <v>11180306</v>
      </c>
      <c r="B824" s="240" t="str">
        <f>_xlfn.XLOOKUP(TblMainInvoices[[#This Row],[Fehrest_Code]],TblFeharesCode[Fehrest_Code],TblFeharesCode[Schedule_Prices_Fa])</f>
        <v>ابنیه</v>
      </c>
      <c r="C824" s="240" t="e">
        <f>_xlfn.XLOOKUP(TblMainInvoices[[#This Row],[Schedule_Prices_Fa]],TblFeharesCode[Schedule_Prices_Fa],#REF!)</f>
        <v>#REF!</v>
      </c>
      <c r="D824" s="241">
        <v>11</v>
      </c>
      <c r="E824" s="241" t="str">
        <f t="shared" si="25"/>
        <v>18</v>
      </c>
      <c r="F824" s="240" t="s">
        <v>1724</v>
      </c>
      <c r="G824" s="251" t="s">
        <v>1761</v>
      </c>
      <c r="H824" s="243" t="s">
        <v>1762</v>
      </c>
      <c r="I824" s="243" t="s">
        <v>3941</v>
      </c>
      <c r="J824" s="252" t="s">
        <v>125</v>
      </c>
      <c r="K824" s="245">
        <v>1671000</v>
      </c>
      <c r="L824" s="246"/>
      <c r="M824" s="247">
        <f>_xlfn.XLOOKUP(TblMainInvoices[[#This Row],[Chapter_Nomber]],TblFeharesChapter[Abniyeh_Chapter_Nomber],TblFeharesChapter[Abniyeh_Plus_Minus])</f>
        <v>1.4038999999999999</v>
      </c>
      <c r="N824" s="248">
        <v>1.3418000000000001</v>
      </c>
      <c r="O824" s="245" t="str">
        <f>IF(ISBLANK(TblMainInvoices[[#This Row],[Estimate_Contract_Volumn]]),"",ROUND(TblMainInvoices[[#This Row],[Price_Unit]]*TblMainInvoices[[#This Row],[Estimate_Contract_Volumn]],0))</f>
        <v/>
      </c>
      <c r="P824" s="249"/>
      <c r="Q824" s="250" t="str">
        <f>IFERROR(IF(ISBLANK(TblMainInvoices[[#This Row],[ContInv_No01_Volumn]]),"",ROUND(TblMainInvoices[[#This Row],[Price_Unit]]*TblMainInvoices[[#This Row],[ContInv_No01_Volumn]],0)),"")</f>
        <v/>
      </c>
    </row>
    <row r="825" spans="1:17" ht="50.25" customHeight="1">
      <c r="A825" s="239" t="str">
        <f t="shared" si="24"/>
        <v>11180308</v>
      </c>
      <c r="B825" s="240" t="str">
        <f>_xlfn.XLOOKUP(TblMainInvoices[[#This Row],[Fehrest_Code]],TblFeharesCode[Fehrest_Code],TblFeharesCode[Schedule_Prices_Fa])</f>
        <v>ابنیه</v>
      </c>
      <c r="C825" s="240" t="e">
        <f>_xlfn.XLOOKUP(TblMainInvoices[[#This Row],[Schedule_Prices_Fa]],TblFeharesCode[Schedule_Prices_Fa],#REF!)</f>
        <v>#REF!</v>
      </c>
      <c r="D825" s="241">
        <v>11</v>
      </c>
      <c r="E825" s="241" t="str">
        <f t="shared" si="25"/>
        <v>18</v>
      </c>
      <c r="F825" s="240" t="s">
        <v>1724</v>
      </c>
      <c r="G825" s="251" t="s">
        <v>1763</v>
      </c>
      <c r="H825" s="243" t="s">
        <v>1764</v>
      </c>
      <c r="I825" s="243" t="s">
        <v>3942</v>
      </c>
      <c r="J825" s="244" t="s">
        <v>125</v>
      </c>
      <c r="K825" s="245">
        <v>933000</v>
      </c>
      <c r="L825" s="246"/>
      <c r="M825" s="247">
        <f>_xlfn.XLOOKUP(TblMainInvoices[[#This Row],[Chapter_Nomber]],TblFeharesChapter[Abniyeh_Chapter_Nomber],TblFeharesChapter[Abniyeh_Plus_Minus])</f>
        <v>1.4038999999999999</v>
      </c>
      <c r="N825" s="248">
        <v>1.3418000000000001</v>
      </c>
      <c r="O825" s="245" t="str">
        <f>IF(ISBLANK(TblMainInvoices[[#This Row],[Estimate_Contract_Volumn]]),"",ROUND(TblMainInvoices[[#This Row],[Price_Unit]]*TblMainInvoices[[#This Row],[Estimate_Contract_Volumn]],0))</f>
        <v/>
      </c>
      <c r="P825" s="249"/>
      <c r="Q825" s="250" t="str">
        <f>IFERROR(IF(ISBLANK(TblMainInvoices[[#This Row],[ContInv_No01_Volumn]]),"",ROUND(TblMainInvoices[[#This Row],[Price_Unit]]*TblMainInvoices[[#This Row],[ContInv_No01_Volumn]],0)),"")</f>
        <v/>
      </c>
    </row>
    <row r="826" spans="1:17" ht="50.25" customHeight="1">
      <c r="A826" s="239" t="str">
        <f t="shared" si="24"/>
        <v>11180309</v>
      </c>
      <c r="B826" s="240" t="str">
        <f>_xlfn.XLOOKUP(TblMainInvoices[[#This Row],[Fehrest_Code]],TblFeharesCode[Fehrest_Code],TblFeharesCode[Schedule_Prices_Fa])</f>
        <v>ابنیه</v>
      </c>
      <c r="C826" s="240" t="e">
        <f>_xlfn.XLOOKUP(TblMainInvoices[[#This Row],[Schedule_Prices_Fa]],TblFeharesCode[Schedule_Prices_Fa],#REF!)</f>
        <v>#REF!</v>
      </c>
      <c r="D826" s="241">
        <v>11</v>
      </c>
      <c r="E826" s="241" t="str">
        <f t="shared" si="25"/>
        <v>18</v>
      </c>
      <c r="F826" s="240" t="s">
        <v>1724</v>
      </c>
      <c r="G826" s="251" t="s">
        <v>1765</v>
      </c>
      <c r="H826" s="243" t="s">
        <v>1766</v>
      </c>
      <c r="I826" s="243" t="s">
        <v>3943</v>
      </c>
      <c r="J826" s="252" t="s">
        <v>125</v>
      </c>
      <c r="K826" s="245">
        <v>1182000</v>
      </c>
      <c r="L826" s="246"/>
      <c r="M826" s="247">
        <f>_xlfn.XLOOKUP(TblMainInvoices[[#This Row],[Chapter_Nomber]],TblFeharesChapter[Abniyeh_Chapter_Nomber],TblFeharesChapter[Abniyeh_Plus_Minus])</f>
        <v>1.4038999999999999</v>
      </c>
      <c r="N826" s="248">
        <v>1.3418000000000001</v>
      </c>
      <c r="O826" s="245" t="str">
        <f>IF(ISBLANK(TblMainInvoices[[#This Row],[Estimate_Contract_Volumn]]),"",ROUND(TblMainInvoices[[#This Row],[Price_Unit]]*TblMainInvoices[[#This Row],[Estimate_Contract_Volumn]],0))</f>
        <v/>
      </c>
      <c r="P826" s="249"/>
      <c r="Q826" s="250" t="str">
        <f>IFERROR(IF(ISBLANK(TblMainInvoices[[#This Row],[ContInv_No01_Volumn]]),"",ROUND(TblMainInvoices[[#This Row],[Price_Unit]]*TblMainInvoices[[#This Row],[ContInv_No01_Volumn]],0)),"")</f>
        <v/>
      </c>
    </row>
    <row r="827" spans="1:17" ht="50.25" customHeight="1">
      <c r="A827" s="239" t="str">
        <f t="shared" si="24"/>
        <v>11180310</v>
      </c>
      <c r="B827" s="240" t="str">
        <f>_xlfn.XLOOKUP(TblMainInvoices[[#This Row],[Fehrest_Code]],TblFeharesCode[Fehrest_Code],TblFeharesCode[Schedule_Prices_Fa])</f>
        <v>ابنیه</v>
      </c>
      <c r="C827" s="240" t="e">
        <f>_xlfn.XLOOKUP(TblMainInvoices[[#This Row],[Schedule_Prices_Fa]],TblFeharesCode[Schedule_Prices_Fa],#REF!)</f>
        <v>#REF!</v>
      </c>
      <c r="D827" s="241">
        <v>11</v>
      </c>
      <c r="E827" s="241" t="str">
        <f t="shared" si="25"/>
        <v>18</v>
      </c>
      <c r="F827" s="240" t="s">
        <v>1724</v>
      </c>
      <c r="G827" s="251" t="s">
        <v>1767</v>
      </c>
      <c r="H827" s="243" t="s">
        <v>1768</v>
      </c>
      <c r="I827" s="243" t="s">
        <v>3941</v>
      </c>
      <c r="J827" s="252" t="s">
        <v>125</v>
      </c>
      <c r="K827" s="245">
        <v>1470000</v>
      </c>
      <c r="L827" s="246"/>
      <c r="M827" s="247">
        <f>_xlfn.XLOOKUP(TblMainInvoices[[#This Row],[Chapter_Nomber]],TblFeharesChapter[Abniyeh_Chapter_Nomber],TblFeharesChapter[Abniyeh_Plus_Minus])</f>
        <v>1.4038999999999999</v>
      </c>
      <c r="N827" s="248">
        <v>1.3418000000000001</v>
      </c>
      <c r="O827" s="245" t="str">
        <f>IF(ISBLANK(TblMainInvoices[[#This Row],[Estimate_Contract_Volumn]]),"",ROUND(TblMainInvoices[[#This Row],[Price_Unit]]*TblMainInvoices[[#This Row],[Estimate_Contract_Volumn]],0))</f>
        <v/>
      </c>
      <c r="P827" s="249"/>
      <c r="Q827" s="250" t="str">
        <f>IFERROR(IF(ISBLANK(TblMainInvoices[[#This Row],[ContInv_No01_Volumn]]),"",ROUND(TblMainInvoices[[#This Row],[Price_Unit]]*TblMainInvoices[[#This Row],[ContInv_No01_Volumn]],0)),"")</f>
        <v/>
      </c>
    </row>
    <row r="828" spans="1:17" ht="50.25" customHeight="1">
      <c r="A828" s="239" t="str">
        <f t="shared" si="24"/>
        <v>11180312</v>
      </c>
      <c r="B828" s="240" t="str">
        <f>_xlfn.XLOOKUP(TblMainInvoices[[#This Row],[Fehrest_Code]],TblFeharesCode[Fehrest_Code],TblFeharesCode[Schedule_Prices_Fa])</f>
        <v>ابنیه</v>
      </c>
      <c r="C828" s="240" t="e">
        <f>_xlfn.XLOOKUP(TblMainInvoices[[#This Row],[Schedule_Prices_Fa]],TblFeharesCode[Schedule_Prices_Fa],#REF!)</f>
        <v>#REF!</v>
      </c>
      <c r="D828" s="241">
        <v>11</v>
      </c>
      <c r="E828" s="241" t="str">
        <f t="shared" si="25"/>
        <v>18</v>
      </c>
      <c r="F828" s="240" t="s">
        <v>1724</v>
      </c>
      <c r="G828" s="251" t="s">
        <v>1769</v>
      </c>
      <c r="H828" s="243" t="s">
        <v>1770</v>
      </c>
      <c r="I828" s="243" t="s">
        <v>3944</v>
      </c>
      <c r="J828" s="252" t="s">
        <v>125</v>
      </c>
      <c r="K828" s="245">
        <v>1710000</v>
      </c>
      <c r="L828" s="246"/>
      <c r="M828" s="247">
        <f>_xlfn.XLOOKUP(TblMainInvoices[[#This Row],[Chapter_Nomber]],TblFeharesChapter[Abniyeh_Chapter_Nomber],TblFeharesChapter[Abniyeh_Plus_Minus])</f>
        <v>1.4038999999999999</v>
      </c>
      <c r="N828" s="248">
        <v>1.3418000000000001</v>
      </c>
      <c r="O828" s="245" t="str">
        <f>IF(ISBLANK(TblMainInvoices[[#This Row],[Estimate_Contract_Volumn]]),"",ROUND(TblMainInvoices[[#This Row],[Price_Unit]]*TblMainInvoices[[#This Row],[Estimate_Contract_Volumn]],0))</f>
        <v/>
      </c>
      <c r="P828" s="249"/>
      <c r="Q828" s="250" t="str">
        <f>IFERROR(IF(ISBLANK(TblMainInvoices[[#This Row],[ContInv_No01_Volumn]]),"",ROUND(TblMainInvoices[[#This Row],[Price_Unit]]*TblMainInvoices[[#This Row],[ContInv_No01_Volumn]],0)),"")</f>
        <v/>
      </c>
    </row>
    <row r="829" spans="1:17" ht="50.25" customHeight="1">
      <c r="A829" s="239" t="str">
        <f t="shared" si="24"/>
        <v>11180313</v>
      </c>
      <c r="B829" s="240" t="str">
        <f>_xlfn.XLOOKUP(TblMainInvoices[[#This Row],[Fehrest_Code]],TblFeharesCode[Fehrest_Code],TblFeharesCode[Schedule_Prices_Fa])</f>
        <v>ابنیه</v>
      </c>
      <c r="C829" s="240" t="e">
        <f>_xlfn.XLOOKUP(TblMainInvoices[[#This Row],[Schedule_Prices_Fa]],TblFeharesCode[Schedule_Prices_Fa],#REF!)</f>
        <v>#REF!</v>
      </c>
      <c r="D829" s="241">
        <v>11</v>
      </c>
      <c r="E829" s="241" t="str">
        <f t="shared" si="25"/>
        <v>18</v>
      </c>
      <c r="F829" s="240" t="s">
        <v>1724</v>
      </c>
      <c r="G829" s="251" t="s">
        <v>1771</v>
      </c>
      <c r="H829" s="243" t="s">
        <v>1772</v>
      </c>
      <c r="I829" s="243" t="s">
        <v>3945</v>
      </c>
      <c r="J829" s="244" t="s">
        <v>125</v>
      </c>
      <c r="K829" s="245">
        <v>2206000</v>
      </c>
      <c r="L829" s="246"/>
      <c r="M829" s="247">
        <f>_xlfn.XLOOKUP(TblMainInvoices[[#This Row],[Chapter_Nomber]],TblFeharesChapter[Abniyeh_Chapter_Nomber],TblFeharesChapter[Abniyeh_Plus_Minus])</f>
        <v>1.4038999999999999</v>
      </c>
      <c r="N829" s="248">
        <v>1.3418000000000001</v>
      </c>
      <c r="O829" s="245" t="str">
        <f>IF(ISBLANK(TblMainInvoices[[#This Row],[Estimate_Contract_Volumn]]),"",ROUND(TblMainInvoices[[#This Row],[Price_Unit]]*TblMainInvoices[[#This Row],[Estimate_Contract_Volumn]],0))</f>
        <v/>
      </c>
      <c r="P829" s="249"/>
      <c r="Q829" s="250" t="str">
        <f>IFERROR(IF(ISBLANK(TblMainInvoices[[#This Row],[ContInv_No01_Volumn]]),"",ROUND(TblMainInvoices[[#This Row],[Price_Unit]]*TblMainInvoices[[#This Row],[ContInv_No01_Volumn]],0)),"")</f>
        <v/>
      </c>
    </row>
    <row r="830" spans="1:17" ht="50.25" customHeight="1">
      <c r="A830" s="239" t="str">
        <f t="shared" si="24"/>
        <v>11180314</v>
      </c>
      <c r="B830" s="240" t="str">
        <f>_xlfn.XLOOKUP(TblMainInvoices[[#This Row],[Fehrest_Code]],TblFeharesCode[Fehrest_Code],TblFeharesCode[Schedule_Prices_Fa])</f>
        <v>ابنیه</v>
      </c>
      <c r="C830" s="240" t="e">
        <f>_xlfn.XLOOKUP(TblMainInvoices[[#This Row],[Schedule_Prices_Fa]],TblFeharesCode[Schedule_Prices_Fa],#REF!)</f>
        <v>#REF!</v>
      </c>
      <c r="D830" s="241">
        <v>11</v>
      </c>
      <c r="E830" s="241" t="str">
        <f t="shared" si="25"/>
        <v>18</v>
      </c>
      <c r="F830" s="240" t="s">
        <v>1724</v>
      </c>
      <c r="G830" s="251" t="s">
        <v>1773</v>
      </c>
      <c r="H830" s="243" t="s">
        <v>1774</v>
      </c>
      <c r="I830" s="243" t="s">
        <v>3946</v>
      </c>
      <c r="J830" s="252" t="s">
        <v>125</v>
      </c>
      <c r="K830" s="245">
        <v>2701000</v>
      </c>
      <c r="L830" s="246"/>
      <c r="M830" s="247">
        <f>_xlfn.XLOOKUP(TblMainInvoices[[#This Row],[Chapter_Nomber]],TblFeharesChapter[Abniyeh_Chapter_Nomber],TblFeharesChapter[Abniyeh_Plus_Minus])</f>
        <v>1.4038999999999999</v>
      </c>
      <c r="N830" s="248">
        <v>1.3418000000000001</v>
      </c>
      <c r="O830" s="245" t="str">
        <f>IF(ISBLANK(TblMainInvoices[[#This Row],[Estimate_Contract_Volumn]]),"",ROUND(TblMainInvoices[[#This Row],[Price_Unit]]*TblMainInvoices[[#This Row],[Estimate_Contract_Volumn]],0))</f>
        <v/>
      </c>
      <c r="P830" s="249"/>
      <c r="Q830" s="250" t="str">
        <f>IFERROR(IF(ISBLANK(TblMainInvoices[[#This Row],[ContInv_No01_Volumn]]),"",ROUND(TblMainInvoices[[#This Row],[Price_Unit]]*TblMainInvoices[[#This Row],[ContInv_No01_Volumn]],0)),"")</f>
        <v/>
      </c>
    </row>
    <row r="831" spans="1:17" ht="50.25" customHeight="1">
      <c r="A831" s="239" t="str">
        <f t="shared" si="24"/>
        <v>11180321</v>
      </c>
      <c r="B831" s="240" t="str">
        <f>_xlfn.XLOOKUP(TblMainInvoices[[#This Row],[Fehrest_Code]],TblFeharesCode[Fehrest_Code],TblFeharesCode[Schedule_Prices_Fa])</f>
        <v>ابنیه</v>
      </c>
      <c r="C831" s="240" t="e">
        <f>_xlfn.XLOOKUP(TblMainInvoices[[#This Row],[Schedule_Prices_Fa]],TblFeharesCode[Schedule_Prices_Fa],#REF!)</f>
        <v>#REF!</v>
      </c>
      <c r="D831" s="241">
        <v>11</v>
      </c>
      <c r="E831" s="241" t="str">
        <f t="shared" si="25"/>
        <v>18</v>
      </c>
      <c r="F831" s="240" t="s">
        <v>1724</v>
      </c>
      <c r="G831" s="251" t="s">
        <v>1775</v>
      </c>
      <c r="H831" s="243" t="s">
        <v>1776</v>
      </c>
      <c r="I831" s="243" t="s">
        <v>3947</v>
      </c>
      <c r="J831" s="252" t="s">
        <v>125</v>
      </c>
      <c r="K831" s="245">
        <v>2370</v>
      </c>
      <c r="L831" s="246"/>
      <c r="M831" s="247">
        <f>_xlfn.XLOOKUP(TblMainInvoices[[#This Row],[Chapter_Nomber]],TblFeharesChapter[Abniyeh_Chapter_Nomber],TblFeharesChapter[Abniyeh_Plus_Minus])</f>
        <v>1.4038999999999999</v>
      </c>
      <c r="N831" s="248">
        <v>1.3418000000000001</v>
      </c>
      <c r="O831" s="245" t="str">
        <f>IF(ISBLANK(TblMainInvoices[[#This Row],[Estimate_Contract_Volumn]]),"",ROUND(TblMainInvoices[[#This Row],[Price_Unit]]*TblMainInvoices[[#This Row],[Estimate_Contract_Volumn]],0))</f>
        <v/>
      </c>
      <c r="P831" s="249"/>
      <c r="Q831" s="250" t="str">
        <f>IFERROR(IF(ISBLANK(TblMainInvoices[[#This Row],[ContInv_No01_Volumn]]),"",ROUND(TblMainInvoices[[#This Row],[Price_Unit]]*TblMainInvoices[[#This Row],[ContInv_No01_Volumn]],0)),"")</f>
        <v/>
      </c>
    </row>
    <row r="832" spans="1:17" ht="50.25" customHeight="1">
      <c r="A832" s="239" t="str">
        <f t="shared" si="24"/>
        <v>11180322</v>
      </c>
      <c r="B832" s="240" t="str">
        <f>_xlfn.XLOOKUP(TblMainInvoices[[#This Row],[Fehrest_Code]],TblFeharesCode[Fehrest_Code],TblFeharesCode[Schedule_Prices_Fa])</f>
        <v>ابنیه</v>
      </c>
      <c r="C832" s="240" t="e">
        <f>_xlfn.XLOOKUP(TblMainInvoices[[#This Row],[Schedule_Prices_Fa]],TblFeharesCode[Schedule_Prices_Fa],#REF!)</f>
        <v>#REF!</v>
      </c>
      <c r="D832" s="241">
        <v>11</v>
      </c>
      <c r="E832" s="241" t="str">
        <f t="shared" si="25"/>
        <v>18</v>
      </c>
      <c r="F832" s="240" t="s">
        <v>1724</v>
      </c>
      <c r="G832" s="251" t="s">
        <v>1777</v>
      </c>
      <c r="H832" s="243" t="s">
        <v>1778</v>
      </c>
      <c r="I832" s="243" t="s">
        <v>3948</v>
      </c>
      <c r="J832" s="252" t="s">
        <v>125</v>
      </c>
      <c r="K832" s="245">
        <v>1</v>
      </c>
      <c r="L832" s="246"/>
      <c r="M832" s="247">
        <f>_xlfn.XLOOKUP(TblMainInvoices[[#This Row],[Chapter_Nomber]],TblFeharesChapter[Abniyeh_Chapter_Nomber],TblFeharesChapter[Abniyeh_Plus_Minus])</f>
        <v>1.4038999999999999</v>
      </c>
      <c r="N832" s="248">
        <v>1.3418000000000001</v>
      </c>
      <c r="O832" s="245" t="str">
        <f>IF(ISBLANK(TblMainInvoices[[#This Row],[Estimate_Contract_Volumn]]),"",ROUND(TblMainInvoices[[#This Row],[Price_Unit]]*TblMainInvoices[[#This Row],[Estimate_Contract_Volumn]],0))</f>
        <v/>
      </c>
      <c r="P832" s="249"/>
      <c r="Q832" s="250" t="str">
        <f>IFERROR(IF(ISBLANK(TblMainInvoices[[#This Row],[ContInv_No01_Volumn]]),"",ROUND(TblMainInvoices[[#This Row],[Price_Unit]]*TblMainInvoices[[#This Row],[ContInv_No01_Volumn]],0)),"")</f>
        <v/>
      </c>
    </row>
    <row r="833" spans="1:17" ht="50.25" customHeight="1">
      <c r="A833" s="239" t="str">
        <f t="shared" si="24"/>
        <v>11180323</v>
      </c>
      <c r="B833" s="240" t="str">
        <f>_xlfn.XLOOKUP(TblMainInvoices[[#This Row],[Fehrest_Code]],TblFeharesCode[Fehrest_Code],TblFeharesCode[Schedule_Prices_Fa])</f>
        <v>ابنیه</v>
      </c>
      <c r="C833" s="240" t="e">
        <f>_xlfn.XLOOKUP(TblMainInvoices[[#This Row],[Schedule_Prices_Fa]],TblFeharesCode[Schedule_Prices_Fa],#REF!)</f>
        <v>#REF!</v>
      </c>
      <c r="D833" s="241">
        <v>11</v>
      </c>
      <c r="E833" s="241" t="str">
        <f t="shared" si="25"/>
        <v>18</v>
      </c>
      <c r="F833" s="240" t="s">
        <v>1724</v>
      </c>
      <c r="G833" s="251" t="s">
        <v>1779</v>
      </c>
      <c r="H833" s="243" t="s">
        <v>1780</v>
      </c>
      <c r="I833" s="243" t="s">
        <v>3949</v>
      </c>
      <c r="J833" s="252" t="s">
        <v>125</v>
      </c>
      <c r="K833" s="245">
        <v>-28100</v>
      </c>
      <c r="L833" s="246"/>
      <c r="M833" s="247">
        <f>_xlfn.XLOOKUP(TblMainInvoices[[#This Row],[Chapter_Nomber]],TblFeharesChapter[Abniyeh_Chapter_Nomber],TblFeharesChapter[Abniyeh_Plus_Minus])</f>
        <v>1.4038999999999999</v>
      </c>
      <c r="N833" s="248">
        <v>1.3418000000000001</v>
      </c>
      <c r="O833" s="245" t="str">
        <f>IF(ISBLANK(TblMainInvoices[[#This Row],[Estimate_Contract_Volumn]]),"",ROUND(TblMainInvoices[[#This Row],[Price_Unit]]*TblMainInvoices[[#This Row],[Estimate_Contract_Volumn]],0))</f>
        <v/>
      </c>
      <c r="P833" s="249"/>
      <c r="Q833" s="250" t="str">
        <f>IFERROR(IF(ISBLANK(TblMainInvoices[[#This Row],[ContInv_No01_Volumn]]),"",ROUND(TblMainInvoices[[#This Row],[Price_Unit]]*TblMainInvoices[[#This Row],[ContInv_No01_Volumn]],0)),"")</f>
        <v/>
      </c>
    </row>
    <row r="834" spans="1:17" ht="50.25" customHeight="1">
      <c r="A834" s="239" t="str">
        <f t="shared" si="24"/>
        <v>11180325</v>
      </c>
      <c r="B834" s="240" t="str">
        <f>_xlfn.XLOOKUP(TblMainInvoices[[#This Row],[Fehrest_Code]],TblFeharesCode[Fehrest_Code],TblFeharesCode[Schedule_Prices_Fa])</f>
        <v>ابنیه</v>
      </c>
      <c r="C834" s="240" t="e">
        <f>_xlfn.XLOOKUP(TblMainInvoices[[#This Row],[Schedule_Prices_Fa]],TblFeharesCode[Schedule_Prices_Fa],#REF!)</f>
        <v>#REF!</v>
      </c>
      <c r="D834" s="241">
        <v>11</v>
      </c>
      <c r="E834" s="241" t="str">
        <f t="shared" si="25"/>
        <v>18</v>
      </c>
      <c r="F834" s="240" t="s">
        <v>1724</v>
      </c>
      <c r="G834" s="251" t="s">
        <v>1781</v>
      </c>
      <c r="H834" s="243" t="s">
        <v>1782</v>
      </c>
      <c r="I834" s="243" t="s">
        <v>3950</v>
      </c>
      <c r="J834" s="244" t="s">
        <v>125</v>
      </c>
      <c r="K834" s="245">
        <v>118000</v>
      </c>
      <c r="L834" s="246"/>
      <c r="M834" s="247">
        <f>_xlfn.XLOOKUP(TblMainInvoices[[#This Row],[Chapter_Nomber]],TblFeharesChapter[Abniyeh_Chapter_Nomber],TblFeharesChapter[Abniyeh_Plus_Minus])</f>
        <v>1.4038999999999999</v>
      </c>
      <c r="N834" s="248">
        <v>1.3418000000000001</v>
      </c>
      <c r="O834" s="245" t="str">
        <f>IF(ISBLANK(TblMainInvoices[[#This Row],[Estimate_Contract_Volumn]]),"",ROUND(TblMainInvoices[[#This Row],[Price_Unit]]*TblMainInvoices[[#This Row],[Estimate_Contract_Volumn]],0))</f>
        <v/>
      </c>
      <c r="P834" s="249"/>
      <c r="Q834" s="250" t="str">
        <f>IFERROR(IF(ISBLANK(TblMainInvoices[[#This Row],[ContInv_No01_Volumn]]),"",ROUND(TblMainInvoices[[#This Row],[Price_Unit]]*TblMainInvoices[[#This Row],[ContInv_No01_Volumn]],0)),"")</f>
        <v/>
      </c>
    </row>
    <row r="835" spans="1:17" ht="50.25" customHeight="1">
      <c r="A835" s="239" t="str">
        <f t="shared" si="24"/>
        <v>11180330</v>
      </c>
      <c r="B835" s="240" t="str">
        <f>_xlfn.XLOOKUP(TblMainInvoices[[#This Row],[Fehrest_Code]],TblFeharesCode[Fehrest_Code],TblFeharesCode[Schedule_Prices_Fa])</f>
        <v>ابنیه</v>
      </c>
      <c r="C835" s="240" t="e">
        <f>_xlfn.XLOOKUP(TblMainInvoices[[#This Row],[Schedule_Prices_Fa]],TblFeharesCode[Schedule_Prices_Fa],#REF!)</f>
        <v>#REF!</v>
      </c>
      <c r="D835" s="241">
        <v>11</v>
      </c>
      <c r="E835" s="241" t="str">
        <f t="shared" si="25"/>
        <v>18</v>
      </c>
      <c r="F835" s="240" t="s">
        <v>1724</v>
      </c>
      <c r="G835" s="251" t="s">
        <v>1783</v>
      </c>
      <c r="H835" s="243" t="s">
        <v>1784</v>
      </c>
      <c r="I835" s="243" t="s">
        <v>3951</v>
      </c>
      <c r="J835" s="244" t="s">
        <v>125</v>
      </c>
      <c r="K835" s="245">
        <v>499000</v>
      </c>
      <c r="L835" s="246"/>
      <c r="M835" s="247">
        <f>_xlfn.XLOOKUP(TblMainInvoices[[#This Row],[Chapter_Nomber]],TblFeharesChapter[Abniyeh_Chapter_Nomber],TblFeharesChapter[Abniyeh_Plus_Minus])</f>
        <v>1.4038999999999999</v>
      </c>
      <c r="N835" s="248">
        <v>1.3418000000000001</v>
      </c>
      <c r="O835" s="245" t="str">
        <f>IF(ISBLANK(TblMainInvoices[[#This Row],[Estimate_Contract_Volumn]]),"",ROUND(TblMainInvoices[[#This Row],[Price_Unit]]*TblMainInvoices[[#This Row],[Estimate_Contract_Volumn]],0))</f>
        <v/>
      </c>
      <c r="P835" s="249"/>
      <c r="Q835" s="250" t="str">
        <f>IFERROR(IF(ISBLANK(TblMainInvoices[[#This Row],[ContInv_No01_Volumn]]),"",ROUND(TblMainInvoices[[#This Row],[Price_Unit]]*TblMainInvoices[[#This Row],[ContInv_No01_Volumn]],0)),"")</f>
        <v/>
      </c>
    </row>
    <row r="836" spans="1:17" ht="50.25" customHeight="1">
      <c r="A836" s="239" t="str">
        <f t="shared" si="24"/>
        <v>11180331</v>
      </c>
      <c r="B836" s="240" t="str">
        <f>_xlfn.XLOOKUP(TblMainInvoices[[#This Row],[Fehrest_Code]],TblFeharesCode[Fehrest_Code],TblFeharesCode[Schedule_Prices_Fa])</f>
        <v>ابنیه</v>
      </c>
      <c r="C836" s="240" t="e">
        <f>_xlfn.XLOOKUP(TblMainInvoices[[#This Row],[Schedule_Prices_Fa]],TblFeharesCode[Schedule_Prices_Fa],#REF!)</f>
        <v>#REF!</v>
      </c>
      <c r="D836" s="241">
        <v>11</v>
      </c>
      <c r="E836" s="241" t="str">
        <f t="shared" si="25"/>
        <v>18</v>
      </c>
      <c r="F836" s="240" t="s">
        <v>1724</v>
      </c>
      <c r="G836" s="251" t="s">
        <v>1785</v>
      </c>
      <c r="H836" s="243" t="s">
        <v>1786</v>
      </c>
      <c r="I836" s="243" t="s">
        <v>3952</v>
      </c>
      <c r="J836" s="244" t="s">
        <v>125</v>
      </c>
      <c r="K836" s="245">
        <v>376500</v>
      </c>
      <c r="L836" s="246"/>
      <c r="M836" s="247">
        <f>_xlfn.XLOOKUP(TblMainInvoices[[#This Row],[Chapter_Nomber]],TblFeharesChapter[Abniyeh_Chapter_Nomber],TblFeharesChapter[Abniyeh_Plus_Minus])</f>
        <v>1.4038999999999999</v>
      </c>
      <c r="N836" s="248">
        <v>1.3418000000000001</v>
      </c>
      <c r="O836" s="245" t="str">
        <f>IF(ISBLANK(TblMainInvoices[[#This Row],[Estimate_Contract_Volumn]]),"",ROUND(TblMainInvoices[[#This Row],[Price_Unit]]*TblMainInvoices[[#This Row],[Estimate_Contract_Volumn]],0))</f>
        <v/>
      </c>
      <c r="P836" s="249"/>
      <c r="Q836" s="250" t="str">
        <f>IFERROR(IF(ISBLANK(TblMainInvoices[[#This Row],[ContInv_No01_Volumn]]),"",ROUND(TblMainInvoices[[#This Row],[Price_Unit]]*TblMainInvoices[[#This Row],[ContInv_No01_Volumn]],0)),"")</f>
        <v/>
      </c>
    </row>
    <row r="837" spans="1:17" ht="50.25" customHeight="1">
      <c r="A837" s="239" t="str">
        <f t="shared" si="24"/>
        <v>11180335</v>
      </c>
      <c r="B837" s="240" t="str">
        <f>_xlfn.XLOOKUP(TblMainInvoices[[#This Row],[Fehrest_Code]],TblFeharesCode[Fehrest_Code],TblFeharesCode[Schedule_Prices_Fa])</f>
        <v>ابنیه</v>
      </c>
      <c r="C837" s="240" t="e">
        <f>_xlfn.XLOOKUP(TblMainInvoices[[#This Row],[Schedule_Prices_Fa]],TblFeharesCode[Schedule_Prices_Fa],#REF!)</f>
        <v>#REF!</v>
      </c>
      <c r="D837" s="241">
        <v>11</v>
      </c>
      <c r="E837" s="241" t="str">
        <f t="shared" si="25"/>
        <v>18</v>
      </c>
      <c r="F837" s="240" t="s">
        <v>1724</v>
      </c>
      <c r="G837" s="251" t="s">
        <v>1787</v>
      </c>
      <c r="H837" s="243" t="s">
        <v>1788</v>
      </c>
      <c r="I837" s="243"/>
      <c r="J837" s="252" t="s">
        <v>145</v>
      </c>
      <c r="K837" s="245">
        <v>401000</v>
      </c>
      <c r="L837" s="246"/>
      <c r="M837" s="247">
        <f>_xlfn.XLOOKUP(TblMainInvoices[[#This Row],[Chapter_Nomber]],TblFeharesChapter[Abniyeh_Chapter_Nomber],TblFeharesChapter[Abniyeh_Plus_Minus])</f>
        <v>1.4038999999999999</v>
      </c>
      <c r="N837" s="248">
        <v>1.3418000000000001</v>
      </c>
      <c r="O837" s="245" t="str">
        <f>IF(ISBLANK(TblMainInvoices[[#This Row],[Estimate_Contract_Volumn]]),"",ROUND(TblMainInvoices[[#This Row],[Price_Unit]]*TblMainInvoices[[#This Row],[Estimate_Contract_Volumn]],0))</f>
        <v/>
      </c>
      <c r="P837" s="249"/>
      <c r="Q837" s="250" t="str">
        <f>IFERROR(IF(ISBLANK(TblMainInvoices[[#This Row],[ContInv_No01_Volumn]]),"",ROUND(TblMainInvoices[[#This Row],[Price_Unit]]*TblMainInvoices[[#This Row],[ContInv_No01_Volumn]],0)),"")</f>
        <v/>
      </c>
    </row>
    <row r="838" spans="1:17" ht="50.25" customHeight="1">
      <c r="A838" s="239" t="str">
        <f t="shared" si="24"/>
        <v>11180401</v>
      </c>
      <c r="B838" s="240" t="str">
        <f>_xlfn.XLOOKUP(TblMainInvoices[[#This Row],[Fehrest_Code]],TblFeharesCode[Fehrest_Code],TblFeharesCode[Schedule_Prices_Fa])</f>
        <v>ابنیه</v>
      </c>
      <c r="C838" s="240" t="e">
        <f>_xlfn.XLOOKUP(TblMainInvoices[[#This Row],[Schedule_Prices_Fa]],TblFeharesCode[Schedule_Prices_Fa],#REF!)</f>
        <v>#REF!</v>
      </c>
      <c r="D838" s="241">
        <v>11</v>
      </c>
      <c r="E838" s="241" t="str">
        <f t="shared" si="25"/>
        <v>18</v>
      </c>
      <c r="F838" s="240" t="s">
        <v>1724</v>
      </c>
      <c r="G838" s="251" t="s">
        <v>1789</v>
      </c>
      <c r="H838" s="243" t="s">
        <v>1790</v>
      </c>
      <c r="I838" s="243" t="s">
        <v>3953</v>
      </c>
      <c r="J838" s="252" t="s">
        <v>125</v>
      </c>
      <c r="K838" s="245">
        <v>771000</v>
      </c>
      <c r="L838" s="246"/>
      <c r="M838" s="247">
        <f>_xlfn.XLOOKUP(TblMainInvoices[[#This Row],[Chapter_Nomber]],TblFeharesChapter[Abniyeh_Chapter_Nomber],TblFeharesChapter[Abniyeh_Plus_Minus])</f>
        <v>1.4038999999999999</v>
      </c>
      <c r="N838" s="248">
        <v>1.3418000000000001</v>
      </c>
      <c r="O838" s="245" t="str">
        <f>IF(ISBLANK(TblMainInvoices[[#This Row],[Estimate_Contract_Volumn]]),"",ROUND(TblMainInvoices[[#This Row],[Price_Unit]]*TblMainInvoices[[#This Row],[Estimate_Contract_Volumn]],0))</f>
        <v/>
      </c>
      <c r="P838" s="249"/>
      <c r="Q838" s="250" t="str">
        <f>IFERROR(IF(ISBLANK(TblMainInvoices[[#This Row],[ContInv_No01_Volumn]]),"",ROUND(TblMainInvoices[[#This Row],[Price_Unit]]*TblMainInvoices[[#This Row],[ContInv_No01_Volumn]],0)),"")</f>
        <v/>
      </c>
    </row>
    <row r="839" spans="1:17" ht="50.25" customHeight="1">
      <c r="A839" s="239" t="str">
        <f t="shared" si="24"/>
        <v>11180402</v>
      </c>
      <c r="B839" s="240" t="str">
        <f>_xlfn.XLOOKUP(TblMainInvoices[[#This Row],[Fehrest_Code]],TblFeharesCode[Fehrest_Code],TblFeharesCode[Schedule_Prices_Fa])</f>
        <v>ابنیه</v>
      </c>
      <c r="C839" s="240" t="e">
        <f>_xlfn.XLOOKUP(TblMainInvoices[[#This Row],[Schedule_Prices_Fa]],TblFeharesCode[Schedule_Prices_Fa],#REF!)</f>
        <v>#REF!</v>
      </c>
      <c r="D839" s="241">
        <v>11</v>
      </c>
      <c r="E839" s="241" t="str">
        <f t="shared" si="25"/>
        <v>18</v>
      </c>
      <c r="F839" s="240" t="s">
        <v>1724</v>
      </c>
      <c r="G839" s="251" t="s">
        <v>1791</v>
      </c>
      <c r="H839" s="243" t="s">
        <v>1792</v>
      </c>
      <c r="I839" s="243" t="s">
        <v>3954</v>
      </c>
      <c r="J839" s="244" t="s">
        <v>125</v>
      </c>
      <c r="K839" s="245">
        <v>1111000</v>
      </c>
      <c r="L839" s="246"/>
      <c r="M839" s="247">
        <f>_xlfn.XLOOKUP(TblMainInvoices[[#This Row],[Chapter_Nomber]],TblFeharesChapter[Abniyeh_Chapter_Nomber],TblFeharesChapter[Abniyeh_Plus_Minus])</f>
        <v>1.4038999999999999</v>
      </c>
      <c r="N839" s="248">
        <v>1.3418000000000001</v>
      </c>
      <c r="O839" s="245" t="str">
        <f>IF(ISBLANK(TblMainInvoices[[#This Row],[Estimate_Contract_Volumn]]),"",ROUND(TblMainInvoices[[#This Row],[Price_Unit]]*TblMainInvoices[[#This Row],[Estimate_Contract_Volumn]],0))</f>
        <v/>
      </c>
      <c r="P839" s="249"/>
      <c r="Q839" s="250" t="str">
        <f>IFERROR(IF(ISBLANK(TblMainInvoices[[#This Row],[ContInv_No01_Volumn]]),"",ROUND(TblMainInvoices[[#This Row],[Price_Unit]]*TblMainInvoices[[#This Row],[ContInv_No01_Volumn]],0)),"")</f>
        <v/>
      </c>
    </row>
    <row r="840" spans="1:17" ht="50.25" customHeight="1">
      <c r="A840" s="239" t="str">
        <f t="shared" si="24"/>
        <v>11180403</v>
      </c>
      <c r="B840" s="240" t="str">
        <f>_xlfn.XLOOKUP(TblMainInvoices[[#This Row],[Fehrest_Code]],TblFeharesCode[Fehrest_Code],TblFeharesCode[Schedule_Prices_Fa])</f>
        <v>ابنیه</v>
      </c>
      <c r="C840" s="240" t="e">
        <f>_xlfn.XLOOKUP(TblMainInvoices[[#This Row],[Schedule_Prices_Fa]],TblFeharesCode[Schedule_Prices_Fa],#REF!)</f>
        <v>#REF!</v>
      </c>
      <c r="D840" s="241">
        <v>11</v>
      </c>
      <c r="E840" s="241" t="str">
        <f t="shared" si="25"/>
        <v>18</v>
      </c>
      <c r="F840" s="240" t="s">
        <v>1724</v>
      </c>
      <c r="G840" s="251" t="s">
        <v>1793</v>
      </c>
      <c r="H840" s="243" t="s">
        <v>1794</v>
      </c>
      <c r="I840" s="243" t="s">
        <v>3955</v>
      </c>
      <c r="J840" s="244" t="s">
        <v>125</v>
      </c>
      <c r="K840" s="245">
        <v>24000</v>
      </c>
      <c r="L840" s="246"/>
      <c r="M840" s="247">
        <f>_xlfn.XLOOKUP(TblMainInvoices[[#This Row],[Chapter_Nomber]],TblFeharesChapter[Abniyeh_Chapter_Nomber],TblFeharesChapter[Abniyeh_Plus_Minus])</f>
        <v>1.4038999999999999</v>
      </c>
      <c r="N840" s="248">
        <v>1.3418000000000001</v>
      </c>
      <c r="O840" s="245" t="str">
        <f>IF(ISBLANK(TblMainInvoices[[#This Row],[Estimate_Contract_Volumn]]),"",ROUND(TblMainInvoices[[#This Row],[Price_Unit]]*TblMainInvoices[[#This Row],[Estimate_Contract_Volumn]],0))</f>
        <v/>
      </c>
      <c r="P840" s="249"/>
      <c r="Q840" s="250" t="str">
        <f>IFERROR(IF(ISBLANK(TblMainInvoices[[#This Row],[ContInv_No01_Volumn]]),"",ROUND(TblMainInvoices[[#This Row],[Price_Unit]]*TblMainInvoices[[#This Row],[ContInv_No01_Volumn]],0)),"")</f>
        <v/>
      </c>
    </row>
    <row r="841" spans="1:17" ht="50.25" customHeight="1">
      <c r="A841" s="239" t="str">
        <f t="shared" si="24"/>
        <v>11180404</v>
      </c>
      <c r="B841" s="240" t="str">
        <f>_xlfn.XLOOKUP(TblMainInvoices[[#This Row],[Fehrest_Code]],TblFeharesCode[Fehrest_Code],TblFeharesCode[Schedule_Prices_Fa])</f>
        <v>ابنیه</v>
      </c>
      <c r="C841" s="240" t="e">
        <f>_xlfn.XLOOKUP(TblMainInvoices[[#This Row],[Schedule_Prices_Fa]],TblFeharesCode[Schedule_Prices_Fa],#REF!)</f>
        <v>#REF!</v>
      </c>
      <c r="D841" s="241">
        <v>11</v>
      </c>
      <c r="E841" s="241" t="str">
        <f t="shared" si="25"/>
        <v>18</v>
      </c>
      <c r="F841" s="240" t="s">
        <v>1724</v>
      </c>
      <c r="G841" s="251" t="s">
        <v>1795</v>
      </c>
      <c r="H841" s="243" t="s">
        <v>1796</v>
      </c>
      <c r="I841" s="243" t="s">
        <v>3956</v>
      </c>
      <c r="J841" s="252" t="s">
        <v>125</v>
      </c>
      <c r="K841" s="245">
        <v>39900</v>
      </c>
      <c r="L841" s="246"/>
      <c r="M841" s="247">
        <f>_xlfn.XLOOKUP(TblMainInvoices[[#This Row],[Chapter_Nomber]],TblFeharesChapter[Abniyeh_Chapter_Nomber],TblFeharesChapter[Abniyeh_Plus_Minus])</f>
        <v>1.4038999999999999</v>
      </c>
      <c r="N841" s="248">
        <v>1.3418000000000001</v>
      </c>
      <c r="O841" s="245" t="str">
        <f>IF(ISBLANK(TblMainInvoices[[#This Row],[Estimate_Contract_Volumn]]),"",ROUND(TblMainInvoices[[#This Row],[Price_Unit]]*TblMainInvoices[[#This Row],[Estimate_Contract_Volumn]],0))</f>
        <v/>
      </c>
      <c r="P841" s="249"/>
      <c r="Q841" s="250" t="str">
        <f>IFERROR(IF(ISBLANK(TblMainInvoices[[#This Row],[ContInv_No01_Volumn]]),"",ROUND(TblMainInvoices[[#This Row],[Price_Unit]]*TblMainInvoices[[#This Row],[ContInv_No01_Volumn]],0)),"")</f>
        <v/>
      </c>
    </row>
    <row r="842" spans="1:17" ht="50.25" customHeight="1">
      <c r="A842" s="239" t="str">
        <f t="shared" si="24"/>
        <v>11180501</v>
      </c>
      <c r="B842" s="240" t="str">
        <f>_xlfn.XLOOKUP(TblMainInvoices[[#This Row],[Fehrest_Code]],TblFeharesCode[Fehrest_Code],TblFeharesCode[Schedule_Prices_Fa])</f>
        <v>ابنیه</v>
      </c>
      <c r="C842" s="240" t="e">
        <f>_xlfn.XLOOKUP(TblMainInvoices[[#This Row],[Schedule_Prices_Fa]],TblFeharesCode[Schedule_Prices_Fa],#REF!)</f>
        <v>#REF!</v>
      </c>
      <c r="D842" s="241">
        <v>11</v>
      </c>
      <c r="E842" s="241" t="str">
        <f t="shared" si="25"/>
        <v>18</v>
      </c>
      <c r="F842" s="240" t="s">
        <v>1724</v>
      </c>
      <c r="G842" s="251" t="s">
        <v>1797</v>
      </c>
      <c r="H842" s="243" t="s">
        <v>1798</v>
      </c>
      <c r="I842" s="243" t="s">
        <v>3957</v>
      </c>
      <c r="J842" s="252" t="s">
        <v>125</v>
      </c>
      <c r="K842" s="245">
        <v>619500</v>
      </c>
      <c r="L842" s="246"/>
      <c r="M842" s="247">
        <f>_xlfn.XLOOKUP(TblMainInvoices[[#This Row],[Chapter_Nomber]],TblFeharesChapter[Abniyeh_Chapter_Nomber],TblFeharesChapter[Abniyeh_Plus_Minus])</f>
        <v>1.4038999999999999</v>
      </c>
      <c r="N842" s="248">
        <v>1.3418000000000001</v>
      </c>
      <c r="O842" s="245" t="str">
        <f>IF(ISBLANK(TblMainInvoices[[#This Row],[Estimate_Contract_Volumn]]),"",ROUND(TblMainInvoices[[#This Row],[Price_Unit]]*TblMainInvoices[[#This Row],[Estimate_Contract_Volumn]],0))</f>
        <v/>
      </c>
      <c r="P842" s="249"/>
      <c r="Q842" s="250" t="str">
        <f>IFERROR(IF(ISBLANK(TblMainInvoices[[#This Row],[ContInv_No01_Volumn]]),"",ROUND(TblMainInvoices[[#This Row],[Price_Unit]]*TblMainInvoices[[#This Row],[ContInv_No01_Volumn]],0)),"")</f>
        <v/>
      </c>
    </row>
    <row r="843" spans="1:17" ht="50.25" customHeight="1">
      <c r="A843" s="239" t="str">
        <f t="shared" si="24"/>
        <v>11180502</v>
      </c>
      <c r="B843" s="240" t="str">
        <f>_xlfn.XLOOKUP(TblMainInvoices[[#This Row],[Fehrest_Code]],TblFeharesCode[Fehrest_Code],TblFeharesCode[Schedule_Prices_Fa])</f>
        <v>ابنیه</v>
      </c>
      <c r="C843" s="240" t="e">
        <f>_xlfn.XLOOKUP(TblMainInvoices[[#This Row],[Schedule_Prices_Fa]],TblFeharesCode[Schedule_Prices_Fa],#REF!)</f>
        <v>#REF!</v>
      </c>
      <c r="D843" s="241">
        <v>11</v>
      </c>
      <c r="E843" s="241" t="str">
        <f t="shared" si="25"/>
        <v>18</v>
      </c>
      <c r="F843" s="240" t="s">
        <v>1724</v>
      </c>
      <c r="G843" s="251" t="s">
        <v>1799</v>
      </c>
      <c r="H843" s="243" t="s">
        <v>1800</v>
      </c>
      <c r="I843" s="243" t="s">
        <v>3957</v>
      </c>
      <c r="J843" s="244" t="s">
        <v>125</v>
      </c>
      <c r="K843" s="245">
        <v>595500</v>
      </c>
      <c r="L843" s="246"/>
      <c r="M843" s="247">
        <f>_xlfn.XLOOKUP(TblMainInvoices[[#This Row],[Chapter_Nomber]],TblFeharesChapter[Abniyeh_Chapter_Nomber],TblFeharesChapter[Abniyeh_Plus_Minus])</f>
        <v>1.4038999999999999</v>
      </c>
      <c r="N843" s="248">
        <v>1.3418000000000001</v>
      </c>
      <c r="O843" s="245" t="str">
        <f>IF(ISBLANK(TblMainInvoices[[#This Row],[Estimate_Contract_Volumn]]),"",ROUND(TblMainInvoices[[#This Row],[Price_Unit]]*TblMainInvoices[[#This Row],[Estimate_Contract_Volumn]],0))</f>
        <v/>
      </c>
      <c r="P843" s="249"/>
      <c r="Q843" s="250" t="str">
        <f>IFERROR(IF(ISBLANK(TblMainInvoices[[#This Row],[ContInv_No01_Volumn]]),"",ROUND(TblMainInvoices[[#This Row],[Price_Unit]]*TblMainInvoices[[#This Row],[ContInv_No01_Volumn]],0)),"")</f>
        <v/>
      </c>
    </row>
    <row r="844" spans="1:17" ht="50.25" customHeight="1">
      <c r="A844" s="239" t="str">
        <f t="shared" si="24"/>
        <v>11180503</v>
      </c>
      <c r="B844" s="240" t="str">
        <f>_xlfn.XLOOKUP(TblMainInvoices[[#This Row],[Fehrest_Code]],TblFeharesCode[Fehrest_Code],TblFeharesCode[Schedule_Prices_Fa])</f>
        <v>ابنیه</v>
      </c>
      <c r="C844" s="240" t="e">
        <f>_xlfn.XLOOKUP(TblMainInvoices[[#This Row],[Schedule_Prices_Fa]],TblFeharesCode[Schedule_Prices_Fa],#REF!)</f>
        <v>#REF!</v>
      </c>
      <c r="D844" s="241">
        <v>11</v>
      </c>
      <c r="E844" s="241" t="str">
        <f t="shared" si="25"/>
        <v>18</v>
      </c>
      <c r="F844" s="240" t="s">
        <v>1724</v>
      </c>
      <c r="G844" s="251" t="s">
        <v>1801</v>
      </c>
      <c r="H844" s="243" t="s">
        <v>1802</v>
      </c>
      <c r="I844" s="243" t="s">
        <v>3957</v>
      </c>
      <c r="J844" s="252" t="s">
        <v>125</v>
      </c>
      <c r="K844" s="245">
        <v>512000</v>
      </c>
      <c r="L844" s="246"/>
      <c r="M844" s="247">
        <f>_xlfn.XLOOKUP(TblMainInvoices[[#This Row],[Chapter_Nomber]],TblFeharesChapter[Abniyeh_Chapter_Nomber],TblFeharesChapter[Abniyeh_Plus_Minus])</f>
        <v>1.4038999999999999</v>
      </c>
      <c r="N844" s="248">
        <v>1.3418000000000001</v>
      </c>
      <c r="O844" s="245" t="str">
        <f>IF(ISBLANK(TblMainInvoices[[#This Row],[Estimate_Contract_Volumn]]),"",ROUND(TblMainInvoices[[#This Row],[Price_Unit]]*TblMainInvoices[[#This Row],[Estimate_Contract_Volumn]],0))</f>
        <v/>
      </c>
      <c r="P844" s="249"/>
      <c r="Q844" s="250" t="str">
        <f>IFERROR(IF(ISBLANK(TblMainInvoices[[#This Row],[ContInv_No01_Volumn]]),"",ROUND(TblMainInvoices[[#This Row],[Price_Unit]]*TblMainInvoices[[#This Row],[ContInv_No01_Volumn]],0)),"")</f>
        <v/>
      </c>
    </row>
    <row r="845" spans="1:17" ht="50.25" customHeight="1">
      <c r="A845" s="239" t="str">
        <f t="shared" si="24"/>
        <v>11180601</v>
      </c>
      <c r="B845" s="240" t="str">
        <f>_xlfn.XLOOKUP(TblMainInvoices[[#This Row],[Fehrest_Code]],TblFeharesCode[Fehrest_Code],TblFeharesCode[Schedule_Prices_Fa])</f>
        <v>ابنیه</v>
      </c>
      <c r="C845" s="240" t="e">
        <f>_xlfn.XLOOKUP(TblMainInvoices[[#This Row],[Schedule_Prices_Fa]],TblFeharesCode[Schedule_Prices_Fa],#REF!)</f>
        <v>#REF!</v>
      </c>
      <c r="D845" s="241">
        <v>11</v>
      </c>
      <c r="E845" s="241" t="str">
        <f t="shared" si="25"/>
        <v>18</v>
      </c>
      <c r="F845" s="240" t="s">
        <v>1724</v>
      </c>
      <c r="G845" s="251" t="s">
        <v>1803</v>
      </c>
      <c r="H845" s="243" t="s">
        <v>1804</v>
      </c>
      <c r="I845" s="243" t="s">
        <v>3958</v>
      </c>
      <c r="J845" s="252" t="s">
        <v>125</v>
      </c>
      <c r="K845" s="245">
        <v>4373000</v>
      </c>
      <c r="L845" s="246"/>
      <c r="M845" s="247">
        <f>_xlfn.XLOOKUP(TblMainInvoices[[#This Row],[Chapter_Nomber]],TblFeharesChapter[Abniyeh_Chapter_Nomber],TblFeharesChapter[Abniyeh_Plus_Minus])</f>
        <v>1.4038999999999999</v>
      </c>
      <c r="N845" s="248">
        <v>1.3418000000000001</v>
      </c>
      <c r="O845" s="245" t="str">
        <f>IF(ISBLANK(TblMainInvoices[[#This Row],[Estimate_Contract_Volumn]]),"",ROUND(TblMainInvoices[[#This Row],[Price_Unit]]*TblMainInvoices[[#This Row],[Estimate_Contract_Volumn]],0))</f>
        <v/>
      </c>
      <c r="P845" s="249"/>
      <c r="Q845" s="250" t="str">
        <f>IFERROR(IF(ISBLANK(TblMainInvoices[[#This Row],[ContInv_No01_Volumn]]),"",ROUND(TblMainInvoices[[#This Row],[Price_Unit]]*TblMainInvoices[[#This Row],[ContInv_No01_Volumn]],0)),"")</f>
        <v/>
      </c>
    </row>
    <row r="846" spans="1:17" ht="50.25" customHeight="1">
      <c r="A846" s="239" t="str">
        <f t="shared" ref="A846:A909" si="26">D846&amp;G846</f>
        <v>11180602</v>
      </c>
      <c r="B846" s="240" t="str">
        <f>_xlfn.XLOOKUP(TblMainInvoices[[#This Row],[Fehrest_Code]],TblFeharesCode[Fehrest_Code],TblFeharesCode[Schedule_Prices_Fa])</f>
        <v>ابنیه</v>
      </c>
      <c r="C846" s="240" t="e">
        <f>_xlfn.XLOOKUP(TblMainInvoices[[#This Row],[Schedule_Prices_Fa]],TblFeharesCode[Schedule_Prices_Fa],#REF!)</f>
        <v>#REF!</v>
      </c>
      <c r="D846" s="241">
        <v>11</v>
      </c>
      <c r="E846" s="241" t="str">
        <f t="shared" ref="E846:E909" si="27">LEFT($G846,2)</f>
        <v>18</v>
      </c>
      <c r="F846" s="240" t="s">
        <v>1724</v>
      </c>
      <c r="G846" s="251" t="s">
        <v>1805</v>
      </c>
      <c r="H846" s="243" t="s">
        <v>1806</v>
      </c>
      <c r="I846" s="243" t="s">
        <v>3959</v>
      </c>
      <c r="J846" s="252" t="s">
        <v>125</v>
      </c>
      <c r="K846" s="245">
        <v>4355000</v>
      </c>
      <c r="L846" s="246"/>
      <c r="M846" s="247">
        <f>_xlfn.XLOOKUP(TblMainInvoices[[#This Row],[Chapter_Nomber]],TblFeharesChapter[Abniyeh_Chapter_Nomber],TblFeharesChapter[Abniyeh_Plus_Minus])</f>
        <v>1.4038999999999999</v>
      </c>
      <c r="N846" s="248">
        <v>1.3418000000000001</v>
      </c>
      <c r="O846" s="245" t="str">
        <f>IF(ISBLANK(TblMainInvoices[[#This Row],[Estimate_Contract_Volumn]]),"",ROUND(TblMainInvoices[[#This Row],[Price_Unit]]*TblMainInvoices[[#This Row],[Estimate_Contract_Volumn]],0))</f>
        <v/>
      </c>
      <c r="P846" s="249"/>
      <c r="Q846" s="250" t="str">
        <f>IFERROR(IF(ISBLANK(TblMainInvoices[[#This Row],[ContInv_No01_Volumn]]),"",ROUND(TblMainInvoices[[#This Row],[Price_Unit]]*TblMainInvoices[[#This Row],[ContInv_No01_Volumn]],0)),"")</f>
        <v/>
      </c>
    </row>
    <row r="847" spans="1:17" ht="50.25" customHeight="1">
      <c r="A847" s="239" t="str">
        <f t="shared" si="26"/>
        <v>11180603</v>
      </c>
      <c r="B847" s="240" t="str">
        <f>_xlfn.XLOOKUP(TblMainInvoices[[#This Row],[Fehrest_Code]],TblFeharesCode[Fehrest_Code],TblFeharesCode[Schedule_Prices_Fa])</f>
        <v>ابنیه</v>
      </c>
      <c r="C847" s="240" t="e">
        <f>_xlfn.XLOOKUP(TblMainInvoices[[#This Row],[Schedule_Prices_Fa]],TblFeharesCode[Schedule_Prices_Fa],#REF!)</f>
        <v>#REF!</v>
      </c>
      <c r="D847" s="241">
        <v>11</v>
      </c>
      <c r="E847" s="241" t="str">
        <f t="shared" si="27"/>
        <v>18</v>
      </c>
      <c r="F847" s="240" t="s">
        <v>1724</v>
      </c>
      <c r="G847" s="251" t="s">
        <v>1807</v>
      </c>
      <c r="H847" s="243" t="s">
        <v>1808</v>
      </c>
      <c r="I847" s="243" t="s">
        <v>3960</v>
      </c>
      <c r="J847" s="252" t="s">
        <v>125</v>
      </c>
      <c r="K847" s="245">
        <v>4373000</v>
      </c>
      <c r="L847" s="246"/>
      <c r="M847" s="247">
        <f>_xlfn.XLOOKUP(TblMainInvoices[[#This Row],[Chapter_Nomber]],TblFeharesChapter[Abniyeh_Chapter_Nomber],TblFeharesChapter[Abniyeh_Plus_Minus])</f>
        <v>1.4038999999999999</v>
      </c>
      <c r="N847" s="248">
        <v>1.3418000000000001</v>
      </c>
      <c r="O847" s="245" t="str">
        <f>IF(ISBLANK(TblMainInvoices[[#This Row],[Estimate_Contract_Volumn]]),"",ROUND(TblMainInvoices[[#This Row],[Price_Unit]]*TblMainInvoices[[#This Row],[Estimate_Contract_Volumn]],0))</f>
        <v/>
      </c>
      <c r="P847" s="249"/>
      <c r="Q847" s="250" t="str">
        <f>IFERROR(IF(ISBLANK(TblMainInvoices[[#This Row],[ContInv_No01_Volumn]]),"",ROUND(TblMainInvoices[[#This Row],[Price_Unit]]*TblMainInvoices[[#This Row],[ContInv_No01_Volumn]],0)),"")</f>
        <v/>
      </c>
    </row>
    <row r="848" spans="1:17" ht="50.25" customHeight="1">
      <c r="A848" s="239" t="str">
        <f t="shared" si="26"/>
        <v>11180604</v>
      </c>
      <c r="B848" s="240" t="str">
        <f>_xlfn.XLOOKUP(TblMainInvoices[[#This Row],[Fehrest_Code]],TblFeharesCode[Fehrest_Code],TblFeharesCode[Schedule_Prices_Fa])</f>
        <v>ابنیه</v>
      </c>
      <c r="C848" s="240" t="e">
        <f>_xlfn.XLOOKUP(TblMainInvoices[[#This Row],[Schedule_Prices_Fa]],TblFeharesCode[Schedule_Prices_Fa],#REF!)</f>
        <v>#REF!</v>
      </c>
      <c r="D848" s="241">
        <v>11</v>
      </c>
      <c r="E848" s="241" t="str">
        <f t="shared" si="27"/>
        <v>18</v>
      </c>
      <c r="F848" s="240" t="s">
        <v>1724</v>
      </c>
      <c r="G848" s="251" t="s">
        <v>1809</v>
      </c>
      <c r="H848" s="243" t="s">
        <v>1810</v>
      </c>
      <c r="I848" s="243" t="s">
        <v>3961</v>
      </c>
      <c r="J848" s="252" t="s">
        <v>125</v>
      </c>
      <c r="K848" s="245">
        <v>3705000</v>
      </c>
      <c r="L848" s="246"/>
      <c r="M848" s="247">
        <f>_xlfn.XLOOKUP(TblMainInvoices[[#This Row],[Chapter_Nomber]],TblFeharesChapter[Abniyeh_Chapter_Nomber],TblFeharesChapter[Abniyeh_Plus_Minus])</f>
        <v>1.4038999999999999</v>
      </c>
      <c r="N848" s="248">
        <v>1.3418000000000001</v>
      </c>
      <c r="O848" s="245" t="str">
        <f>IF(ISBLANK(TblMainInvoices[[#This Row],[Estimate_Contract_Volumn]]),"",ROUND(TblMainInvoices[[#This Row],[Price_Unit]]*TblMainInvoices[[#This Row],[Estimate_Contract_Volumn]],0))</f>
        <v/>
      </c>
      <c r="P848" s="249"/>
      <c r="Q848" s="250" t="str">
        <f>IFERROR(IF(ISBLANK(TblMainInvoices[[#This Row],[ContInv_No01_Volumn]]),"",ROUND(TblMainInvoices[[#This Row],[Price_Unit]]*TblMainInvoices[[#This Row],[ContInv_No01_Volumn]],0)),"")</f>
        <v/>
      </c>
    </row>
    <row r="849" spans="1:17" ht="50.25" customHeight="1">
      <c r="A849" s="239" t="str">
        <f t="shared" si="26"/>
        <v>11180605</v>
      </c>
      <c r="B849" s="240" t="str">
        <f>_xlfn.XLOOKUP(TblMainInvoices[[#This Row],[Fehrest_Code]],TblFeharesCode[Fehrest_Code],TblFeharesCode[Schedule_Prices_Fa])</f>
        <v>ابنیه</v>
      </c>
      <c r="C849" s="240" t="e">
        <f>_xlfn.XLOOKUP(TblMainInvoices[[#This Row],[Schedule_Prices_Fa]],TblFeharesCode[Schedule_Prices_Fa],#REF!)</f>
        <v>#REF!</v>
      </c>
      <c r="D849" s="241">
        <v>11</v>
      </c>
      <c r="E849" s="241" t="str">
        <f t="shared" si="27"/>
        <v>18</v>
      </c>
      <c r="F849" s="240" t="s">
        <v>1724</v>
      </c>
      <c r="G849" s="251" t="s">
        <v>1811</v>
      </c>
      <c r="H849" s="243" t="s">
        <v>1812</v>
      </c>
      <c r="I849" s="243" t="s">
        <v>3962</v>
      </c>
      <c r="J849" s="252" t="s">
        <v>125</v>
      </c>
      <c r="K849" s="245">
        <v>87800</v>
      </c>
      <c r="L849" s="246"/>
      <c r="M849" s="247">
        <f>_xlfn.XLOOKUP(TblMainInvoices[[#This Row],[Chapter_Nomber]],TblFeharesChapter[Abniyeh_Chapter_Nomber],TblFeharesChapter[Abniyeh_Plus_Minus])</f>
        <v>1.4038999999999999</v>
      </c>
      <c r="N849" s="248">
        <v>1.3418000000000001</v>
      </c>
      <c r="O849" s="245" t="str">
        <f>IF(ISBLANK(TblMainInvoices[[#This Row],[Estimate_Contract_Volumn]]),"",ROUND(TblMainInvoices[[#This Row],[Price_Unit]]*TblMainInvoices[[#This Row],[Estimate_Contract_Volumn]],0))</f>
        <v/>
      </c>
      <c r="P849" s="249"/>
      <c r="Q849" s="250" t="str">
        <f>IFERROR(IF(ISBLANK(TblMainInvoices[[#This Row],[ContInv_No01_Volumn]]),"",ROUND(TblMainInvoices[[#This Row],[Price_Unit]]*TblMainInvoices[[#This Row],[ContInv_No01_Volumn]],0)),"")</f>
        <v/>
      </c>
    </row>
    <row r="850" spans="1:17" ht="50.25" customHeight="1">
      <c r="A850" s="239" t="str">
        <f t="shared" si="26"/>
        <v>11180606</v>
      </c>
      <c r="B850" s="240" t="str">
        <f>_xlfn.XLOOKUP(TblMainInvoices[[#This Row],[Fehrest_Code]],TblFeharesCode[Fehrest_Code],TblFeharesCode[Schedule_Prices_Fa])</f>
        <v>ابنیه</v>
      </c>
      <c r="C850" s="240" t="e">
        <f>_xlfn.XLOOKUP(TblMainInvoices[[#This Row],[Schedule_Prices_Fa]],TblFeharesCode[Schedule_Prices_Fa],#REF!)</f>
        <v>#REF!</v>
      </c>
      <c r="D850" s="241">
        <v>11</v>
      </c>
      <c r="E850" s="241" t="str">
        <f t="shared" si="27"/>
        <v>18</v>
      </c>
      <c r="F850" s="240" t="s">
        <v>1724</v>
      </c>
      <c r="G850" s="251" t="s">
        <v>1813</v>
      </c>
      <c r="H850" s="243" t="s">
        <v>1814</v>
      </c>
      <c r="I850" s="243" t="s">
        <v>3963</v>
      </c>
      <c r="J850" s="252" t="s">
        <v>125</v>
      </c>
      <c r="K850" s="245">
        <v>146000</v>
      </c>
      <c r="L850" s="246"/>
      <c r="M850" s="247">
        <f>_xlfn.XLOOKUP(TblMainInvoices[[#This Row],[Chapter_Nomber]],TblFeharesChapter[Abniyeh_Chapter_Nomber],TblFeharesChapter[Abniyeh_Plus_Minus])</f>
        <v>1.4038999999999999</v>
      </c>
      <c r="N850" s="248">
        <v>1.3418000000000001</v>
      </c>
      <c r="O850" s="245" t="str">
        <f>IF(ISBLANK(TblMainInvoices[[#This Row],[Estimate_Contract_Volumn]]),"",ROUND(TblMainInvoices[[#This Row],[Price_Unit]]*TblMainInvoices[[#This Row],[Estimate_Contract_Volumn]],0))</f>
        <v/>
      </c>
      <c r="P850" s="249"/>
      <c r="Q850" s="250" t="str">
        <f>IFERROR(IF(ISBLANK(TblMainInvoices[[#This Row],[ContInv_No01_Volumn]]),"",ROUND(TblMainInvoices[[#This Row],[Price_Unit]]*TblMainInvoices[[#This Row],[ContInv_No01_Volumn]],0)),"")</f>
        <v/>
      </c>
    </row>
    <row r="851" spans="1:17" ht="50.25" customHeight="1">
      <c r="A851" s="239" t="str">
        <f t="shared" si="26"/>
        <v>11180608</v>
      </c>
      <c r="B851" s="240" t="str">
        <f>_xlfn.XLOOKUP(TblMainInvoices[[#This Row],[Fehrest_Code]],TblFeharesCode[Fehrest_Code],TblFeharesCode[Schedule_Prices_Fa])</f>
        <v>ابنیه</v>
      </c>
      <c r="C851" s="240" t="e">
        <f>_xlfn.XLOOKUP(TblMainInvoices[[#This Row],[Schedule_Prices_Fa]],TblFeharesCode[Schedule_Prices_Fa],#REF!)</f>
        <v>#REF!</v>
      </c>
      <c r="D851" s="241">
        <v>11</v>
      </c>
      <c r="E851" s="241" t="str">
        <f t="shared" si="27"/>
        <v>18</v>
      </c>
      <c r="F851" s="240" t="s">
        <v>1724</v>
      </c>
      <c r="G851" s="251" t="s">
        <v>1815</v>
      </c>
      <c r="H851" s="243" t="s">
        <v>1816</v>
      </c>
      <c r="I851" s="243"/>
      <c r="J851" s="252" t="s">
        <v>145</v>
      </c>
      <c r="K851" s="245">
        <v>496000</v>
      </c>
      <c r="L851" s="246"/>
      <c r="M851" s="247">
        <f>_xlfn.XLOOKUP(TblMainInvoices[[#This Row],[Chapter_Nomber]],TblFeharesChapter[Abniyeh_Chapter_Nomber],TblFeharesChapter[Abniyeh_Plus_Minus])</f>
        <v>1.4038999999999999</v>
      </c>
      <c r="N851" s="248">
        <v>1.3418000000000001</v>
      </c>
      <c r="O851" s="245" t="str">
        <f>IF(ISBLANK(TblMainInvoices[[#This Row],[Estimate_Contract_Volumn]]),"",ROUND(TblMainInvoices[[#This Row],[Price_Unit]]*TblMainInvoices[[#This Row],[Estimate_Contract_Volumn]],0))</f>
        <v/>
      </c>
      <c r="P851" s="249"/>
      <c r="Q851" s="250" t="str">
        <f>IFERROR(IF(ISBLANK(TblMainInvoices[[#This Row],[ContInv_No01_Volumn]]),"",ROUND(TblMainInvoices[[#This Row],[Price_Unit]]*TblMainInvoices[[#This Row],[ContInv_No01_Volumn]],0)),"")</f>
        <v/>
      </c>
    </row>
    <row r="852" spans="1:17" ht="50.25" customHeight="1">
      <c r="A852" s="239" t="str">
        <f t="shared" si="26"/>
        <v>11180609</v>
      </c>
      <c r="B852" s="240" t="str">
        <f>_xlfn.XLOOKUP(TblMainInvoices[[#This Row],[Fehrest_Code]],TblFeharesCode[Fehrest_Code],TblFeharesCode[Schedule_Prices_Fa])</f>
        <v>ابنیه</v>
      </c>
      <c r="C852" s="240" t="e">
        <f>_xlfn.XLOOKUP(TblMainInvoices[[#This Row],[Schedule_Prices_Fa]],TblFeharesCode[Schedule_Prices_Fa],#REF!)</f>
        <v>#REF!</v>
      </c>
      <c r="D852" s="241">
        <v>11</v>
      </c>
      <c r="E852" s="241" t="str">
        <f t="shared" si="27"/>
        <v>18</v>
      </c>
      <c r="F852" s="240" t="s">
        <v>1724</v>
      </c>
      <c r="G852" s="251" t="s">
        <v>1817</v>
      </c>
      <c r="H852" s="243" t="s">
        <v>1818</v>
      </c>
      <c r="I852" s="243" t="s">
        <v>3964</v>
      </c>
      <c r="J852" s="252" t="s">
        <v>145</v>
      </c>
      <c r="K852" s="245">
        <v>522500</v>
      </c>
      <c r="L852" s="246"/>
      <c r="M852" s="247">
        <f>_xlfn.XLOOKUP(TblMainInvoices[[#This Row],[Chapter_Nomber]],TblFeharesChapter[Abniyeh_Chapter_Nomber],TblFeharesChapter[Abniyeh_Plus_Minus])</f>
        <v>1.4038999999999999</v>
      </c>
      <c r="N852" s="248">
        <v>1.3418000000000001</v>
      </c>
      <c r="O852" s="245" t="str">
        <f>IF(ISBLANK(TblMainInvoices[[#This Row],[Estimate_Contract_Volumn]]),"",ROUND(TblMainInvoices[[#This Row],[Price_Unit]]*TblMainInvoices[[#This Row],[Estimate_Contract_Volumn]],0))</f>
        <v/>
      </c>
      <c r="P852" s="249"/>
      <c r="Q852" s="250" t="str">
        <f>IFERROR(IF(ISBLANK(TblMainInvoices[[#This Row],[ContInv_No01_Volumn]]),"",ROUND(TblMainInvoices[[#This Row],[Price_Unit]]*TblMainInvoices[[#This Row],[ContInv_No01_Volumn]],0)),"")</f>
        <v/>
      </c>
    </row>
    <row r="853" spans="1:17" ht="50.25" customHeight="1">
      <c r="A853" s="239" t="str">
        <f t="shared" si="26"/>
        <v>11180701</v>
      </c>
      <c r="B853" s="240" t="str">
        <f>_xlfn.XLOOKUP(TblMainInvoices[[#This Row],[Fehrest_Code]],TblFeharesCode[Fehrest_Code],TblFeharesCode[Schedule_Prices_Fa])</f>
        <v>ابنیه</v>
      </c>
      <c r="C853" s="240" t="e">
        <f>_xlfn.XLOOKUP(TblMainInvoices[[#This Row],[Schedule_Prices_Fa]],TblFeharesCode[Schedule_Prices_Fa],#REF!)</f>
        <v>#REF!</v>
      </c>
      <c r="D853" s="241">
        <v>11</v>
      </c>
      <c r="E853" s="241" t="str">
        <f t="shared" si="27"/>
        <v>18</v>
      </c>
      <c r="F853" s="240" t="s">
        <v>1724</v>
      </c>
      <c r="G853" s="251" t="s">
        <v>1819</v>
      </c>
      <c r="H853" s="243" t="s">
        <v>1820</v>
      </c>
      <c r="I853" s="243" t="s">
        <v>3965</v>
      </c>
      <c r="J853" s="252" t="s">
        <v>34</v>
      </c>
      <c r="K853" s="245">
        <v>74923000</v>
      </c>
      <c r="L853" s="246"/>
      <c r="M853" s="247">
        <f>_xlfn.XLOOKUP(TblMainInvoices[[#This Row],[Chapter_Nomber]],TblFeharesChapter[Abniyeh_Chapter_Nomber],TblFeharesChapter[Abniyeh_Plus_Minus])</f>
        <v>1.4038999999999999</v>
      </c>
      <c r="N853" s="248">
        <v>1.3418000000000001</v>
      </c>
      <c r="O853" s="245" t="str">
        <f>IF(ISBLANK(TblMainInvoices[[#This Row],[Estimate_Contract_Volumn]]),"",ROUND(TblMainInvoices[[#This Row],[Price_Unit]]*TblMainInvoices[[#This Row],[Estimate_Contract_Volumn]],0))</f>
        <v/>
      </c>
      <c r="P853" s="249"/>
      <c r="Q853" s="250" t="str">
        <f>IFERROR(IF(ISBLANK(TblMainInvoices[[#This Row],[ContInv_No01_Volumn]]),"",ROUND(TblMainInvoices[[#This Row],[Price_Unit]]*TblMainInvoices[[#This Row],[ContInv_No01_Volumn]],0)),"")</f>
        <v/>
      </c>
    </row>
    <row r="854" spans="1:17" ht="50.25" customHeight="1">
      <c r="A854" s="239" t="str">
        <f t="shared" si="26"/>
        <v>11180704</v>
      </c>
      <c r="B854" s="240" t="str">
        <f>_xlfn.XLOOKUP(TblMainInvoices[[#This Row],[Fehrest_Code]],TblFeharesCode[Fehrest_Code],TblFeharesCode[Schedule_Prices_Fa])</f>
        <v>ابنیه</v>
      </c>
      <c r="C854" s="240" t="e">
        <f>_xlfn.XLOOKUP(TblMainInvoices[[#This Row],[Schedule_Prices_Fa]],TblFeharesCode[Schedule_Prices_Fa],#REF!)</f>
        <v>#REF!</v>
      </c>
      <c r="D854" s="241">
        <v>11</v>
      </c>
      <c r="E854" s="241" t="str">
        <f t="shared" si="27"/>
        <v>18</v>
      </c>
      <c r="F854" s="240" t="s">
        <v>1724</v>
      </c>
      <c r="G854" s="251" t="s">
        <v>1821</v>
      </c>
      <c r="H854" s="243" t="s">
        <v>1822</v>
      </c>
      <c r="I854" s="243" t="s">
        <v>3966</v>
      </c>
      <c r="J854" s="252" t="s">
        <v>34</v>
      </c>
      <c r="K854" s="245">
        <v>115682000</v>
      </c>
      <c r="L854" s="246"/>
      <c r="M854" s="247">
        <f>_xlfn.XLOOKUP(TblMainInvoices[[#This Row],[Chapter_Nomber]],TblFeharesChapter[Abniyeh_Chapter_Nomber],TblFeharesChapter[Abniyeh_Plus_Minus])</f>
        <v>1.4038999999999999</v>
      </c>
      <c r="N854" s="248">
        <v>1.3418000000000001</v>
      </c>
      <c r="O854" s="245" t="str">
        <f>IF(ISBLANK(TblMainInvoices[[#This Row],[Estimate_Contract_Volumn]]),"",ROUND(TblMainInvoices[[#This Row],[Price_Unit]]*TblMainInvoices[[#This Row],[Estimate_Contract_Volumn]],0))</f>
        <v/>
      </c>
      <c r="P854" s="249"/>
      <c r="Q854" s="250" t="str">
        <f>IFERROR(IF(ISBLANK(TblMainInvoices[[#This Row],[ContInv_No01_Volumn]]),"",ROUND(TblMainInvoices[[#This Row],[Price_Unit]]*TblMainInvoices[[#This Row],[ContInv_No01_Volumn]],0)),"")</f>
        <v/>
      </c>
    </row>
    <row r="855" spans="1:17" ht="50.25" customHeight="1">
      <c r="A855" s="239" t="str">
        <f t="shared" si="26"/>
        <v>11180801</v>
      </c>
      <c r="B855" s="240" t="str">
        <f>_xlfn.XLOOKUP(TblMainInvoices[[#This Row],[Fehrest_Code]],TblFeharesCode[Fehrest_Code],TblFeharesCode[Schedule_Prices_Fa])</f>
        <v>ابنیه</v>
      </c>
      <c r="C855" s="240" t="e">
        <f>_xlfn.XLOOKUP(TblMainInvoices[[#This Row],[Schedule_Prices_Fa]],TblFeharesCode[Schedule_Prices_Fa],#REF!)</f>
        <v>#REF!</v>
      </c>
      <c r="D855" s="241">
        <v>11</v>
      </c>
      <c r="E855" s="241" t="str">
        <f t="shared" si="27"/>
        <v>18</v>
      </c>
      <c r="F855" s="240" t="s">
        <v>1724</v>
      </c>
      <c r="G855" s="251" t="s">
        <v>1823</v>
      </c>
      <c r="H855" s="243" t="s">
        <v>1824</v>
      </c>
      <c r="I855" s="243" t="s">
        <v>3967</v>
      </c>
      <c r="J855" s="252" t="s">
        <v>145</v>
      </c>
      <c r="K855" s="245">
        <v>30000</v>
      </c>
      <c r="L855" s="246"/>
      <c r="M855" s="247">
        <f>_xlfn.XLOOKUP(TblMainInvoices[[#This Row],[Chapter_Nomber]],TblFeharesChapter[Abniyeh_Chapter_Nomber],TblFeharesChapter[Abniyeh_Plus_Minus])</f>
        <v>1.4038999999999999</v>
      </c>
      <c r="N855" s="248">
        <v>1.3418000000000001</v>
      </c>
      <c r="O855" s="245" t="str">
        <f>IF(ISBLANK(TblMainInvoices[[#This Row],[Estimate_Contract_Volumn]]),"",ROUND(TblMainInvoices[[#This Row],[Price_Unit]]*TblMainInvoices[[#This Row],[Estimate_Contract_Volumn]],0))</f>
        <v/>
      </c>
      <c r="P855" s="249"/>
      <c r="Q855" s="250" t="str">
        <f>IFERROR(IF(ISBLANK(TblMainInvoices[[#This Row],[ContInv_No01_Volumn]]),"",ROUND(TblMainInvoices[[#This Row],[Price_Unit]]*TblMainInvoices[[#This Row],[ContInv_No01_Volumn]],0)),"")</f>
        <v/>
      </c>
    </row>
    <row r="856" spans="1:17" ht="50.25" customHeight="1">
      <c r="A856" s="239" t="str">
        <f t="shared" si="26"/>
        <v>11180802</v>
      </c>
      <c r="B856" s="240" t="str">
        <f>_xlfn.XLOOKUP(TblMainInvoices[[#This Row],[Fehrest_Code]],TblFeharesCode[Fehrest_Code],TblFeharesCode[Schedule_Prices_Fa])</f>
        <v>ابنیه</v>
      </c>
      <c r="C856" s="240" t="e">
        <f>_xlfn.XLOOKUP(TblMainInvoices[[#This Row],[Schedule_Prices_Fa]],TblFeharesCode[Schedule_Prices_Fa],#REF!)</f>
        <v>#REF!</v>
      </c>
      <c r="D856" s="241">
        <v>11</v>
      </c>
      <c r="E856" s="241" t="str">
        <f t="shared" si="27"/>
        <v>18</v>
      </c>
      <c r="F856" s="240" t="s">
        <v>1724</v>
      </c>
      <c r="G856" s="251" t="s">
        <v>1825</v>
      </c>
      <c r="H856" s="243" t="s">
        <v>1826</v>
      </c>
      <c r="I856" s="243" t="s">
        <v>3968</v>
      </c>
      <c r="J856" s="252" t="s">
        <v>145</v>
      </c>
      <c r="K856" s="245">
        <v>31700</v>
      </c>
      <c r="L856" s="246"/>
      <c r="M856" s="247">
        <f>_xlfn.XLOOKUP(TblMainInvoices[[#This Row],[Chapter_Nomber]],TblFeharesChapter[Abniyeh_Chapter_Nomber],TblFeharesChapter[Abniyeh_Plus_Minus])</f>
        <v>1.4038999999999999</v>
      </c>
      <c r="N856" s="248">
        <v>1.3418000000000001</v>
      </c>
      <c r="O856" s="245" t="str">
        <f>IF(ISBLANK(TblMainInvoices[[#This Row],[Estimate_Contract_Volumn]]),"",ROUND(TblMainInvoices[[#This Row],[Price_Unit]]*TblMainInvoices[[#This Row],[Estimate_Contract_Volumn]],0))</f>
        <v/>
      </c>
      <c r="P856" s="249"/>
      <c r="Q856" s="250" t="str">
        <f>IFERROR(IF(ISBLANK(TblMainInvoices[[#This Row],[ContInv_No01_Volumn]]),"",ROUND(TblMainInvoices[[#This Row],[Price_Unit]]*TblMainInvoices[[#This Row],[ContInv_No01_Volumn]],0)),"")</f>
        <v/>
      </c>
    </row>
    <row r="857" spans="1:17" ht="50.25" customHeight="1">
      <c r="A857" s="239" t="str">
        <f t="shared" si="26"/>
        <v>11180803</v>
      </c>
      <c r="B857" s="240" t="str">
        <f>_xlfn.XLOOKUP(TblMainInvoices[[#This Row],[Fehrest_Code]],TblFeharesCode[Fehrest_Code],TblFeharesCode[Schedule_Prices_Fa])</f>
        <v>ابنیه</v>
      </c>
      <c r="C857" s="240" t="e">
        <f>_xlfn.XLOOKUP(TblMainInvoices[[#This Row],[Schedule_Prices_Fa]],TblFeharesCode[Schedule_Prices_Fa],#REF!)</f>
        <v>#REF!</v>
      </c>
      <c r="D857" s="241">
        <v>11</v>
      </c>
      <c r="E857" s="241" t="str">
        <f t="shared" si="27"/>
        <v>18</v>
      </c>
      <c r="F857" s="240" t="s">
        <v>1724</v>
      </c>
      <c r="G857" s="251" t="s">
        <v>1827</v>
      </c>
      <c r="H857" s="243" t="s">
        <v>1828</v>
      </c>
      <c r="I857" s="243" t="s">
        <v>3969</v>
      </c>
      <c r="J857" s="252" t="s">
        <v>145</v>
      </c>
      <c r="K857" s="245">
        <v>30100</v>
      </c>
      <c r="L857" s="246"/>
      <c r="M857" s="247">
        <f>_xlfn.XLOOKUP(TblMainInvoices[[#This Row],[Chapter_Nomber]],TblFeharesChapter[Abniyeh_Chapter_Nomber],TblFeharesChapter[Abniyeh_Plus_Minus])</f>
        <v>1.4038999999999999</v>
      </c>
      <c r="N857" s="248">
        <v>1.3418000000000001</v>
      </c>
      <c r="O857" s="245" t="str">
        <f>IF(ISBLANK(TblMainInvoices[[#This Row],[Estimate_Contract_Volumn]]),"",ROUND(TblMainInvoices[[#This Row],[Price_Unit]]*TblMainInvoices[[#This Row],[Estimate_Contract_Volumn]],0))</f>
        <v/>
      </c>
      <c r="P857" s="249"/>
      <c r="Q857" s="250" t="str">
        <f>IFERROR(IF(ISBLANK(TblMainInvoices[[#This Row],[ContInv_No01_Volumn]]),"",ROUND(TblMainInvoices[[#This Row],[Price_Unit]]*TblMainInvoices[[#This Row],[ContInv_No01_Volumn]],0)),"")</f>
        <v/>
      </c>
    </row>
    <row r="858" spans="1:17" ht="50.25" customHeight="1">
      <c r="A858" s="239" t="str">
        <f t="shared" si="26"/>
        <v>11180804</v>
      </c>
      <c r="B858" s="240" t="str">
        <f>_xlfn.XLOOKUP(TblMainInvoices[[#This Row],[Fehrest_Code]],TblFeharesCode[Fehrest_Code],TblFeharesCode[Schedule_Prices_Fa])</f>
        <v>ابنیه</v>
      </c>
      <c r="C858" s="240" t="e">
        <f>_xlfn.XLOOKUP(TblMainInvoices[[#This Row],[Schedule_Prices_Fa]],TblFeharesCode[Schedule_Prices_Fa],#REF!)</f>
        <v>#REF!</v>
      </c>
      <c r="D858" s="241">
        <v>11</v>
      </c>
      <c r="E858" s="241" t="str">
        <f t="shared" si="27"/>
        <v>18</v>
      </c>
      <c r="F858" s="240" t="s">
        <v>1724</v>
      </c>
      <c r="G858" s="251" t="s">
        <v>1829</v>
      </c>
      <c r="H858" s="243" t="s">
        <v>1830</v>
      </c>
      <c r="I858" s="243" t="s">
        <v>3970</v>
      </c>
      <c r="J858" s="252" t="s">
        <v>145</v>
      </c>
      <c r="K858" s="245">
        <v>31800</v>
      </c>
      <c r="L858" s="246"/>
      <c r="M858" s="247">
        <f>_xlfn.XLOOKUP(TblMainInvoices[[#This Row],[Chapter_Nomber]],TblFeharesChapter[Abniyeh_Chapter_Nomber],TblFeharesChapter[Abniyeh_Plus_Minus])</f>
        <v>1.4038999999999999</v>
      </c>
      <c r="N858" s="248">
        <v>1.3418000000000001</v>
      </c>
      <c r="O858" s="245" t="str">
        <f>IF(ISBLANK(TblMainInvoices[[#This Row],[Estimate_Contract_Volumn]]),"",ROUND(TblMainInvoices[[#This Row],[Price_Unit]]*TblMainInvoices[[#This Row],[Estimate_Contract_Volumn]],0))</f>
        <v/>
      </c>
      <c r="P858" s="249"/>
      <c r="Q858" s="250" t="str">
        <f>IFERROR(IF(ISBLANK(TblMainInvoices[[#This Row],[ContInv_No01_Volumn]]),"",ROUND(TblMainInvoices[[#This Row],[Price_Unit]]*TblMainInvoices[[#This Row],[ContInv_No01_Volumn]],0)),"")</f>
        <v/>
      </c>
    </row>
    <row r="859" spans="1:17" ht="50.25" customHeight="1">
      <c r="A859" s="239" t="str">
        <f t="shared" si="26"/>
        <v>11180805</v>
      </c>
      <c r="B859" s="240" t="str">
        <f>_xlfn.XLOOKUP(TblMainInvoices[[#This Row],[Fehrest_Code]],TblFeharesCode[Fehrest_Code],TblFeharesCode[Schedule_Prices_Fa])</f>
        <v>ابنیه</v>
      </c>
      <c r="C859" s="240" t="e">
        <f>_xlfn.XLOOKUP(TblMainInvoices[[#This Row],[Schedule_Prices_Fa]],TblFeharesCode[Schedule_Prices_Fa],#REF!)</f>
        <v>#REF!</v>
      </c>
      <c r="D859" s="241">
        <v>11</v>
      </c>
      <c r="E859" s="241" t="str">
        <f t="shared" si="27"/>
        <v>18</v>
      </c>
      <c r="F859" s="240" t="s">
        <v>1724</v>
      </c>
      <c r="G859" s="251" t="s">
        <v>1831</v>
      </c>
      <c r="H859" s="243" t="s">
        <v>1832</v>
      </c>
      <c r="I859" s="243" t="s">
        <v>3971</v>
      </c>
      <c r="J859" s="252" t="s">
        <v>145</v>
      </c>
      <c r="K859" s="245">
        <v>47400</v>
      </c>
      <c r="L859" s="246"/>
      <c r="M859" s="247">
        <f>_xlfn.XLOOKUP(TblMainInvoices[[#This Row],[Chapter_Nomber]],TblFeharesChapter[Abniyeh_Chapter_Nomber],TblFeharesChapter[Abniyeh_Plus_Minus])</f>
        <v>1.4038999999999999</v>
      </c>
      <c r="N859" s="248">
        <v>1.3418000000000001</v>
      </c>
      <c r="O859" s="245" t="str">
        <f>IF(ISBLANK(TblMainInvoices[[#This Row],[Estimate_Contract_Volumn]]),"",ROUND(TblMainInvoices[[#This Row],[Price_Unit]]*TblMainInvoices[[#This Row],[Estimate_Contract_Volumn]],0))</f>
        <v/>
      </c>
      <c r="P859" s="249"/>
      <c r="Q859" s="250" t="str">
        <f>IFERROR(IF(ISBLANK(TblMainInvoices[[#This Row],[ContInv_No01_Volumn]]),"",ROUND(TblMainInvoices[[#This Row],[Price_Unit]]*TblMainInvoices[[#This Row],[ContInv_No01_Volumn]],0)),"")</f>
        <v/>
      </c>
    </row>
    <row r="860" spans="1:17" ht="50.25" customHeight="1">
      <c r="A860" s="239" t="str">
        <f t="shared" si="26"/>
        <v>11180808</v>
      </c>
      <c r="B860" s="240" t="str">
        <f>_xlfn.XLOOKUP(TblMainInvoices[[#This Row],[Fehrest_Code]],TblFeharesCode[Fehrest_Code],TblFeharesCode[Schedule_Prices_Fa])</f>
        <v>ابنیه</v>
      </c>
      <c r="C860" s="240" t="e">
        <f>_xlfn.XLOOKUP(TblMainInvoices[[#This Row],[Schedule_Prices_Fa]],TblFeharesCode[Schedule_Prices_Fa],#REF!)</f>
        <v>#REF!</v>
      </c>
      <c r="D860" s="241">
        <v>11</v>
      </c>
      <c r="E860" s="241" t="str">
        <f t="shared" si="27"/>
        <v>18</v>
      </c>
      <c r="F860" s="240" t="s">
        <v>1724</v>
      </c>
      <c r="G860" s="251" t="s">
        <v>1833</v>
      </c>
      <c r="H860" s="243" t="s">
        <v>1834</v>
      </c>
      <c r="I860" s="243" t="s">
        <v>3972</v>
      </c>
      <c r="J860" s="252" t="s">
        <v>145</v>
      </c>
      <c r="K860" s="245">
        <v>108500</v>
      </c>
      <c r="L860" s="246"/>
      <c r="M860" s="247">
        <f>_xlfn.XLOOKUP(TblMainInvoices[[#This Row],[Chapter_Nomber]],TblFeharesChapter[Abniyeh_Chapter_Nomber],TblFeharesChapter[Abniyeh_Plus_Minus])</f>
        <v>1.4038999999999999</v>
      </c>
      <c r="N860" s="248">
        <v>1.3418000000000001</v>
      </c>
      <c r="O860" s="245" t="str">
        <f>IF(ISBLANK(TblMainInvoices[[#This Row],[Estimate_Contract_Volumn]]),"",ROUND(TblMainInvoices[[#This Row],[Price_Unit]]*TblMainInvoices[[#This Row],[Estimate_Contract_Volumn]],0))</f>
        <v/>
      </c>
      <c r="P860" s="249"/>
      <c r="Q860" s="250" t="str">
        <f>IFERROR(IF(ISBLANK(TblMainInvoices[[#This Row],[ContInv_No01_Volumn]]),"",ROUND(TblMainInvoices[[#This Row],[Price_Unit]]*TblMainInvoices[[#This Row],[ContInv_No01_Volumn]],0)),"")</f>
        <v/>
      </c>
    </row>
    <row r="861" spans="1:17" ht="50.25" customHeight="1">
      <c r="A861" s="239" t="str">
        <f t="shared" si="26"/>
        <v>11180809</v>
      </c>
      <c r="B861" s="240" t="str">
        <f>_xlfn.XLOOKUP(TblMainInvoices[[#This Row],[Fehrest_Code]],TblFeharesCode[Fehrest_Code],TblFeharesCode[Schedule_Prices_Fa])</f>
        <v>ابنیه</v>
      </c>
      <c r="C861" s="240" t="e">
        <f>_xlfn.XLOOKUP(TblMainInvoices[[#This Row],[Schedule_Prices_Fa]],TblFeharesCode[Schedule_Prices_Fa],#REF!)</f>
        <v>#REF!</v>
      </c>
      <c r="D861" s="241">
        <v>11</v>
      </c>
      <c r="E861" s="241" t="str">
        <f t="shared" si="27"/>
        <v>18</v>
      </c>
      <c r="F861" s="240" t="s">
        <v>1724</v>
      </c>
      <c r="G861" s="251" t="s">
        <v>1835</v>
      </c>
      <c r="H861" s="243" t="s">
        <v>1836</v>
      </c>
      <c r="I861" s="243" t="s">
        <v>3973</v>
      </c>
      <c r="J861" s="252" t="s">
        <v>145</v>
      </c>
      <c r="K861" s="245">
        <v>90900</v>
      </c>
      <c r="L861" s="246"/>
      <c r="M861" s="247">
        <f>_xlfn.XLOOKUP(TblMainInvoices[[#This Row],[Chapter_Nomber]],TblFeharesChapter[Abniyeh_Chapter_Nomber],TblFeharesChapter[Abniyeh_Plus_Minus])</f>
        <v>1.4038999999999999</v>
      </c>
      <c r="N861" s="248">
        <v>1.3418000000000001</v>
      </c>
      <c r="O861" s="245" t="str">
        <f>IF(ISBLANK(TblMainInvoices[[#This Row],[Estimate_Contract_Volumn]]),"",ROUND(TblMainInvoices[[#This Row],[Price_Unit]]*TblMainInvoices[[#This Row],[Estimate_Contract_Volumn]],0))</f>
        <v/>
      </c>
      <c r="P861" s="249"/>
      <c r="Q861" s="250" t="str">
        <f>IFERROR(IF(ISBLANK(TblMainInvoices[[#This Row],[ContInv_No01_Volumn]]),"",ROUND(TblMainInvoices[[#This Row],[Price_Unit]]*TblMainInvoices[[#This Row],[ContInv_No01_Volumn]],0)),"")</f>
        <v/>
      </c>
    </row>
    <row r="862" spans="1:17" ht="50.25" customHeight="1">
      <c r="A862" s="239" t="str">
        <f t="shared" si="26"/>
        <v>11180810</v>
      </c>
      <c r="B862" s="240" t="str">
        <f>_xlfn.XLOOKUP(TblMainInvoices[[#This Row],[Fehrest_Code]],TblFeharesCode[Fehrest_Code],TblFeharesCode[Schedule_Prices_Fa])</f>
        <v>ابنیه</v>
      </c>
      <c r="C862" s="240" t="e">
        <f>_xlfn.XLOOKUP(TblMainInvoices[[#This Row],[Schedule_Prices_Fa]],TblFeharesCode[Schedule_Prices_Fa],#REF!)</f>
        <v>#REF!</v>
      </c>
      <c r="D862" s="241">
        <v>11</v>
      </c>
      <c r="E862" s="241" t="str">
        <f t="shared" si="27"/>
        <v>18</v>
      </c>
      <c r="F862" s="240" t="s">
        <v>1724</v>
      </c>
      <c r="G862" s="251" t="s">
        <v>1837</v>
      </c>
      <c r="H862" s="243" t="s">
        <v>1838</v>
      </c>
      <c r="I862" s="243" t="s">
        <v>3974</v>
      </c>
      <c r="J862" s="252" t="s">
        <v>145</v>
      </c>
      <c r="K862" s="245">
        <v>595</v>
      </c>
      <c r="L862" s="246"/>
      <c r="M862" s="247">
        <f>_xlfn.XLOOKUP(TblMainInvoices[[#This Row],[Chapter_Nomber]],TblFeharesChapter[Abniyeh_Chapter_Nomber],TblFeharesChapter[Abniyeh_Plus_Minus])</f>
        <v>1.4038999999999999</v>
      </c>
      <c r="N862" s="248">
        <v>1.3418000000000001</v>
      </c>
      <c r="O862" s="245" t="str">
        <f>IF(ISBLANK(TblMainInvoices[[#This Row],[Estimate_Contract_Volumn]]),"",ROUND(TblMainInvoices[[#This Row],[Price_Unit]]*TblMainInvoices[[#This Row],[Estimate_Contract_Volumn]],0))</f>
        <v/>
      </c>
      <c r="P862" s="249"/>
      <c r="Q862" s="250" t="str">
        <f>IFERROR(IF(ISBLANK(TblMainInvoices[[#This Row],[ContInv_No01_Volumn]]),"",ROUND(TblMainInvoices[[#This Row],[Price_Unit]]*TblMainInvoices[[#This Row],[ContInv_No01_Volumn]],0)),"")</f>
        <v/>
      </c>
    </row>
    <row r="863" spans="1:17" ht="50.25" customHeight="1">
      <c r="A863" s="239" t="str">
        <f t="shared" si="26"/>
        <v>11180811</v>
      </c>
      <c r="B863" s="240" t="str">
        <f>_xlfn.XLOOKUP(TblMainInvoices[[#This Row],[Fehrest_Code]],TblFeharesCode[Fehrest_Code],TblFeharesCode[Schedule_Prices_Fa])</f>
        <v>ابنیه</v>
      </c>
      <c r="C863" s="240" t="e">
        <f>_xlfn.XLOOKUP(TblMainInvoices[[#This Row],[Schedule_Prices_Fa]],TblFeharesCode[Schedule_Prices_Fa],#REF!)</f>
        <v>#REF!</v>
      </c>
      <c r="D863" s="241">
        <v>11</v>
      </c>
      <c r="E863" s="241" t="str">
        <f t="shared" si="27"/>
        <v>18</v>
      </c>
      <c r="F863" s="240" t="s">
        <v>1724</v>
      </c>
      <c r="G863" s="251" t="s">
        <v>1839</v>
      </c>
      <c r="H863" s="243" t="s">
        <v>1840</v>
      </c>
      <c r="I863" s="243" t="s">
        <v>3975</v>
      </c>
      <c r="J863" s="252" t="s">
        <v>145</v>
      </c>
      <c r="K863" s="245">
        <v>0</v>
      </c>
      <c r="L863" s="246"/>
      <c r="M863" s="247">
        <f>_xlfn.XLOOKUP(TblMainInvoices[[#This Row],[Chapter_Nomber]],TblFeharesChapter[Abniyeh_Chapter_Nomber],TblFeharesChapter[Abniyeh_Plus_Minus])</f>
        <v>1.4038999999999999</v>
      </c>
      <c r="N863" s="248">
        <v>1.3418000000000001</v>
      </c>
      <c r="O863" s="245" t="str">
        <f>IF(ISBLANK(TblMainInvoices[[#This Row],[Estimate_Contract_Volumn]]),"",ROUND(TblMainInvoices[[#This Row],[Price_Unit]]*TblMainInvoices[[#This Row],[Estimate_Contract_Volumn]],0))</f>
        <v/>
      </c>
      <c r="P863" s="249"/>
      <c r="Q863" s="250" t="str">
        <f>IFERROR(IF(ISBLANK(TblMainInvoices[[#This Row],[ContInv_No01_Volumn]]),"",ROUND(TblMainInvoices[[#This Row],[Price_Unit]]*TblMainInvoices[[#This Row],[ContInv_No01_Volumn]],0)),"")</f>
        <v/>
      </c>
    </row>
    <row r="864" spans="1:17" ht="50.25" customHeight="1">
      <c r="A864" s="239" t="str">
        <f t="shared" si="26"/>
        <v>11180815</v>
      </c>
      <c r="B864" s="240" t="str">
        <f>_xlfn.XLOOKUP(TblMainInvoices[[#This Row],[Fehrest_Code]],TblFeharesCode[Fehrest_Code],TblFeharesCode[Schedule_Prices_Fa])</f>
        <v>ابنیه</v>
      </c>
      <c r="C864" s="240" t="e">
        <f>_xlfn.XLOOKUP(TblMainInvoices[[#This Row],[Schedule_Prices_Fa]],TblFeharesCode[Schedule_Prices_Fa],#REF!)</f>
        <v>#REF!</v>
      </c>
      <c r="D864" s="241">
        <v>11</v>
      </c>
      <c r="E864" s="241" t="str">
        <f t="shared" si="27"/>
        <v>18</v>
      </c>
      <c r="F864" s="240" t="s">
        <v>1724</v>
      </c>
      <c r="G864" s="251" t="s">
        <v>1841</v>
      </c>
      <c r="H864" s="243" t="s">
        <v>1842</v>
      </c>
      <c r="I864" s="243" t="s">
        <v>3976</v>
      </c>
      <c r="J864" s="252" t="s">
        <v>125</v>
      </c>
      <c r="K864" s="245">
        <v>442500</v>
      </c>
      <c r="L864" s="246"/>
      <c r="M864" s="247">
        <f>_xlfn.XLOOKUP(TblMainInvoices[[#This Row],[Chapter_Nomber]],TblFeharesChapter[Abniyeh_Chapter_Nomber],TblFeharesChapter[Abniyeh_Plus_Minus])</f>
        <v>1.4038999999999999</v>
      </c>
      <c r="N864" s="248">
        <v>1.3418000000000001</v>
      </c>
      <c r="O864" s="245" t="str">
        <f>IF(ISBLANK(TblMainInvoices[[#This Row],[Estimate_Contract_Volumn]]),"",ROUND(TblMainInvoices[[#This Row],[Price_Unit]]*TblMainInvoices[[#This Row],[Estimate_Contract_Volumn]],0))</f>
        <v/>
      </c>
      <c r="P864" s="249"/>
      <c r="Q864" s="250" t="str">
        <f>IFERROR(IF(ISBLANK(TblMainInvoices[[#This Row],[ContInv_No01_Volumn]]),"",ROUND(TblMainInvoices[[#This Row],[Price_Unit]]*TblMainInvoices[[#This Row],[ContInv_No01_Volumn]],0)),"")</f>
        <v/>
      </c>
    </row>
    <row r="865" spans="1:17" ht="50.25" customHeight="1">
      <c r="A865" s="239" t="str">
        <f t="shared" si="26"/>
        <v>11180817</v>
      </c>
      <c r="B865" s="240" t="str">
        <f>_xlfn.XLOOKUP(TblMainInvoices[[#This Row],[Fehrest_Code]],TblFeharesCode[Fehrest_Code],TblFeharesCode[Schedule_Prices_Fa])</f>
        <v>ابنیه</v>
      </c>
      <c r="C865" s="240" t="e">
        <f>_xlfn.XLOOKUP(TblMainInvoices[[#This Row],[Schedule_Prices_Fa]],TblFeharesCode[Schedule_Prices_Fa],#REF!)</f>
        <v>#REF!</v>
      </c>
      <c r="D865" s="241">
        <v>11</v>
      </c>
      <c r="E865" s="241" t="str">
        <f t="shared" si="27"/>
        <v>18</v>
      </c>
      <c r="F865" s="240" t="s">
        <v>1724</v>
      </c>
      <c r="G865" s="251" t="s">
        <v>1843</v>
      </c>
      <c r="H865" s="243" t="s">
        <v>1844</v>
      </c>
      <c r="I865" s="243" t="s">
        <v>3977</v>
      </c>
      <c r="J865" s="252" t="s">
        <v>125</v>
      </c>
      <c r="K865" s="245">
        <v>14900</v>
      </c>
      <c r="L865" s="246"/>
      <c r="M865" s="247">
        <f>_xlfn.XLOOKUP(TblMainInvoices[[#This Row],[Chapter_Nomber]],TblFeharesChapter[Abniyeh_Chapter_Nomber],TblFeharesChapter[Abniyeh_Plus_Minus])</f>
        <v>1.4038999999999999</v>
      </c>
      <c r="N865" s="248">
        <v>1.3418000000000001</v>
      </c>
      <c r="O865" s="245" t="str">
        <f>IF(ISBLANK(TblMainInvoices[[#This Row],[Estimate_Contract_Volumn]]),"",ROUND(TblMainInvoices[[#This Row],[Price_Unit]]*TblMainInvoices[[#This Row],[Estimate_Contract_Volumn]],0))</f>
        <v/>
      </c>
      <c r="P865" s="249"/>
      <c r="Q865" s="250" t="str">
        <f>IFERROR(IF(ISBLANK(TblMainInvoices[[#This Row],[ContInv_No01_Volumn]]),"",ROUND(TblMainInvoices[[#This Row],[Price_Unit]]*TblMainInvoices[[#This Row],[ContInv_No01_Volumn]],0)),"")</f>
        <v/>
      </c>
    </row>
    <row r="866" spans="1:17" ht="50.25" customHeight="1">
      <c r="A866" s="239" t="str">
        <f t="shared" si="26"/>
        <v>11180818</v>
      </c>
      <c r="B866" s="240" t="str">
        <f>_xlfn.XLOOKUP(TblMainInvoices[[#This Row],[Fehrest_Code]],TblFeharesCode[Fehrest_Code],TblFeharesCode[Schedule_Prices_Fa])</f>
        <v>ابنیه</v>
      </c>
      <c r="C866" s="240" t="e">
        <f>_xlfn.XLOOKUP(TblMainInvoices[[#This Row],[Schedule_Prices_Fa]],TblFeharesCode[Schedule_Prices_Fa],#REF!)</f>
        <v>#REF!</v>
      </c>
      <c r="D866" s="241">
        <v>11</v>
      </c>
      <c r="E866" s="241" t="str">
        <f t="shared" si="27"/>
        <v>18</v>
      </c>
      <c r="F866" s="240" t="s">
        <v>1724</v>
      </c>
      <c r="G866" s="251" t="s">
        <v>1845</v>
      </c>
      <c r="H866" s="243" t="s">
        <v>1846</v>
      </c>
      <c r="I866" s="243" t="s">
        <v>3978</v>
      </c>
      <c r="J866" s="252" t="s">
        <v>125</v>
      </c>
      <c r="K866" s="245">
        <v>0</v>
      </c>
      <c r="L866" s="246"/>
      <c r="M866" s="247">
        <f>_xlfn.XLOOKUP(TblMainInvoices[[#This Row],[Chapter_Nomber]],TblFeharesChapter[Abniyeh_Chapter_Nomber],TblFeharesChapter[Abniyeh_Plus_Minus])</f>
        <v>1.4038999999999999</v>
      </c>
      <c r="N866" s="248">
        <v>1.3418000000000001</v>
      </c>
      <c r="O866" s="245" t="str">
        <f>IF(ISBLANK(TblMainInvoices[[#This Row],[Estimate_Contract_Volumn]]),"",ROUND(TblMainInvoices[[#This Row],[Price_Unit]]*TblMainInvoices[[#This Row],[Estimate_Contract_Volumn]],0))</f>
        <v/>
      </c>
      <c r="P866" s="249"/>
      <c r="Q866" s="250" t="str">
        <f>IFERROR(IF(ISBLANK(TblMainInvoices[[#This Row],[ContInv_No01_Volumn]]),"",ROUND(TblMainInvoices[[#This Row],[Price_Unit]]*TblMainInvoices[[#This Row],[ContInv_No01_Volumn]],0)),"")</f>
        <v/>
      </c>
    </row>
    <row r="867" spans="1:17" ht="50.25" customHeight="1">
      <c r="A867" s="239" t="str">
        <f t="shared" si="26"/>
        <v>11180901</v>
      </c>
      <c r="B867" s="240" t="str">
        <f>_xlfn.XLOOKUP(TblMainInvoices[[#This Row],[Fehrest_Code]],TblFeharesCode[Fehrest_Code],TblFeharesCode[Schedule_Prices_Fa])</f>
        <v>ابنیه</v>
      </c>
      <c r="C867" s="240" t="e">
        <f>_xlfn.XLOOKUP(TblMainInvoices[[#This Row],[Schedule_Prices_Fa]],TblFeharesCode[Schedule_Prices_Fa],#REF!)</f>
        <v>#REF!</v>
      </c>
      <c r="D867" s="241">
        <v>11</v>
      </c>
      <c r="E867" s="241" t="str">
        <f t="shared" si="27"/>
        <v>18</v>
      </c>
      <c r="F867" s="240" t="s">
        <v>1724</v>
      </c>
      <c r="G867" s="251" t="s">
        <v>1847</v>
      </c>
      <c r="H867" s="243" t="s">
        <v>1848</v>
      </c>
      <c r="I867" s="243" t="s">
        <v>3979</v>
      </c>
      <c r="J867" s="252" t="s">
        <v>125</v>
      </c>
      <c r="K867" s="245">
        <v>1623000</v>
      </c>
      <c r="L867" s="246"/>
      <c r="M867" s="247">
        <f>_xlfn.XLOOKUP(TblMainInvoices[[#This Row],[Chapter_Nomber]],TblFeharesChapter[Abniyeh_Chapter_Nomber],TblFeharesChapter[Abniyeh_Plus_Minus])</f>
        <v>1.4038999999999999</v>
      </c>
      <c r="N867" s="248">
        <v>1.3418000000000001</v>
      </c>
      <c r="O867" s="245" t="str">
        <f>IF(ISBLANK(TblMainInvoices[[#This Row],[Estimate_Contract_Volumn]]),"",ROUND(TblMainInvoices[[#This Row],[Price_Unit]]*TblMainInvoices[[#This Row],[Estimate_Contract_Volumn]],0))</f>
        <v/>
      </c>
      <c r="P867" s="249"/>
      <c r="Q867" s="250" t="str">
        <f>IFERROR(IF(ISBLANK(TblMainInvoices[[#This Row],[ContInv_No01_Volumn]]),"",ROUND(TblMainInvoices[[#This Row],[Price_Unit]]*TblMainInvoices[[#This Row],[ContInv_No01_Volumn]],0)),"")</f>
        <v/>
      </c>
    </row>
    <row r="868" spans="1:17" ht="50.25" customHeight="1">
      <c r="A868" s="239" t="str">
        <f t="shared" si="26"/>
        <v>11180902</v>
      </c>
      <c r="B868" s="240" t="str">
        <f>_xlfn.XLOOKUP(TblMainInvoices[[#This Row],[Fehrest_Code]],TblFeharesCode[Fehrest_Code],TblFeharesCode[Schedule_Prices_Fa])</f>
        <v>ابنیه</v>
      </c>
      <c r="C868" s="240" t="e">
        <f>_xlfn.XLOOKUP(TblMainInvoices[[#This Row],[Schedule_Prices_Fa]],TblFeharesCode[Schedule_Prices_Fa],#REF!)</f>
        <v>#REF!</v>
      </c>
      <c r="D868" s="241">
        <v>11</v>
      </c>
      <c r="E868" s="241" t="str">
        <f t="shared" si="27"/>
        <v>18</v>
      </c>
      <c r="F868" s="240" t="s">
        <v>1724</v>
      </c>
      <c r="G868" s="251" t="s">
        <v>1849</v>
      </c>
      <c r="H868" s="243" t="s">
        <v>1850</v>
      </c>
      <c r="I868" s="243" t="s">
        <v>3980</v>
      </c>
      <c r="J868" s="244" t="s">
        <v>125</v>
      </c>
      <c r="K868" s="245">
        <v>2016000</v>
      </c>
      <c r="L868" s="246"/>
      <c r="M868" s="247">
        <f>_xlfn.XLOOKUP(TblMainInvoices[[#This Row],[Chapter_Nomber]],TblFeharesChapter[Abniyeh_Chapter_Nomber],TblFeharesChapter[Abniyeh_Plus_Minus])</f>
        <v>1.4038999999999999</v>
      </c>
      <c r="N868" s="248">
        <v>1.3418000000000001</v>
      </c>
      <c r="O868" s="245" t="str">
        <f>IF(ISBLANK(TblMainInvoices[[#This Row],[Estimate_Contract_Volumn]]),"",ROUND(TblMainInvoices[[#This Row],[Price_Unit]]*TblMainInvoices[[#This Row],[Estimate_Contract_Volumn]],0))</f>
        <v/>
      </c>
      <c r="P868" s="249"/>
      <c r="Q868" s="250" t="str">
        <f>IFERROR(IF(ISBLANK(TblMainInvoices[[#This Row],[ContInv_No01_Volumn]]),"",ROUND(TblMainInvoices[[#This Row],[Price_Unit]]*TblMainInvoices[[#This Row],[ContInv_No01_Volumn]],0)),"")</f>
        <v/>
      </c>
    </row>
    <row r="869" spans="1:17" ht="50.25" customHeight="1">
      <c r="A869" s="239" t="str">
        <f t="shared" si="26"/>
        <v>11180911</v>
      </c>
      <c r="B869" s="240" t="str">
        <f>_xlfn.XLOOKUP(TblMainInvoices[[#This Row],[Fehrest_Code]],TblFeharesCode[Fehrest_Code],TblFeharesCode[Schedule_Prices_Fa])</f>
        <v>ابنیه</v>
      </c>
      <c r="C869" s="240" t="e">
        <f>_xlfn.XLOOKUP(TblMainInvoices[[#This Row],[Schedule_Prices_Fa]],TblFeharesCode[Schedule_Prices_Fa],#REF!)</f>
        <v>#REF!</v>
      </c>
      <c r="D869" s="241">
        <v>11</v>
      </c>
      <c r="E869" s="241" t="str">
        <f t="shared" si="27"/>
        <v>18</v>
      </c>
      <c r="F869" s="240" t="s">
        <v>1724</v>
      </c>
      <c r="G869" s="251" t="s">
        <v>1851</v>
      </c>
      <c r="H869" s="243" t="s">
        <v>1852</v>
      </c>
      <c r="I869" s="243" t="s">
        <v>3981</v>
      </c>
      <c r="J869" s="244" t="s">
        <v>125</v>
      </c>
      <c r="K869" s="245">
        <v>346000</v>
      </c>
      <c r="L869" s="246"/>
      <c r="M869" s="247">
        <f>_xlfn.XLOOKUP(TblMainInvoices[[#This Row],[Chapter_Nomber]],TblFeharesChapter[Abniyeh_Chapter_Nomber],TblFeharesChapter[Abniyeh_Plus_Minus])</f>
        <v>1.4038999999999999</v>
      </c>
      <c r="N869" s="248">
        <v>1.3418000000000001</v>
      </c>
      <c r="O869" s="245" t="str">
        <f>IF(ISBLANK(TblMainInvoices[[#This Row],[Estimate_Contract_Volumn]]),"",ROUND(TblMainInvoices[[#This Row],[Price_Unit]]*TblMainInvoices[[#This Row],[Estimate_Contract_Volumn]],0))</f>
        <v/>
      </c>
      <c r="P869" s="249"/>
      <c r="Q869" s="250" t="str">
        <f>IFERROR(IF(ISBLANK(TblMainInvoices[[#This Row],[ContInv_No01_Volumn]]),"",ROUND(TblMainInvoices[[#This Row],[Price_Unit]]*TblMainInvoices[[#This Row],[ContInv_No01_Volumn]],0)),"")</f>
        <v/>
      </c>
    </row>
    <row r="870" spans="1:17" ht="50.25" customHeight="1">
      <c r="A870" s="239" t="str">
        <f t="shared" si="26"/>
        <v>11180912</v>
      </c>
      <c r="B870" s="240" t="str">
        <f>_xlfn.XLOOKUP(TblMainInvoices[[#This Row],[Fehrest_Code]],TblFeharesCode[Fehrest_Code],TblFeharesCode[Schedule_Prices_Fa])</f>
        <v>ابنیه</v>
      </c>
      <c r="C870" s="240" t="e">
        <f>_xlfn.XLOOKUP(TblMainInvoices[[#This Row],[Schedule_Prices_Fa]],TblFeharesCode[Schedule_Prices_Fa],#REF!)</f>
        <v>#REF!</v>
      </c>
      <c r="D870" s="241">
        <v>11</v>
      </c>
      <c r="E870" s="241" t="str">
        <f t="shared" si="27"/>
        <v>18</v>
      </c>
      <c r="F870" s="240" t="s">
        <v>1724</v>
      </c>
      <c r="G870" s="251" t="s">
        <v>1853</v>
      </c>
      <c r="H870" s="243" t="s">
        <v>1854</v>
      </c>
      <c r="I870" s="243" t="s">
        <v>3982</v>
      </c>
      <c r="J870" s="244" t="s">
        <v>125</v>
      </c>
      <c r="K870" s="245">
        <v>355000</v>
      </c>
      <c r="L870" s="246"/>
      <c r="M870" s="247">
        <f>_xlfn.XLOOKUP(TblMainInvoices[[#This Row],[Chapter_Nomber]],TblFeharesChapter[Abniyeh_Chapter_Nomber],TblFeharesChapter[Abniyeh_Plus_Minus])</f>
        <v>1.4038999999999999</v>
      </c>
      <c r="N870" s="248">
        <v>1.3418000000000001</v>
      </c>
      <c r="O870" s="245" t="str">
        <f>IF(ISBLANK(TblMainInvoices[[#This Row],[Estimate_Contract_Volumn]]),"",ROUND(TblMainInvoices[[#This Row],[Price_Unit]]*TblMainInvoices[[#This Row],[Estimate_Contract_Volumn]],0))</f>
        <v/>
      </c>
      <c r="P870" s="249"/>
      <c r="Q870" s="250" t="str">
        <f>IFERROR(IF(ISBLANK(TblMainInvoices[[#This Row],[ContInv_No01_Volumn]]),"",ROUND(TblMainInvoices[[#This Row],[Price_Unit]]*TblMainInvoices[[#This Row],[ContInv_No01_Volumn]],0)),"")</f>
        <v/>
      </c>
    </row>
    <row r="871" spans="1:17" ht="50.25" customHeight="1">
      <c r="A871" s="239" t="str">
        <f t="shared" si="26"/>
        <v>11180913</v>
      </c>
      <c r="B871" s="240" t="str">
        <f>_xlfn.XLOOKUP(TblMainInvoices[[#This Row],[Fehrest_Code]],TblFeharesCode[Fehrest_Code],TblFeharesCode[Schedule_Prices_Fa])</f>
        <v>ابنیه</v>
      </c>
      <c r="C871" s="240" t="e">
        <f>_xlfn.XLOOKUP(TblMainInvoices[[#This Row],[Schedule_Prices_Fa]],TblFeharesCode[Schedule_Prices_Fa],#REF!)</f>
        <v>#REF!</v>
      </c>
      <c r="D871" s="241">
        <v>11</v>
      </c>
      <c r="E871" s="241" t="str">
        <f t="shared" si="27"/>
        <v>18</v>
      </c>
      <c r="F871" s="240" t="s">
        <v>1724</v>
      </c>
      <c r="G871" s="251" t="s">
        <v>1855</v>
      </c>
      <c r="H871" s="243" t="s">
        <v>1856</v>
      </c>
      <c r="I871" s="243" t="s">
        <v>3983</v>
      </c>
      <c r="J871" s="252" t="s">
        <v>125</v>
      </c>
      <c r="K871" s="245">
        <v>-137500</v>
      </c>
      <c r="L871" s="246"/>
      <c r="M871" s="247">
        <f>_xlfn.XLOOKUP(TblMainInvoices[[#This Row],[Chapter_Nomber]],TblFeharesChapter[Abniyeh_Chapter_Nomber],TblFeharesChapter[Abniyeh_Plus_Minus])</f>
        <v>1.4038999999999999</v>
      </c>
      <c r="N871" s="248">
        <v>1.3418000000000001</v>
      </c>
      <c r="O871" s="245" t="str">
        <f>IF(ISBLANK(TblMainInvoices[[#This Row],[Estimate_Contract_Volumn]]),"",ROUND(TblMainInvoices[[#This Row],[Price_Unit]]*TblMainInvoices[[#This Row],[Estimate_Contract_Volumn]],0))</f>
        <v/>
      </c>
      <c r="P871" s="249"/>
      <c r="Q871" s="250" t="str">
        <f>IFERROR(IF(ISBLANK(TblMainInvoices[[#This Row],[ContInv_No01_Volumn]]),"",ROUND(TblMainInvoices[[#This Row],[Price_Unit]]*TblMainInvoices[[#This Row],[ContInv_No01_Volumn]],0)),"")</f>
        <v/>
      </c>
    </row>
    <row r="872" spans="1:17" ht="50.25" customHeight="1">
      <c r="A872" s="239" t="str">
        <f t="shared" si="26"/>
        <v>11180914</v>
      </c>
      <c r="B872" s="240" t="str">
        <f>_xlfn.XLOOKUP(TblMainInvoices[[#This Row],[Fehrest_Code]],TblFeharesCode[Fehrest_Code],TblFeharesCode[Schedule_Prices_Fa])</f>
        <v>ابنیه</v>
      </c>
      <c r="C872" s="240" t="e">
        <f>_xlfn.XLOOKUP(TblMainInvoices[[#This Row],[Schedule_Prices_Fa]],TblFeharesCode[Schedule_Prices_Fa],#REF!)</f>
        <v>#REF!</v>
      </c>
      <c r="D872" s="241">
        <v>11</v>
      </c>
      <c r="E872" s="241" t="str">
        <f t="shared" si="27"/>
        <v>18</v>
      </c>
      <c r="F872" s="240" t="s">
        <v>1724</v>
      </c>
      <c r="G872" s="251" t="s">
        <v>1857</v>
      </c>
      <c r="H872" s="243" t="s">
        <v>1858</v>
      </c>
      <c r="I872" s="243" t="s">
        <v>3984</v>
      </c>
      <c r="J872" s="252" t="s">
        <v>125</v>
      </c>
      <c r="K872" s="245">
        <v>130000</v>
      </c>
      <c r="L872" s="246"/>
      <c r="M872" s="247">
        <f>_xlfn.XLOOKUP(TblMainInvoices[[#This Row],[Chapter_Nomber]],TblFeharesChapter[Abniyeh_Chapter_Nomber],TblFeharesChapter[Abniyeh_Plus_Minus])</f>
        <v>1.4038999999999999</v>
      </c>
      <c r="N872" s="248">
        <v>1.3418000000000001</v>
      </c>
      <c r="O872" s="245" t="str">
        <f>IF(ISBLANK(TblMainInvoices[[#This Row],[Estimate_Contract_Volumn]]),"",ROUND(TblMainInvoices[[#This Row],[Price_Unit]]*TblMainInvoices[[#This Row],[Estimate_Contract_Volumn]],0))</f>
        <v/>
      </c>
      <c r="P872" s="249"/>
      <c r="Q872" s="250" t="str">
        <f>IFERROR(IF(ISBLANK(TblMainInvoices[[#This Row],[ContInv_No01_Volumn]]),"",ROUND(TblMainInvoices[[#This Row],[Price_Unit]]*TblMainInvoices[[#This Row],[ContInv_No01_Volumn]],0)),"")</f>
        <v/>
      </c>
    </row>
    <row r="873" spans="1:17" ht="50.25" customHeight="1">
      <c r="A873" s="239" t="str">
        <f t="shared" si="26"/>
        <v>11180915</v>
      </c>
      <c r="B873" s="240" t="str">
        <f>_xlfn.XLOOKUP(TblMainInvoices[[#This Row],[Fehrest_Code]],TblFeharesCode[Fehrest_Code],TblFeharesCode[Schedule_Prices_Fa])</f>
        <v>ابنیه</v>
      </c>
      <c r="C873" s="240" t="e">
        <f>_xlfn.XLOOKUP(TblMainInvoices[[#This Row],[Schedule_Prices_Fa]],TblFeharesCode[Schedule_Prices_Fa],#REF!)</f>
        <v>#REF!</v>
      </c>
      <c r="D873" s="241">
        <v>11</v>
      </c>
      <c r="E873" s="241" t="str">
        <f t="shared" si="27"/>
        <v>18</v>
      </c>
      <c r="F873" s="240" t="s">
        <v>1724</v>
      </c>
      <c r="G873" s="251" t="s">
        <v>1859</v>
      </c>
      <c r="H873" s="243" t="s">
        <v>1860</v>
      </c>
      <c r="I873" s="243" t="s">
        <v>3984</v>
      </c>
      <c r="J873" s="252" t="s">
        <v>125</v>
      </c>
      <c r="K873" s="245">
        <v>160500</v>
      </c>
      <c r="L873" s="246"/>
      <c r="M873" s="247">
        <f>_xlfn.XLOOKUP(TblMainInvoices[[#This Row],[Chapter_Nomber]],TblFeharesChapter[Abniyeh_Chapter_Nomber],TblFeharesChapter[Abniyeh_Plus_Minus])</f>
        <v>1.4038999999999999</v>
      </c>
      <c r="N873" s="248">
        <v>1.3418000000000001</v>
      </c>
      <c r="O873" s="245" t="str">
        <f>IF(ISBLANK(TblMainInvoices[[#This Row],[Estimate_Contract_Volumn]]),"",ROUND(TblMainInvoices[[#This Row],[Price_Unit]]*TblMainInvoices[[#This Row],[Estimate_Contract_Volumn]],0))</f>
        <v/>
      </c>
      <c r="P873" s="249"/>
      <c r="Q873" s="250" t="str">
        <f>IFERROR(IF(ISBLANK(TblMainInvoices[[#This Row],[ContInv_No01_Volumn]]),"",ROUND(TblMainInvoices[[#This Row],[Price_Unit]]*TblMainInvoices[[#This Row],[ContInv_No01_Volumn]],0)),"")</f>
        <v/>
      </c>
    </row>
    <row r="874" spans="1:17" ht="50.25" customHeight="1">
      <c r="A874" s="239" t="str">
        <f t="shared" si="26"/>
        <v>11180916</v>
      </c>
      <c r="B874" s="240" t="str">
        <f>_xlfn.XLOOKUP(TblMainInvoices[[#This Row],[Fehrest_Code]],TblFeharesCode[Fehrest_Code],TblFeharesCode[Schedule_Prices_Fa])</f>
        <v>ابنیه</v>
      </c>
      <c r="C874" s="240" t="e">
        <f>_xlfn.XLOOKUP(TblMainInvoices[[#This Row],[Schedule_Prices_Fa]],TblFeharesCode[Schedule_Prices_Fa],#REF!)</f>
        <v>#REF!</v>
      </c>
      <c r="D874" s="241">
        <v>11</v>
      </c>
      <c r="E874" s="241" t="str">
        <f t="shared" si="27"/>
        <v>18</v>
      </c>
      <c r="F874" s="240" t="s">
        <v>1724</v>
      </c>
      <c r="G874" s="251" t="s">
        <v>1861</v>
      </c>
      <c r="H874" s="243" t="s">
        <v>1862</v>
      </c>
      <c r="I874" s="243" t="s">
        <v>3985</v>
      </c>
      <c r="J874" s="252" t="s">
        <v>125</v>
      </c>
      <c r="K874" s="245">
        <v>193000</v>
      </c>
      <c r="L874" s="246"/>
      <c r="M874" s="247">
        <f>_xlfn.XLOOKUP(TblMainInvoices[[#This Row],[Chapter_Nomber]],TblFeharesChapter[Abniyeh_Chapter_Nomber],TblFeharesChapter[Abniyeh_Plus_Minus])</f>
        <v>1.4038999999999999</v>
      </c>
      <c r="N874" s="248">
        <v>1.3418000000000001</v>
      </c>
      <c r="O874" s="245" t="str">
        <f>IF(ISBLANK(TblMainInvoices[[#This Row],[Estimate_Contract_Volumn]]),"",ROUND(TblMainInvoices[[#This Row],[Price_Unit]]*TblMainInvoices[[#This Row],[Estimate_Contract_Volumn]],0))</f>
        <v/>
      </c>
      <c r="P874" s="249"/>
      <c r="Q874" s="250" t="str">
        <f>IFERROR(IF(ISBLANK(TblMainInvoices[[#This Row],[ContInv_No01_Volumn]]),"",ROUND(TblMainInvoices[[#This Row],[Price_Unit]]*TblMainInvoices[[#This Row],[ContInv_No01_Volumn]],0)),"")</f>
        <v/>
      </c>
    </row>
    <row r="875" spans="1:17" ht="50.25" customHeight="1">
      <c r="A875" s="239" t="str">
        <f t="shared" si="26"/>
        <v>11180917</v>
      </c>
      <c r="B875" s="240" t="str">
        <f>_xlfn.XLOOKUP(TblMainInvoices[[#This Row],[Fehrest_Code]],TblFeharesCode[Fehrest_Code],TblFeharesCode[Schedule_Prices_Fa])</f>
        <v>ابنیه</v>
      </c>
      <c r="C875" s="240" t="e">
        <f>_xlfn.XLOOKUP(TblMainInvoices[[#This Row],[Schedule_Prices_Fa]],TblFeharesCode[Schedule_Prices_Fa],#REF!)</f>
        <v>#REF!</v>
      </c>
      <c r="D875" s="241">
        <v>11</v>
      </c>
      <c r="E875" s="241" t="str">
        <f t="shared" si="27"/>
        <v>18</v>
      </c>
      <c r="F875" s="240" t="s">
        <v>1724</v>
      </c>
      <c r="G875" s="251" t="s">
        <v>1863</v>
      </c>
      <c r="H875" s="243" t="s">
        <v>1864</v>
      </c>
      <c r="I875" s="243" t="s">
        <v>3985</v>
      </c>
      <c r="J875" s="252" t="s">
        <v>125</v>
      </c>
      <c r="K875" s="245">
        <v>156500</v>
      </c>
      <c r="L875" s="246"/>
      <c r="M875" s="247">
        <f>_xlfn.XLOOKUP(TblMainInvoices[[#This Row],[Chapter_Nomber]],TblFeharesChapter[Abniyeh_Chapter_Nomber],TblFeharesChapter[Abniyeh_Plus_Minus])</f>
        <v>1.4038999999999999</v>
      </c>
      <c r="N875" s="248">
        <v>1.3418000000000001</v>
      </c>
      <c r="O875" s="245" t="str">
        <f>IF(ISBLANK(TblMainInvoices[[#This Row],[Estimate_Contract_Volumn]]),"",ROUND(TblMainInvoices[[#This Row],[Price_Unit]]*TblMainInvoices[[#This Row],[Estimate_Contract_Volumn]],0))</f>
        <v/>
      </c>
      <c r="P875" s="249"/>
      <c r="Q875" s="250" t="str">
        <f>IFERROR(IF(ISBLANK(TblMainInvoices[[#This Row],[ContInv_No01_Volumn]]),"",ROUND(TblMainInvoices[[#This Row],[Price_Unit]]*TblMainInvoices[[#This Row],[ContInv_No01_Volumn]],0)),"")</f>
        <v/>
      </c>
    </row>
    <row r="876" spans="1:17" ht="50.25" customHeight="1">
      <c r="A876" s="239" t="str">
        <f t="shared" si="26"/>
        <v>11180918</v>
      </c>
      <c r="B876" s="240" t="str">
        <f>_xlfn.XLOOKUP(TblMainInvoices[[#This Row],[Fehrest_Code]],TblFeharesCode[Fehrest_Code],TblFeharesCode[Schedule_Prices_Fa])</f>
        <v>ابنیه</v>
      </c>
      <c r="C876" s="240" t="e">
        <f>_xlfn.XLOOKUP(TblMainInvoices[[#This Row],[Schedule_Prices_Fa]],TblFeharesCode[Schedule_Prices_Fa],#REF!)</f>
        <v>#REF!</v>
      </c>
      <c r="D876" s="241">
        <v>11</v>
      </c>
      <c r="E876" s="241" t="str">
        <f t="shared" si="27"/>
        <v>18</v>
      </c>
      <c r="F876" s="240" t="s">
        <v>1724</v>
      </c>
      <c r="G876" s="251" t="s">
        <v>1865</v>
      </c>
      <c r="H876" s="243" t="s">
        <v>1866</v>
      </c>
      <c r="I876" s="243" t="s">
        <v>3986</v>
      </c>
      <c r="J876" s="244" t="s">
        <v>125</v>
      </c>
      <c r="K876" s="245">
        <v>203000</v>
      </c>
      <c r="L876" s="246"/>
      <c r="M876" s="247">
        <f>_xlfn.XLOOKUP(TblMainInvoices[[#This Row],[Chapter_Nomber]],TblFeharesChapter[Abniyeh_Chapter_Nomber],TblFeharesChapter[Abniyeh_Plus_Minus])</f>
        <v>1.4038999999999999</v>
      </c>
      <c r="N876" s="248">
        <v>1.3418000000000001</v>
      </c>
      <c r="O876" s="245" t="str">
        <f>IF(ISBLANK(TblMainInvoices[[#This Row],[Estimate_Contract_Volumn]]),"",ROUND(TblMainInvoices[[#This Row],[Price_Unit]]*TblMainInvoices[[#This Row],[Estimate_Contract_Volumn]],0))</f>
        <v/>
      </c>
      <c r="P876" s="249"/>
      <c r="Q876" s="250" t="str">
        <f>IFERROR(IF(ISBLANK(TblMainInvoices[[#This Row],[ContInv_No01_Volumn]]),"",ROUND(TblMainInvoices[[#This Row],[Price_Unit]]*TblMainInvoices[[#This Row],[ContInv_No01_Volumn]],0)),"")</f>
        <v/>
      </c>
    </row>
    <row r="877" spans="1:17" ht="50.25" customHeight="1">
      <c r="A877" s="239" t="str">
        <f t="shared" si="26"/>
        <v>11180925</v>
      </c>
      <c r="B877" s="240" t="str">
        <f>_xlfn.XLOOKUP(TblMainInvoices[[#This Row],[Fehrest_Code]],TblFeharesCode[Fehrest_Code],TblFeharesCode[Schedule_Prices_Fa])</f>
        <v>ابنیه</v>
      </c>
      <c r="C877" s="240" t="e">
        <f>_xlfn.XLOOKUP(TblMainInvoices[[#This Row],[Schedule_Prices_Fa]],TblFeharesCode[Schedule_Prices_Fa],#REF!)</f>
        <v>#REF!</v>
      </c>
      <c r="D877" s="241">
        <v>11</v>
      </c>
      <c r="E877" s="241" t="str">
        <f t="shared" si="27"/>
        <v>18</v>
      </c>
      <c r="F877" s="240" t="s">
        <v>1724</v>
      </c>
      <c r="G877" s="251" t="s">
        <v>1867</v>
      </c>
      <c r="H877" s="243" t="s">
        <v>1868</v>
      </c>
      <c r="I877" s="243" t="s">
        <v>3987</v>
      </c>
      <c r="J877" s="244" t="s">
        <v>236</v>
      </c>
      <c r="K877" s="245">
        <v>320000</v>
      </c>
      <c r="L877" s="246"/>
      <c r="M877" s="247">
        <f>_xlfn.XLOOKUP(TblMainInvoices[[#This Row],[Chapter_Nomber]],TblFeharesChapter[Abniyeh_Chapter_Nomber],TblFeharesChapter[Abniyeh_Plus_Minus])</f>
        <v>1.4038999999999999</v>
      </c>
      <c r="N877" s="248">
        <v>1.3418000000000001</v>
      </c>
      <c r="O877" s="245" t="str">
        <f>IF(ISBLANK(TblMainInvoices[[#This Row],[Estimate_Contract_Volumn]]),"",ROUND(TblMainInvoices[[#This Row],[Price_Unit]]*TblMainInvoices[[#This Row],[Estimate_Contract_Volumn]],0))</f>
        <v/>
      </c>
      <c r="P877" s="249"/>
      <c r="Q877" s="250" t="str">
        <f>IFERROR(IF(ISBLANK(TblMainInvoices[[#This Row],[ContInv_No01_Volumn]]),"",ROUND(TblMainInvoices[[#This Row],[Price_Unit]]*TblMainInvoices[[#This Row],[ContInv_No01_Volumn]],0)),"")</f>
        <v/>
      </c>
    </row>
    <row r="878" spans="1:17" ht="50.25" customHeight="1">
      <c r="A878" s="239" t="str">
        <f t="shared" si="26"/>
        <v>11180926</v>
      </c>
      <c r="B878" s="240" t="str">
        <f>_xlfn.XLOOKUP(TblMainInvoices[[#This Row],[Fehrest_Code]],TblFeharesCode[Fehrest_Code],TblFeharesCode[Schedule_Prices_Fa])</f>
        <v>ابنیه</v>
      </c>
      <c r="C878" s="240" t="e">
        <f>_xlfn.XLOOKUP(TblMainInvoices[[#This Row],[Schedule_Prices_Fa]],TblFeharesCode[Schedule_Prices_Fa],#REF!)</f>
        <v>#REF!</v>
      </c>
      <c r="D878" s="241">
        <v>11</v>
      </c>
      <c r="E878" s="241" t="str">
        <f t="shared" si="27"/>
        <v>18</v>
      </c>
      <c r="F878" s="240" t="s">
        <v>1724</v>
      </c>
      <c r="G878" s="251" t="s">
        <v>1869</v>
      </c>
      <c r="H878" s="243" t="s">
        <v>1870</v>
      </c>
      <c r="I878" s="243" t="s">
        <v>3987</v>
      </c>
      <c r="J878" s="244" t="s">
        <v>236</v>
      </c>
      <c r="K878" s="245">
        <v>426500</v>
      </c>
      <c r="L878" s="246"/>
      <c r="M878" s="247">
        <f>_xlfn.XLOOKUP(TblMainInvoices[[#This Row],[Chapter_Nomber]],TblFeharesChapter[Abniyeh_Chapter_Nomber],TblFeharesChapter[Abniyeh_Plus_Minus])</f>
        <v>1.4038999999999999</v>
      </c>
      <c r="N878" s="248">
        <v>1.3418000000000001</v>
      </c>
      <c r="O878" s="245" t="str">
        <f>IF(ISBLANK(TblMainInvoices[[#This Row],[Estimate_Contract_Volumn]]),"",ROUND(TblMainInvoices[[#This Row],[Price_Unit]]*TblMainInvoices[[#This Row],[Estimate_Contract_Volumn]],0))</f>
        <v/>
      </c>
      <c r="P878" s="249"/>
      <c r="Q878" s="250" t="str">
        <f>IFERROR(IF(ISBLANK(TblMainInvoices[[#This Row],[ContInv_No01_Volumn]]),"",ROUND(TblMainInvoices[[#This Row],[Price_Unit]]*TblMainInvoices[[#This Row],[ContInv_No01_Volumn]],0)),"")</f>
        <v/>
      </c>
    </row>
    <row r="879" spans="1:17" ht="50.25" customHeight="1">
      <c r="A879" s="239" t="str">
        <f t="shared" si="26"/>
        <v>11180927</v>
      </c>
      <c r="B879" s="240" t="str">
        <f>_xlfn.XLOOKUP(TblMainInvoices[[#This Row],[Fehrest_Code]],TblFeharesCode[Fehrest_Code],TblFeharesCode[Schedule_Prices_Fa])</f>
        <v>ابنیه</v>
      </c>
      <c r="C879" s="240" t="e">
        <f>_xlfn.XLOOKUP(TblMainInvoices[[#This Row],[Schedule_Prices_Fa]],TblFeharesCode[Schedule_Prices_Fa],#REF!)</f>
        <v>#REF!</v>
      </c>
      <c r="D879" s="241">
        <v>11</v>
      </c>
      <c r="E879" s="241" t="str">
        <f t="shared" si="27"/>
        <v>18</v>
      </c>
      <c r="F879" s="240" t="s">
        <v>1724</v>
      </c>
      <c r="G879" s="251" t="s">
        <v>1871</v>
      </c>
      <c r="H879" s="243" t="s">
        <v>1872</v>
      </c>
      <c r="I879" s="243" t="s">
        <v>3988</v>
      </c>
      <c r="J879" s="244" t="s">
        <v>125</v>
      </c>
      <c r="K879" s="245">
        <v>1599000</v>
      </c>
      <c r="L879" s="246"/>
      <c r="M879" s="247">
        <f>_xlfn.XLOOKUP(TblMainInvoices[[#This Row],[Chapter_Nomber]],TblFeharesChapter[Abniyeh_Chapter_Nomber],TblFeharesChapter[Abniyeh_Plus_Minus])</f>
        <v>1.4038999999999999</v>
      </c>
      <c r="N879" s="248">
        <v>1.3418000000000001</v>
      </c>
      <c r="O879" s="245" t="str">
        <f>IF(ISBLANK(TblMainInvoices[[#This Row],[Estimate_Contract_Volumn]]),"",ROUND(TblMainInvoices[[#This Row],[Price_Unit]]*TblMainInvoices[[#This Row],[Estimate_Contract_Volumn]],0))</f>
        <v/>
      </c>
      <c r="P879" s="249"/>
      <c r="Q879" s="250" t="str">
        <f>IFERROR(IF(ISBLANK(TblMainInvoices[[#This Row],[ContInv_No01_Volumn]]),"",ROUND(TblMainInvoices[[#This Row],[Price_Unit]]*TblMainInvoices[[#This Row],[ContInv_No01_Volumn]],0)),"")</f>
        <v/>
      </c>
    </row>
    <row r="880" spans="1:17" ht="50.25" customHeight="1">
      <c r="A880" s="239" t="str">
        <f t="shared" si="26"/>
        <v>11180930</v>
      </c>
      <c r="B880" s="240" t="str">
        <f>_xlfn.XLOOKUP(TblMainInvoices[[#This Row],[Fehrest_Code]],TblFeharesCode[Fehrest_Code],TblFeharesCode[Schedule_Prices_Fa])</f>
        <v>ابنیه</v>
      </c>
      <c r="C880" s="240" t="e">
        <f>_xlfn.XLOOKUP(TblMainInvoices[[#This Row],[Schedule_Prices_Fa]],TblFeharesCode[Schedule_Prices_Fa],#REF!)</f>
        <v>#REF!</v>
      </c>
      <c r="D880" s="241">
        <v>11</v>
      </c>
      <c r="E880" s="241" t="str">
        <f t="shared" si="27"/>
        <v>18</v>
      </c>
      <c r="F880" s="240" t="s">
        <v>1724</v>
      </c>
      <c r="G880" s="251" t="s">
        <v>1873</v>
      </c>
      <c r="H880" s="243" t="s">
        <v>1874</v>
      </c>
      <c r="I880" s="243" t="s">
        <v>3989</v>
      </c>
      <c r="J880" s="252" t="s">
        <v>125</v>
      </c>
      <c r="K880" s="245">
        <v>1479000</v>
      </c>
      <c r="L880" s="246"/>
      <c r="M880" s="247">
        <f>_xlfn.XLOOKUP(TblMainInvoices[[#This Row],[Chapter_Nomber]],TblFeharesChapter[Abniyeh_Chapter_Nomber],TblFeharesChapter[Abniyeh_Plus_Minus])</f>
        <v>1.4038999999999999</v>
      </c>
      <c r="N880" s="248">
        <v>1.3418000000000001</v>
      </c>
      <c r="O880" s="245" t="str">
        <f>IF(ISBLANK(TblMainInvoices[[#This Row],[Estimate_Contract_Volumn]]),"",ROUND(TblMainInvoices[[#This Row],[Price_Unit]]*TblMainInvoices[[#This Row],[Estimate_Contract_Volumn]],0))</f>
        <v/>
      </c>
      <c r="P880" s="249"/>
      <c r="Q880" s="250" t="str">
        <f>IFERROR(IF(ISBLANK(TblMainInvoices[[#This Row],[ContInv_No01_Volumn]]),"",ROUND(TblMainInvoices[[#This Row],[Price_Unit]]*TblMainInvoices[[#This Row],[ContInv_No01_Volumn]],0)),"")</f>
        <v/>
      </c>
    </row>
    <row r="881" spans="1:17" ht="50.25" customHeight="1">
      <c r="A881" s="239" t="str">
        <f t="shared" si="26"/>
        <v>11180931</v>
      </c>
      <c r="B881" s="240" t="str">
        <f>_xlfn.XLOOKUP(TblMainInvoices[[#This Row],[Fehrest_Code]],TblFeharesCode[Fehrest_Code],TblFeharesCode[Schedule_Prices_Fa])</f>
        <v>ابنیه</v>
      </c>
      <c r="C881" s="240" t="e">
        <f>_xlfn.XLOOKUP(TblMainInvoices[[#This Row],[Schedule_Prices_Fa]],TblFeharesCode[Schedule_Prices_Fa],#REF!)</f>
        <v>#REF!</v>
      </c>
      <c r="D881" s="241">
        <v>11</v>
      </c>
      <c r="E881" s="241" t="str">
        <f t="shared" si="27"/>
        <v>18</v>
      </c>
      <c r="F881" s="240" t="s">
        <v>1724</v>
      </c>
      <c r="G881" s="251" t="s">
        <v>1875</v>
      </c>
      <c r="H881" s="243" t="s">
        <v>1876</v>
      </c>
      <c r="I881" s="243" t="s">
        <v>3990</v>
      </c>
      <c r="J881" s="252" t="s">
        <v>125</v>
      </c>
      <c r="K881" s="245">
        <v>212500</v>
      </c>
      <c r="L881" s="246"/>
      <c r="M881" s="247">
        <f>_xlfn.XLOOKUP(TblMainInvoices[[#This Row],[Chapter_Nomber]],TblFeharesChapter[Abniyeh_Chapter_Nomber],TblFeharesChapter[Abniyeh_Plus_Minus])</f>
        <v>1.4038999999999999</v>
      </c>
      <c r="N881" s="248">
        <v>1.3418000000000001</v>
      </c>
      <c r="O881" s="245" t="str">
        <f>IF(ISBLANK(TblMainInvoices[[#This Row],[Estimate_Contract_Volumn]]),"",ROUND(TblMainInvoices[[#This Row],[Price_Unit]]*TblMainInvoices[[#This Row],[Estimate_Contract_Volumn]],0))</f>
        <v/>
      </c>
      <c r="P881" s="249"/>
      <c r="Q881" s="250" t="str">
        <f>IFERROR(IF(ISBLANK(TblMainInvoices[[#This Row],[ContInv_No01_Volumn]]),"",ROUND(TblMainInvoices[[#This Row],[Price_Unit]]*TblMainInvoices[[#This Row],[ContInv_No01_Volumn]],0)),"")</f>
        <v/>
      </c>
    </row>
    <row r="882" spans="1:17" ht="50.25" customHeight="1">
      <c r="A882" s="239" t="str">
        <f t="shared" si="26"/>
        <v>11180932</v>
      </c>
      <c r="B882" s="240" t="str">
        <f>_xlfn.XLOOKUP(TblMainInvoices[[#This Row],[Fehrest_Code]],TblFeharesCode[Fehrest_Code],TblFeharesCode[Schedule_Prices_Fa])</f>
        <v>ابنیه</v>
      </c>
      <c r="C882" s="240" t="e">
        <f>_xlfn.XLOOKUP(TblMainInvoices[[#This Row],[Schedule_Prices_Fa]],TblFeharesCode[Schedule_Prices_Fa],#REF!)</f>
        <v>#REF!</v>
      </c>
      <c r="D882" s="241">
        <v>11</v>
      </c>
      <c r="E882" s="241" t="str">
        <f t="shared" si="27"/>
        <v>18</v>
      </c>
      <c r="F882" s="240" t="s">
        <v>1724</v>
      </c>
      <c r="G882" s="251" t="s">
        <v>1877</v>
      </c>
      <c r="H882" s="243" t="s">
        <v>1878</v>
      </c>
      <c r="I882" s="243" t="s">
        <v>3991</v>
      </c>
      <c r="J882" s="252" t="s">
        <v>125</v>
      </c>
      <c r="K882" s="245">
        <v>626500</v>
      </c>
      <c r="L882" s="246"/>
      <c r="M882" s="247">
        <f>_xlfn.XLOOKUP(TblMainInvoices[[#This Row],[Chapter_Nomber]],TblFeharesChapter[Abniyeh_Chapter_Nomber],TblFeharesChapter[Abniyeh_Plus_Minus])</f>
        <v>1.4038999999999999</v>
      </c>
      <c r="N882" s="248">
        <v>1.3418000000000001</v>
      </c>
      <c r="O882" s="245" t="str">
        <f>IF(ISBLANK(TblMainInvoices[[#This Row],[Estimate_Contract_Volumn]]),"",ROUND(TblMainInvoices[[#This Row],[Price_Unit]]*TblMainInvoices[[#This Row],[Estimate_Contract_Volumn]],0))</f>
        <v/>
      </c>
      <c r="P882" s="249"/>
      <c r="Q882" s="250" t="str">
        <f>IFERROR(IF(ISBLANK(TblMainInvoices[[#This Row],[ContInv_No01_Volumn]]),"",ROUND(TblMainInvoices[[#This Row],[Price_Unit]]*TblMainInvoices[[#This Row],[ContInv_No01_Volumn]],0)),"")</f>
        <v/>
      </c>
    </row>
    <row r="883" spans="1:17" ht="50.25" customHeight="1">
      <c r="A883" s="239" t="str">
        <f t="shared" si="26"/>
        <v>11180935</v>
      </c>
      <c r="B883" s="240" t="str">
        <f>_xlfn.XLOOKUP(TblMainInvoices[[#This Row],[Fehrest_Code]],TblFeharesCode[Fehrest_Code],TblFeharesCode[Schedule_Prices_Fa])</f>
        <v>ابنیه</v>
      </c>
      <c r="C883" s="240" t="e">
        <f>_xlfn.XLOOKUP(TblMainInvoices[[#This Row],[Schedule_Prices_Fa]],TblFeharesCode[Schedule_Prices_Fa],#REF!)</f>
        <v>#REF!</v>
      </c>
      <c r="D883" s="241">
        <v>11</v>
      </c>
      <c r="E883" s="241" t="str">
        <f t="shared" si="27"/>
        <v>18</v>
      </c>
      <c r="F883" s="240" t="s">
        <v>1724</v>
      </c>
      <c r="G883" s="251" t="s">
        <v>1879</v>
      </c>
      <c r="H883" s="243" t="s">
        <v>1880</v>
      </c>
      <c r="I883" s="243" t="s">
        <v>3992</v>
      </c>
      <c r="J883" s="244" t="s">
        <v>125</v>
      </c>
      <c r="K883" s="245">
        <v>1541000</v>
      </c>
      <c r="L883" s="246"/>
      <c r="M883" s="247">
        <f>_xlfn.XLOOKUP(TblMainInvoices[[#This Row],[Chapter_Nomber]],TblFeharesChapter[Abniyeh_Chapter_Nomber],TblFeharesChapter[Abniyeh_Plus_Minus])</f>
        <v>1.4038999999999999</v>
      </c>
      <c r="N883" s="248">
        <v>1.3418000000000001</v>
      </c>
      <c r="O883" s="245" t="str">
        <f>IF(ISBLANK(TblMainInvoices[[#This Row],[Estimate_Contract_Volumn]]),"",ROUND(TblMainInvoices[[#This Row],[Price_Unit]]*TblMainInvoices[[#This Row],[Estimate_Contract_Volumn]],0))</f>
        <v/>
      </c>
      <c r="P883" s="249"/>
      <c r="Q883" s="250" t="str">
        <f>IFERROR(IF(ISBLANK(TblMainInvoices[[#This Row],[ContInv_No01_Volumn]]),"",ROUND(TblMainInvoices[[#This Row],[Price_Unit]]*TblMainInvoices[[#This Row],[ContInv_No01_Volumn]],0)),"")</f>
        <v/>
      </c>
    </row>
    <row r="884" spans="1:17" ht="50.25" customHeight="1">
      <c r="A884" s="239" t="str">
        <f t="shared" si="26"/>
        <v>11180936</v>
      </c>
      <c r="B884" s="240" t="str">
        <f>_xlfn.XLOOKUP(TblMainInvoices[[#This Row],[Fehrest_Code]],TblFeharesCode[Fehrest_Code],TblFeharesCode[Schedule_Prices_Fa])</f>
        <v>ابنیه</v>
      </c>
      <c r="C884" s="240" t="e">
        <f>_xlfn.XLOOKUP(TblMainInvoices[[#This Row],[Schedule_Prices_Fa]],TblFeharesCode[Schedule_Prices_Fa],#REF!)</f>
        <v>#REF!</v>
      </c>
      <c r="D884" s="241">
        <v>11</v>
      </c>
      <c r="E884" s="241" t="str">
        <f t="shared" si="27"/>
        <v>18</v>
      </c>
      <c r="F884" s="240" t="s">
        <v>1724</v>
      </c>
      <c r="G884" s="251" t="s">
        <v>1881</v>
      </c>
      <c r="H884" s="243" t="s">
        <v>1882</v>
      </c>
      <c r="I884" s="243" t="s">
        <v>3993</v>
      </c>
      <c r="J884" s="252" t="s">
        <v>125</v>
      </c>
      <c r="K884" s="245">
        <v>329000</v>
      </c>
      <c r="L884" s="246"/>
      <c r="M884" s="247">
        <f>_xlfn.XLOOKUP(TblMainInvoices[[#This Row],[Chapter_Nomber]],TblFeharesChapter[Abniyeh_Chapter_Nomber],TblFeharesChapter[Abniyeh_Plus_Minus])</f>
        <v>1.4038999999999999</v>
      </c>
      <c r="N884" s="248">
        <v>1.3418000000000001</v>
      </c>
      <c r="O884" s="245" t="str">
        <f>IF(ISBLANK(TblMainInvoices[[#This Row],[Estimate_Contract_Volumn]]),"",ROUND(TblMainInvoices[[#This Row],[Price_Unit]]*TblMainInvoices[[#This Row],[Estimate_Contract_Volumn]],0))</f>
        <v/>
      </c>
      <c r="P884" s="249"/>
      <c r="Q884" s="250" t="str">
        <f>IFERROR(IF(ISBLANK(TblMainInvoices[[#This Row],[ContInv_No01_Volumn]]),"",ROUND(TblMainInvoices[[#This Row],[Price_Unit]]*TblMainInvoices[[#This Row],[ContInv_No01_Volumn]],0)),"")</f>
        <v/>
      </c>
    </row>
    <row r="885" spans="1:17" ht="50.25" customHeight="1">
      <c r="A885" s="239" t="str">
        <f t="shared" si="26"/>
        <v>11180937</v>
      </c>
      <c r="B885" s="240" t="str">
        <f>_xlfn.XLOOKUP(TblMainInvoices[[#This Row],[Fehrest_Code]],TblFeharesCode[Fehrest_Code],TblFeharesCode[Schedule_Prices_Fa])</f>
        <v>ابنیه</v>
      </c>
      <c r="C885" s="240" t="e">
        <f>_xlfn.XLOOKUP(TblMainInvoices[[#This Row],[Schedule_Prices_Fa]],TblFeharesCode[Schedule_Prices_Fa],#REF!)</f>
        <v>#REF!</v>
      </c>
      <c r="D885" s="241">
        <v>11</v>
      </c>
      <c r="E885" s="241" t="str">
        <f t="shared" si="27"/>
        <v>18</v>
      </c>
      <c r="F885" s="240" t="s">
        <v>1724</v>
      </c>
      <c r="G885" s="251" t="s">
        <v>1883</v>
      </c>
      <c r="H885" s="243" t="s">
        <v>1884</v>
      </c>
      <c r="I885" s="243" t="s">
        <v>3994</v>
      </c>
      <c r="J885" s="244" t="s">
        <v>125</v>
      </c>
      <c r="K885" s="245">
        <v>161500</v>
      </c>
      <c r="L885" s="246"/>
      <c r="M885" s="247">
        <f>_xlfn.XLOOKUP(TblMainInvoices[[#This Row],[Chapter_Nomber]],TblFeharesChapter[Abniyeh_Chapter_Nomber],TblFeharesChapter[Abniyeh_Plus_Minus])</f>
        <v>1.4038999999999999</v>
      </c>
      <c r="N885" s="248">
        <v>1.3418000000000001</v>
      </c>
      <c r="O885" s="245" t="str">
        <f>IF(ISBLANK(TblMainInvoices[[#This Row],[Estimate_Contract_Volumn]]),"",ROUND(TblMainInvoices[[#This Row],[Price_Unit]]*TblMainInvoices[[#This Row],[Estimate_Contract_Volumn]],0))</f>
        <v/>
      </c>
      <c r="P885" s="249"/>
      <c r="Q885" s="250" t="str">
        <f>IFERROR(IF(ISBLANK(TblMainInvoices[[#This Row],[ContInv_No01_Volumn]]),"",ROUND(TblMainInvoices[[#This Row],[Price_Unit]]*TblMainInvoices[[#This Row],[ContInv_No01_Volumn]],0)),"")</f>
        <v/>
      </c>
    </row>
    <row r="886" spans="1:17" ht="50.25" customHeight="1">
      <c r="A886" s="239" t="str">
        <f t="shared" si="26"/>
        <v>11180940</v>
      </c>
      <c r="B886" s="240" t="str">
        <f>_xlfn.XLOOKUP(TblMainInvoices[[#This Row],[Fehrest_Code]],TblFeharesCode[Fehrest_Code],TblFeharesCode[Schedule_Prices_Fa])</f>
        <v>ابنیه</v>
      </c>
      <c r="C886" s="240" t="e">
        <f>_xlfn.XLOOKUP(TblMainInvoices[[#This Row],[Schedule_Prices_Fa]],TblFeharesCode[Schedule_Prices_Fa],#REF!)</f>
        <v>#REF!</v>
      </c>
      <c r="D886" s="241">
        <v>11</v>
      </c>
      <c r="E886" s="241" t="str">
        <f t="shared" si="27"/>
        <v>18</v>
      </c>
      <c r="F886" s="240" t="s">
        <v>1724</v>
      </c>
      <c r="G886" s="251" t="s">
        <v>1885</v>
      </c>
      <c r="H886" s="243" t="s">
        <v>1886</v>
      </c>
      <c r="I886" s="243" t="s">
        <v>3995</v>
      </c>
      <c r="J886" s="252" t="s">
        <v>125</v>
      </c>
      <c r="K886" s="245">
        <v>1954000</v>
      </c>
      <c r="L886" s="246"/>
      <c r="M886" s="247">
        <f>_xlfn.XLOOKUP(TblMainInvoices[[#This Row],[Chapter_Nomber]],TblFeharesChapter[Abniyeh_Chapter_Nomber],TblFeharesChapter[Abniyeh_Plus_Minus])</f>
        <v>1.4038999999999999</v>
      </c>
      <c r="N886" s="248">
        <v>1.3418000000000001</v>
      </c>
      <c r="O886" s="245" t="str">
        <f>IF(ISBLANK(TblMainInvoices[[#This Row],[Estimate_Contract_Volumn]]),"",ROUND(TblMainInvoices[[#This Row],[Price_Unit]]*TblMainInvoices[[#This Row],[Estimate_Contract_Volumn]],0))</f>
        <v/>
      </c>
      <c r="P886" s="249"/>
      <c r="Q886" s="250" t="str">
        <f>IFERROR(IF(ISBLANK(TblMainInvoices[[#This Row],[ContInv_No01_Volumn]]),"",ROUND(TblMainInvoices[[#This Row],[Price_Unit]]*TblMainInvoices[[#This Row],[ContInv_No01_Volumn]],0)),"")</f>
        <v/>
      </c>
    </row>
    <row r="887" spans="1:17" ht="50.25" customHeight="1">
      <c r="A887" s="239" t="str">
        <f t="shared" si="26"/>
        <v>11180941</v>
      </c>
      <c r="B887" s="240" t="str">
        <f>_xlfn.XLOOKUP(TblMainInvoices[[#This Row],[Fehrest_Code]],TblFeharesCode[Fehrest_Code],TblFeharesCode[Schedule_Prices_Fa])</f>
        <v>ابنیه</v>
      </c>
      <c r="C887" s="240" t="e">
        <f>_xlfn.XLOOKUP(TblMainInvoices[[#This Row],[Schedule_Prices_Fa]],TblFeharesCode[Schedule_Prices_Fa],#REF!)</f>
        <v>#REF!</v>
      </c>
      <c r="D887" s="241">
        <v>11</v>
      </c>
      <c r="E887" s="241" t="str">
        <f t="shared" si="27"/>
        <v>18</v>
      </c>
      <c r="F887" s="240" t="s">
        <v>1724</v>
      </c>
      <c r="G887" s="251" t="s">
        <v>1887</v>
      </c>
      <c r="H887" s="243" t="s">
        <v>1888</v>
      </c>
      <c r="I887" s="243" t="s">
        <v>3996</v>
      </c>
      <c r="J887" s="252" t="s">
        <v>125</v>
      </c>
      <c r="K887" s="245">
        <v>2217000</v>
      </c>
      <c r="L887" s="246"/>
      <c r="M887" s="247">
        <f>_xlfn.XLOOKUP(TblMainInvoices[[#This Row],[Chapter_Nomber]],TblFeharesChapter[Abniyeh_Chapter_Nomber],TblFeharesChapter[Abniyeh_Plus_Minus])</f>
        <v>1.4038999999999999</v>
      </c>
      <c r="N887" s="248">
        <v>1.3418000000000001</v>
      </c>
      <c r="O887" s="245" t="str">
        <f>IF(ISBLANK(TblMainInvoices[[#This Row],[Estimate_Contract_Volumn]]),"",ROUND(TblMainInvoices[[#This Row],[Price_Unit]]*TblMainInvoices[[#This Row],[Estimate_Contract_Volumn]],0))</f>
        <v/>
      </c>
      <c r="P887" s="249"/>
      <c r="Q887" s="250" t="str">
        <f>IFERROR(IF(ISBLANK(TblMainInvoices[[#This Row],[ContInv_No01_Volumn]]),"",ROUND(TblMainInvoices[[#This Row],[Price_Unit]]*TblMainInvoices[[#This Row],[ContInv_No01_Volumn]],0)),"")</f>
        <v/>
      </c>
    </row>
    <row r="888" spans="1:17" ht="50.25" customHeight="1">
      <c r="A888" s="239" t="str">
        <f t="shared" si="26"/>
        <v>11180942</v>
      </c>
      <c r="B888" s="240" t="str">
        <f>_xlfn.XLOOKUP(TblMainInvoices[[#This Row],[Fehrest_Code]],TblFeharesCode[Fehrest_Code],TblFeharesCode[Schedule_Prices_Fa])</f>
        <v>ابنیه</v>
      </c>
      <c r="C888" s="240" t="e">
        <f>_xlfn.XLOOKUP(TblMainInvoices[[#This Row],[Schedule_Prices_Fa]],TblFeharesCode[Schedule_Prices_Fa],#REF!)</f>
        <v>#REF!</v>
      </c>
      <c r="D888" s="241">
        <v>11</v>
      </c>
      <c r="E888" s="241" t="str">
        <f t="shared" si="27"/>
        <v>18</v>
      </c>
      <c r="F888" s="240" t="s">
        <v>1724</v>
      </c>
      <c r="G888" s="251" t="s">
        <v>1889</v>
      </c>
      <c r="H888" s="243" t="s">
        <v>1890</v>
      </c>
      <c r="I888" s="243" t="s">
        <v>3997</v>
      </c>
      <c r="J888" s="252" t="s">
        <v>125</v>
      </c>
      <c r="K888" s="245">
        <v>1731000</v>
      </c>
      <c r="L888" s="246"/>
      <c r="M888" s="247">
        <f>_xlfn.XLOOKUP(TblMainInvoices[[#This Row],[Chapter_Nomber]],TblFeharesChapter[Abniyeh_Chapter_Nomber],TblFeharesChapter[Abniyeh_Plus_Minus])</f>
        <v>1.4038999999999999</v>
      </c>
      <c r="N888" s="248">
        <v>1.3418000000000001</v>
      </c>
      <c r="O888" s="245" t="str">
        <f>IF(ISBLANK(TblMainInvoices[[#This Row],[Estimate_Contract_Volumn]]),"",ROUND(TblMainInvoices[[#This Row],[Price_Unit]]*TblMainInvoices[[#This Row],[Estimate_Contract_Volumn]],0))</f>
        <v/>
      </c>
      <c r="P888" s="249"/>
      <c r="Q888" s="250" t="str">
        <f>IFERROR(IF(ISBLANK(TblMainInvoices[[#This Row],[ContInv_No01_Volumn]]),"",ROUND(TblMainInvoices[[#This Row],[Price_Unit]]*TblMainInvoices[[#This Row],[ContInv_No01_Volumn]],0)),"")</f>
        <v/>
      </c>
    </row>
    <row r="889" spans="1:17" ht="50.25" customHeight="1">
      <c r="A889" s="239" t="str">
        <f t="shared" si="26"/>
        <v>11180943</v>
      </c>
      <c r="B889" s="240" t="str">
        <f>_xlfn.XLOOKUP(TblMainInvoices[[#This Row],[Fehrest_Code]],TblFeharesCode[Fehrest_Code],TblFeharesCode[Schedule_Prices_Fa])</f>
        <v>ابنیه</v>
      </c>
      <c r="C889" s="240" t="e">
        <f>_xlfn.XLOOKUP(TblMainInvoices[[#This Row],[Schedule_Prices_Fa]],TblFeharesCode[Schedule_Prices_Fa],#REF!)</f>
        <v>#REF!</v>
      </c>
      <c r="D889" s="241">
        <v>11</v>
      </c>
      <c r="E889" s="241" t="str">
        <f t="shared" si="27"/>
        <v>18</v>
      </c>
      <c r="F889" s="240" t="s">
        <v>1724</v>
      </c>
      <c r="G889" s="251" t="s">
        <v>1891</v>
      </c>
      <c r="H889" s="243" t="s">
        <v>1892</v>
      </c>
      <c r="I889" s="243" t="s">
        <v>3998</v>
      </c>
      <c r="J889" s="252" t="s">
        <v>125</v>
      </c>
      <c r="K889" s="245">
        <v>625000</v>
      </c>
      <c r="L889" s="246"/>
      <c r="M889" s="247">
        <f>_xlfn.XLOOKUP(TblMainInvoices[[#This Row],[Chapter_Nomber]],TblFeharesChapter[Abniyeh_Chapter_Nomber],TblFeharesChapter[Abniyeh_Plus_Minus])</f>
        <v>1.4038999999999999</v>
      </c>
      <c r="N889" s="248">
        <v>1.3418000000000001</v>
      </c>
      <c r="O889" s="245" t="str">
        <f>IF(ISBLANK(TblMainInvoices[[#This Row],[Estimate_Contract_Volumn]]),"",ROUND(TblMainInvoices[[#This Row],[Price_Unit]]*TblMainInvoices[[#This Row],[Estimate_Contract_Volumn]],0))</f>
        <v/>
      </c>
      <c r="P889" s="249"/>
      <c r="Q889" s="250" t="str">
        <f>IFERROR(IF(ISBLANK(TblMainInvoices[[#This Row],[ContInv_No01_Volumn]]),"",ROUND(TblMainInvoices[[#This Row],[Price_Unit]]*TblMainInvoices[[#This Row],[ContInv_No01_Volumn]],0)),"")</f>
        <v/>
      </c>
    </row>
    <row r="890" spans="1:17" ht="50.25" customHeight="1">
      <c r="A890" s="239" t="str">
        <f t="shared" si="26"/>
        <v>11181001</v>
      </c>
      <c r="B890" s="240" t="str">
        <f>_xlfn.XLOOKUP(TblMainInvoices[[#This Row],[Fehrest_Code]],TblFeharesCode[Fehrest_Code],TblFeharesCode[Schedule_Prices_Fa])</f>
        <v>ابنیه</v>
      </c>
      <c r="C890" s="240" t="e">
        <f>_xlfn.XLOOKUP(TblMainInvoices[[#This Row],[Schedule_Prices_Fa]],TblFeharesCode[Schedule_Prices_Fa],#REF!)</f>
        <v>#REF!</v>
      </c>
      <c r="D890" s="241">
        <v>11</v>
      </c>
      <c r="E890" s="241" t="str">
        <f t="shared" si="27"/>
        <v>18</v>
      </c>
      <c r="F890" s="240" t="s">
        <v>1724</v>
      </c>
      <c r="G890" s="251" t="s">
        <v>1893</v>
      </c>
      <c r="H890" s="243" t="s">
        <v>1894</v>
      </c>
      <c r="I890" s="243" t="s">
        <v>3999</v>
      </c>
      <c r="J890" s="252" t="s">
        <v>125</v>
      </c>
      <c r="K890" s="245">
        <v>574500</v>
      </c>
      <c r="L890" s="246"/>
      <c r="M890" s="247">
        <f>_xlfn.XLOOKUP(TblMainInvoices[[#This Row],[Chapter_Nomber]],TblFeharesChapter[Abniyeh_Chapter_Nomber],TblFeharesChapter[Abniyeh_Plus_Minus])</f>
        <v>1.4038999999999999</v>
      </c>
      <c r="N890" s="248">
        <v>1.3418000000000001</v>
      </c>
      <c r="O890" s="245" t="str">
        <f>IF(ISBLANK(TblMainInvoices[[#This Row],[Estimate_Contract_Volumn]]),"",ROUND(TblMainInvoices[[#This Row],[Price_Unit]]*TblMainInvoices[[#This Row],[Estimate_Contract_Volumn]],0))</f>
        <v/>
      </c>
      <c r="P890" s="249"/>
      <c r="Q890" s="250" t="str">
        <f>IFERROR(IF(ISBLANK(TblMainInvoices[[#This Row],[ContInv_No01_Volumn]]),"",ROUND(TblMainInvoices[[#This Row],[Price_Unit]]*TblMainInvoices[[#This Row],[ContInv_No01_Volumn]],0)),"")</f>
        <v/>
      </c>
    </row>
    <row r="891" spans="1:17" ht="50.25" customHeight="1">
      <c r="A891" s="239" t="str">
        <f t="shared" si="26"/>
        <v>11181002</v>
      </c>
      <c r="B891" s="240" t="str">
        <f>_xlfn.XLOOKUP(TblMainInvoices[[#This Row],[Fehrest_Code]],TblFeharesCode[Fehrest_Code],TblFeharesCode[Schedule_Prices_Fa])</f>
        <v>ابنیه</v>
      </c>
      <c r="C891" s="240" t="e">
        <f>_xlfn.XLOOKUP(TblMainInvoices[[#This Row],[Schedule_Prices_Fa]],TblFeharesCode[Schedule_Prices_Fa],#REF!)</f>
        <v>#REF!</v>
      </c>
      <c r="D891" s="241">
        <v>11</v>
      </c>
      <c r="E891" s="241" t="str">
        <f t="shared" si="27"/>
        <v>18</v>
      </c>
      <c r="F891" s="240" t="s">
        <v>1724</v>
      </c>
      <c r="G891" s="251" t="s">
        <v>1895</v>
      </c>
      <c r="H891" s="243" t="s">
        <v>1896</v>
      </c>
      <c r="I891" s="243" t="s">
        <v>4000</v>
      </c>
      <c r="J891" s="252" t="s">
        <v>125</v>
      </c>
      <c r="K891" s="245">
        <v>1</v>
      </c>
      <c r="L891" s="246"/>
      <c r="M891" s="247">
        <f>_xlfn.XLOOKUP(TblMainInvoices[[#This Row],[Chapter_Nomber]],TblFeharesChapter[Abniyeh_Chapter_Nomber],TblFeharesChapter[Abniyeh_Plus_Minus])</f>
        <v>1.4038999999999999</v>
      </c>
      <c r="N891" s="248">
        <v>1.3418000000000001</v>
      </c>
      <c r="O891" s="245" t="str">
        <f>IF(ISBLANK(TblMainInvoices[[#This Row],[Estimate_Contract_Volumn]]),"",ROUND(TblMainInvoices[[#This Row],[Price_Unit]]*TblMainInvoices[[#This Row],[Estimate_Contract_Volumn]],0))</f>
        <v/>
      </c>
      <c r="P891" s="249"/>
      <c r="Q891" s="250" t="str">
        <f>IFERROR(IF(ISBLANK(TblMainInvoices[[#This Row],[ContInv_No01_Volumn]]),"",ROUND(TblMainInvoices[[#This Row],[Price_Unit]]*TblMainInvoices[[#This Row],[ContInv_No01_Volumn]],0)),"")</f>
        <v/>
      </c>
    </row>
    <row r="892" spans="1:17" ht="50.25" customHeight="1">
      <c r="A892" s="239" t="str">
        <f t="shared" si="26"/>
        <v>11181003</v>
      </c>
      <c r="B892" s="240" t="str">
        <f>_xlfn.XLOOKUP(TblMainInvoices[[#This Row],[Fehrest_Code]],TblFeharesCode[Fehrest_Code],TblFeharesCode[Schedule_Prices_Fa])</f>
        <v>ابنیه</v>
      </c>
      <c r="C892" s="240" t="e">
        <f>_xlfn.XLOOKUP(TblMainInvoices[[#This Row],[Schedule_Prices_Fa]],TblFeharesCode[Schedule_Prices_Fa],#REF!)</f>
        <v>#REF!</v>
      </c>
      <c r="D892" s="241">
        <v>11</v>
      </c>
      <c r="E892" s="241" t="str">
        <f t="shared" si="27"/>
        <v>18</v>
      </c>
      <c r="F892" s="240" t="s">
        <v>1724</v>
      </c>
      <c r="G892" s="251" t="s">
        <v>1897</v>
      </c>
      <c r="H892" s="243" t="s">
        <v>1898</v>
      </c>
      <c r="I892" s="243" t="s">
        <v>4001</v>
      </c>
      <c r="J892" s="252" t="s">
        <v>125</v>
      </c>
      <c r="K892" s="245">
        <v>26600</v>
      </c>
      <c r="L892" s="246"/>
      <c r="M892" s="247">
        <f>_xlfn.XLOOKUP(TblMainInvoices[[#This Row],[Chapter_Nomber]],TblFeharesChapter[Abniyeh_Chapter_Nomber],TblFeharesChapter[Abniyeh_Plus_Minus])</f>
        <v>1.4038999999999999</v>
      </c>
      <c r="N892" s="248">
        <v>1.3418000000000001</v>
      </c>
      <c r="O892" s="245" t="str">
        <f>IF(ISBLANK(TblMainInvoices[[#This Row],[Estimate_Contract_Volumn]]),"",ROUND(TblMainInvoices[[#This Row],[Price_Unit]]*TblMainInvoices[[#This Row],[Estimate_Contract_Volumn]],0))</f>
        <v/>
      </c>
      <c r="P892" s="249"/>
      <c r="Q892" s="250" t="str">
        <f>IFERROR(IF(ISBLANK(TblMainInvoices[[#This Row],[ContInv_No01_Volumn]]),"",ROUND(TblMainInvoices[[#This Row],[Price_Unit]]*TblMainInvoices[[#This Row],[ContInv_No01_Volumn]],0)),"")</f>
        <v/>
      </c>
    </row>
    <row r="893" spans="1:17" ht="50.25" customHeight="1">
      <c r="A893" s="239" t="str">
        <f t="shared" si="26"/>
        <v>11181103</v>
      </c>
      <c r="B893" s="240" t="str">
        <f>_xlfn.XLOOKUP(TblMainInvoices[[#This Row],[Fehrest_Code]],TblFeharesCode[Fehrest_Code],TblFeharesCode[Schedule_Prices_Fa])</f>
        <v>ابنیه</v>
      </c>
      <c r="C893" s="240" t="e">
        <f>_xlfn.XLOOKUP(TblMainInvoices[[#This Row],[Schedule_Prices_Fa]],TblFeharesCode[Schedule_Prices_Fa],#REF!)</f>
        <v>#REF!</v>
      </c>
      <c r="D893" s="241">
        <v>11</v>
      </c>
      <c r="E893" s="241" t="str">
        <f t="shared" si="27"/>
        <v>18</v>
      </c>
      <c r="F893" s="240" t="s">
        <v>1724</v>
      </c>
      <c r="G893" s="251" t="s">
        <v>1899</v>
      </c>
      <c r="H893" s="243" t="s">
        <v>1900</v>
      </c>
      <c r="I893" s="243" t="s">
        <v>4002</v>
      </c>
      <c r="J893" s="252" t="s">
        <v>125</v>
      </c>
      <c r="K893" s="245">
        <v>3067000</v>
      </c>
      <c r="L893" s="246"/>
      <c r="M893" s="247">
        <f>_xlfn.XLOOKUP(TblMainInvoices[[#This Row],[Chapter_Nomber]],TblFeharesChapter[Abniyeh_Chapter_Nomber],TblFeharesChapter[Abniyeh_Plus_Minus])</f>
        <v>1.4038999999999999</v>
      </c>
      <c r="N893" s="248">
        <v>1.3418000000000001</v>
      </c>
      <c r="O893" s="245" t="str">
        <f>IF(ISBLANK(TblMainInvoices[[#This Row],[Estimate_Contract_Volumn]]),"",ROUND(TblMainInvoices[[#This Row],[Price_Unit]]*TblMainInvoices[[#This Row],[Estimate_Contract_Volumn]],0))</f>
        <v/>
      </c>
      <c r="P893" s="249"/>
      <c r="Q893" s="250" t="str">
        <f>IFERROR(IF(ISBLANK(TblMainInvoices[[#This Row],[ContInv_No01_Volumn]]),"",ROUND(TblMainInvoices[[#This Row],[Price_Unit]]*TblMainInvoices[[#This Row],[ContInv_No01_Volumn]],0)),"")</f>
        <v/>
      </c>
    </row>
    <row r="894" spans="1:17" ht="50.25" customHeight="1">
      <c r="A894" s="239" t="str">
        <f t="shared" si="26"/>
        <v>11181104</v>
      </c>
      <c r="B894" s="240" t="str">
        <f>_xlfn.XLOOKUP(TblMainInvoices[[#This Row],[Fehrest_Code]],TblFeharesCode[Fehrest_Code],TblFeharesCode[Schedule_Prices_Fa])</f>
        <v>ابنیه</v>
      </c>
      <c r="C894" s="240" t="e">
        <f>_xlfn.XLOOKUP(TblMainInvoices[[#This Row],[Schedule_Prices_Fa]],TblFeharesCode[Schedule_Prices_Fa],#REF!)</f>
        <v>#REF!</v>
      </c>
      <c r="D894" s="241">
        <v>11</v>
      </c>
      <c r="E894" s="241" t="str">
        <f t="shared" si="27"/>
        <v>18</v>
      </c>
      <c r="F894" s="240" t="s">
        <v>1724</v>
      </c>
      <c r="G894" s="251" t="s">
        <v>1901</v>
      </c>
      <c r="H894" s="243" t="s">
        <v>1902</v>
      </c>
      <c r="I894" s="243" t="s">
        <v>4003</v>
      </c>
      <c r="J894" s="252" t="s">
        <v>125</v>
      </c>
      <c r="K894" s="245">
        <v>4084000</v>
      </c>
      <c r="L894" s="246"/>
      <c r="M894" s="247">
        <f>_xlfn.XLOOKUP(TblMainInvoices[[#This Row],[Chapter_Nomber]],TblFeharesChapter[Abniyeh_Chapter_Nomber],TblFeharesChapter[Abniyeh_Plus_Minus])</f>
        <v>1.4038999999999999</v>
      </c>
      <c r="N894" s="248">
        <v>1.3418000000000001</v>
      </c>
      <c r="O894" s="245" t="str">
        <f>IF(ISBLANK(TblMainInvoices[[#This Row],[Estimate_Contract_Volumn]]),"",ROUND(TblMainInvoices[[#This Row],[Price_Unit]]*TblMainInvoices[[#This Row],[Estimate_Contract_Volumn]],0))</f>
        <v/>
      </c>
      <c r="P894" s="249"/>
      <c r="Q894" s="250" t="str">
        <f>IFERROR(IF(ISBLANK(TblMainInvoices[[#This Row],[ContInv_No01_Volumn]]),"",ROUND(TblMainInvoices[[#This Row],[Price_Unit]]*TblMainInvoices[[#This Row],[ContInv_No01_Volumn]],0)),"")</f>
        <v/>
      </c>
    </row>
    <row r="895" spans="1:17" ht="50.25" customHeight="1">
      <c r="A895" s="239" t="str">
        <f t="shared" si="26"/>
        <v>11181105</v>
      </c>
      <c r="B895" s="240" t="str">
        <f>_xlfn.XLOOKUP(TblMainInvoices[[#This Row],[Fehrest_Code]],TblFeharesCode[Fehrest_Code],TblFeharesCode[Schedule_Prices_Fa])</f>
        <v>ابنیه</v>
      </c>
      <c r="C895" s="240" t="e">
        <f>_xlfn.XLOOKUP(TblMainInvoices[[#This Row],[Schedule_Prices_Fa]],TblFeharesCode[Schedule_Prices_Fa],#REF!)</f>
        <v>#REF!</v>
      </c>
      <c r="D895" s="241">
        <v>11</v>
      </c>
      <c r="E895" s="241" t="str">
        <f t="shared" si="27"/>
        <v>18</v>
      </c>
      <c r="F895" s="240" t="s">
        <v>1724</v>
      </c>
      <c r="G895" s="251" t="s">
        <v>1903</v>
      </c>
      <c r="H895" s="243" t="s">
        <v>1904</v>
      </c>
      <c r="I895" s="243" t="s">
        <v>4004</v>
      </c>
      <c r="J895" s="252" t="s">
        <v>125</v>
      </c>
      <c r="K895" s="245">
        <v>5073000</v>
      </c>
      <c r="L895" s="246"/>
      <c r="M895" s="247">
        <f>_xlfn.XLOOKUP(TblMainInvoices[[#This Row],[Chapter_Nomber]],TblFeharesChapter[Abniyeh_Chapter_Nomber],TblFeharesChapter[Abniyeh_Plus_Minus])</f>
        <v>1.4038999999999999</v>
      </c>
      <c r="N895" s="248">
        <v>1.3418000000000001</v>
      </c>
      <c r="O895" s="245" t="str">
        <f>IF(ISBLANK(TblMainInvoices[[#This Row],[Estimate_Contract_Volumn]]),"",ROUND(TblMainInvoices[[#This Row],[Price_Unit]]*TblMainInvoices[[#This Row],[Estimate_Contract_Volumn]],0))</f>
        <v/>
      </c>
      <c r="P895" s="249"/>
      <c r="Q895" s="250" t="str">
        <f>IFERROR(IF(ISBLANK(TblMainInvoices[[#This Row],[ContInv_No01_Volumn]]),"",ROUND(TblMainInvoices[[#This Row],[Price_Unit]]*TblMainInvoices[[#This Row],[ContInv_No01_Volumn]],0)),"")</f>
        <v/>
      </c>
    </row>
    <row r="896" spans="1:17" ht="50.25" customHeight="1">
      <c r="A896" s="239" t="str">
        <f t="shared" si="26"/>
        <v>11181106</v>
      </c>
      <c r="B896" s="240" t="str">
        <f>_xlfn.XLOOKUP(TblMainInvoices[[#This Row],[Fehrest_Code]],TblFeharesCode[Fehrest_Code],TblFeharesCode[Schedule_Prices_Fa])</f>
        <v>ابنیه</v>
      </c>
      <c r="C896" s="240" t="e">
        <f>_xlfn.XLOOKUP(TblMainInvoices[[#This Row],[Schedule_Prices_Fa]],TblFeharesCode[Schedule_Prices_Fa],#REF!)</f>
        <v>#REF!</v>
      </c>
      <c r="D896" s="241">
        <v>11</v>
      </c>
      <c r="E896" s="241" t="str">
        <f t="shared" si="27"/>
        <v>18</v>
      </c>
      <c r="F896" s="240" t="s">
        <v>1724</v>
      </c>
      <c r="G896" s="251" t="s">
        <v>1905</v>
      </c>
      <c r="H896" s="243" t="s">
        <v>1906</v>
      </c>
      <c r="I896" s="243" t="s">
        <v>4005</v>
      </c>
      <c r="J896" s="252" t="s">
        <v>125</v>
      </c>
      <c r="K896" s="245">
        <v>5712000</v>
      </c>
      <c r="L896" s="246"/>
      <c r="M896" s="247">
        <f>_xlfn.XLOOKUP(TblMainInvoices[[#This Row],[Chapter_Nomber]],TblFeharesChapter[Abniyeh_Chapter_Nomber],TblFeharesChapter[Abniyeh_Plus_Minus])</f>
        <v>1.4038999999999999</v>
      </c>
      <c r="N896" s="248">
        <v>1.3418000000000001</v>
      </c>
      <c r="O896" s="245" t="str">
        <f>IF(ISBLANK(TblMainInvoices[[#This Row],[Estimate_Contract_Volumn]]),"",ROUND(TblMainInvoices[[#This Row],[Price_Unit]]*TblMainInvoices[[#This Row],[Estimate_Contract_Volumn]],0))</f>
        <v/>
      </c>
      <c r="P896" s="249"/>
      <c r="Q896" s="250" t="str">
        <f>IFERROR(IF(ISBLANK(TblMainInvoices[[#This Row],[ContInv_No01_Volumn]]),"",ROUND(TblMainInvoices[[#This Row],[Price_Unit]]*TblMainInvoices[[#This Row],[ContInv_No01_Volumn]],0)),"")</f>
        <v/>
      </c>
    </row>
    <row r="897" spans="1:17" ht="50.25" customHeight="1">
      <c r="A897" s="239" t="str">
        <f t="shared" si="26"/>
        <v>11181107</v>
      </c>
      <c r="B897" s="240" t="str">
        <f>_xlfn.XLOOKUP(TblMainInvoices[[#This Row],[Fehrest_Code]],TblFeharesCode[Fehrest_Code],TblFeharesCode[Schedule_Prices_Fa])</f>
        <v>ابنیه</v>
      </c>
      <c r="C897" s="240" t="e">
        <f>_xlfn.XLOOKUP(TblMainInvoices[[#This Row],[Schedule_Prices_Fa]],TblFeharesCode[Schedule_Prices_Fa],#REF!)</f>
        <v>#REF!</v>
      </c>
      <c r="D897" s="241">
        <v>11</v>
      </c>
      <c r="E897" s="241" t="str">
        <f t="shared" si="27"/>
        <v>18</v>
      </c>
      <c r="F897" s="240" t="s">
        <v>1724</v>
      </c>
      <c r="G897" s="251" t="s">
        <v>1907</v>
      </c>
      <c r="H897" s="243" t="s">
        <v>1908</v>
      </c>
      <c r="I897" s="243" t="s">
        <v>4006</v>
      </c>
      <c r="J897" s="252" t="s">
        <v>125</v>
      </c>
      <c r="K897" s="245">
        <v>6644000</v>
      </c>
      <c r="L897" s="246"/>
      <c r="M897" s="247">
        <f>_xlfn.XLOOKUP(TblMainInvoices[[#This Row],[Chapter_Nomber]],TblFeharesChapter[Abniyeh_Chapter_Nomber],TblFeharesChapter[Abniyeh_Plus_Minus])</f>
        <v>1.4038999999999999</v>
      </c>
      <c r="N897" s="248">
        <v>1.3418000000000001</v>
      </c>
      <c r="O897" s="245" t="str">
        <f>IF(ISBLANK(TblMainInvoices[[#This Row],[Estimate_Contract_Volumn]]),"",ROUND(TblMainInvoices[[#This Row],[Price_Unit]]*TblMainInvoices[[#This Row],[Estimate_Contract_Volumn]],0))</f>
        <v/>
      </c>
      <c r="P897" s="249"/>
      <c r="Q897" s="250" t="str">
        <f>IFERROR(IF(ISBLANK(TblMainInvoices[[#This Row],[ContInv_No01_Volumn]]),"",ROUND(TblMainInvoices[[#This Row],[Price_Unit]]*TblMainInvoices[[#This Row],[ContInv_No01_Volumn]],0)),"")</f>
        <v/>
      </c>
    </row>
    <row r="898" spans="1:17" ht="50.25" customHeight="1">
      <c r="A898" s="239" t="str">
        <f t="shared" si="26"/>
        <v>11181108</v>
      </c>
      <c r="B898" s="240" t="str">
        <f>_xlfn.XLOOKUP(TblMainInvoices[[#This Row],[Fehrest_Code]],TblFeharesCode[Fehrest_Code],TblFeharesCode[Schedule_Prices_Fa])</f>
        <v>ابنیه</v>
      </c>
      <c r="C898" s="240" t="e">
        <f>_xlfn.XLOOKUP(TblMainInvoices[[#This Row],[Schedule_Prices_Fa]],TblFeharesCode[Schedule_Prices_Fa],#REF!)</f>
        <v>#REF!</v>
      </c>
      <c r="D898" s="241">
        <v>11</v>
      </c>
      <c r="E898" s="241" t="str">
        <f t="shared" si="27"/>
        <v>18</v>
      </c>
      <c r="F898" s="240" t="s">
        <v>1724</v>
      </c>
      <c r="G898" s="251" t="s">
        <v>1909</v>
      </c>
      <c r="H898" s="243" t="s">
        <v>1910</v>
      </c>
      <c r="I898" s="243" t="s">
        <v>4007</v>
      </c>
      <c r="J898" s="252" t="s">
        <v>125</v>
      </c>
      <c r="K898" s="245">
        <v>3546000</v>
      </c>
      <c r="L898" s="246"/>
      <c r="M898" s="247">
        <f>_xlfn.XLOOKUP(TblMainInvoices[[#This Row],[Chapter_Nomber]],TblFeharesChapter[Abniyeh_Chapter_Nomber],TblFeharesChapter[Abniyeh_Plus_Minus])</f>
        <v>1.4038999999999999</v>
      </c>
      <c r="N898" s="248">
        <v>1.3418000000000001</v>
      </c>
      <c r="O898" s="245" t="str">
        <f>IF(ISBLANK(TblMainInvoices[[#This Row],[Estimate_Contract_Volumn]]),"",ROUND(TblMainInvoices[[#This Row],[Price_Unit]]*TblMainInvoices[[#This Row],[Estimate_Contract_Volumn]],0))</f>
        <v/>
      </c>
      <c r="P898" s="249"/>
      <c r="Q898" s="250" t="str">
        <f>IFERROR(IF(ISBLANK(TblMainInvoices[[#This Row],[ContInv_No01_Volumn]]),"",ROUND(TblMainInvoices[[#This Row],[Price_Unit]]*TblMainInvoices[[#This Row],[ContInv_No01_Volumn]],0)),"")</f>
        <v/>
      </c>
    </row>
    <row r="899" spans="1:17" ht="50.25" customHeight="1">
      <c r="A899" s="239" t="str">
        <f t="shared" si="26"/>
        <v>11181109</v>
      </c>
      <c r="B899" s="240" t="str">
        <f>_xlfn.XLOOKUP(TblMainInvoices[[#This Row],[Fehrest_Code]],TblFeharesCode[Fehrest_Code],TblFeharesCode[Schedule_Prices_Fa])</f>
        <v>ابنیه</v>
      </c>
      <c r="C899" s="240" t="e">
        <f>_xlfn.XLOOKUP(TblMainInvoices[[#This Row],[Schedule_Prices_Fa]],TblFeharesCode[Schedule_Prices_Fa],#REF!)</f>
        <v>#REF!</v>
      </c>
      <c r="D899" s="241">
        <v>11</v>
      </c>
      <c r="E899" s="241" t="str">
        <f t="shared" si="27"/>
        <v>18</v>
      </c>
      <c r="F899" s="240" t="s">
        <v>1724</v>
      </c>
      <c r="G899" s="251" t="s">
        <v>1911</v>
      </c>
      <c r="H899" s="243" t="s">
        <v>1912</v>
      </c>
      <c r="I899" s="243" t="s">
        <v>4008</v>
      </c>
      <c r="J899" s="252" t="s">
        <v>125</v>
      </c>
      <c r="K899" s="245">
        <v>4393000</v>
      </c>
      <c r="L899" s="246"/>
      <c r="M899" s="247">
        <f>_xlfn.XLOOKUP(TblMainInvoices[[#This Row],[Chapter_Nomber]],TblFeharesChapter[Abniyeh_Chapter_Nomber],TblFeharesChapter[Abniyeh_Plus_Minus])</f>
        <v>1.4038999999999999</v>
      </c>
      <c r="N899" s="248">
        <v>1.3418000000000001</v>
      </c>
      <c r="O899" s="245" t="str">
        <f>IF(ISBLANK(TblMainInvoices[[#This Row],[Estimate_Contract_Volumn]]),"",ROUND(TblMainInvoices[[#This Row],[Price_Unit]]*TblMainInvoices[[#This Row],[Estimate_Contract_Volumn]],0))</f>
        <v/>
      </c>
      <c r="P899" s="249"/>
      <c r="Q899" s="250" t="str">
        <f>IFERROR(IF(ISBLANK(TblMainInvoices[[#This Row],[ContInv_No01_Volumn]]),"",ROUND(TblMainInvoices[[#This Row],[Price_Unit]]*TblMainInvoices[[#This Row],[ContInv_No01_Volumn]],0)),"")</f>
        <v/>
      </c>
    </row>
    <row r="900" spans="1:17" ht="50.25" customHeight="1">
      <c r="A900" s="239" t="str">
        <f t="shared" si="26"/>
        <v>11181112</v>
      </c>
      <c r="B900" s="240" t="str">
        <f>_xlfn.XLOOKUP(TblMainInvoices[[#This Row],[Fehrest_Code]],TblFeharesCode[Fehrest_Code],TblFeharesCode[Schedule_Prices_Fa])</f>
        <v>ابنیه</v>
      </c>
      <c r="C900" s="240" t="e">
        <f>_xlfn.XLOOKUP(TblMainInvoices[[#This Row],[Schedule_Prices_Fa]],TblFeharesCode[Schedule_Prices_Fa],#REF!)</f>
        <v>#REF!</v>
      </c>
      <c r="D900" s="241">
        <v>11</v>
      </c>
      <c r="E900" s="241" t="str">
        <f t="shared" si="27"/>
        <v>18</v>
      </c>
      <c r="F900" s="240" t="s">
        <v>1724</v>
      </c>
      <c r="G900" s="251" t="s">
        <v>1913</v>
      </c>
      <c r="H900" s="243" t="s">
        <v>1914</v>
      </c>
      <c r="I900" s="243" t="s">
        <v>4009</v>
      </c>
      <c r="J900" s="252" t="s">
        <v>125</v>
      </c>
      <c r="K900" s="245">
        <v>1</v>
      </c>
      <c r="L900" s="246"/>
      <c r="M900" s="247">
        <f>_xlfn.XLOOKUP(TblMainInvoices[[#This Row],[Chapter_Nomber]],TblFeharesChapter[Abniyeh_Chapter_Nomber],TblFeharesChapter[Abniyeh_Plus_Minus])</f>
        <v>1.4038999999999999</v>
      </c>
      <c r="N900" s="248">
        <v>1.3418000000000001</v>
      </c>
      <c r="O900" s="245" t="str">
        <f>IF(ISBLANK(TblMainInvoices[[#This Row],[Estimate_Contract_Volumn]]),"",ROUND(TblMainInvoices[[#This Row],[Price_Unit]]*TblMainInvoices[[#This Row],[Estimate_Contract_Volumn]],0))</f>
        <v/>
      </c>
      <c r="P900" s="249"/>
      <c r="Q900" s="250" t="str">
        <f>IFERROR(IF(ISBLANK(TblMainInvoices[[#This Row],[ContInv_No01_Volumn]]),"",ROUND(TblMainInvoices[[#This Row],[Price_Unit]]*TblMainInvoices[[#This Row],[ContInv_No01_Volumn]],0)),"")</f>
        <v/>
      </c>
    </row>
    <row r="901" spans="1:17" ht="50.25" customHeight="1">
      <c r="A901" s="239" t="str">
        <f t="shared" si="26"/>
        <v>11181113</v>
      </c>
      <c r="B901" s="240" t="str">
        <f>_xlfn.XLOOKUP(TblMainInvoices[[#This Row],[Fehrest_Code]],TblFeharesCode[Fehrest_Code],TblFeharesCode[Schedule_Prices_Fa])</f>
        <v>ابنیه</v>
      </c>
      <c r="C901" s="240" t="e">
        <f>_xlfn.XLOOKUP(TblMainInvoices[[#This Row],[Schedule_Prices_Fa]],TblFeharesCode[Schedule_Prices_Fa],#REF!)</f>
        <v>#REF!</v>
      </c>
      <c r="D901" s="241">
        <v>11</v>
      </c>
      <c r="E901" s="241" t="str">
        <f t="shared" si="27"/>
        <v>18</v>
      </c>
      <c r="F901" s="240" t="s">
        <v>1724</v>
      </c>
      <c r="G901" s="251" t="s">
        <v>1915</v>
      </c>
      <c r="H901" s="243" t="s">
        <v>1916</v>
      </c>
      <c r="I901" s="243" t="s">
        <v>4010</v>
      </c>
      <c r="J901" s="252" t="s">
        <v>125</v>
      </c>
      <c r="K901" s="245">
        <v>508000</v>
      </c>
      <c r="L901" s="246"/>
      <c r="M901" s="247">
        <f>_xlfn.XLOOKUP(TblMainInvoices[[#This Row],[Chapter_Nomber]],TblFeharesChapter[Abniyeh_Chapter_Nomber],TblFeharesChapter[Abniyeh_Plus_Minus])</f>
        <v>1.4038999999999999</v>
      </c>
      <c r="N901" s="248">
        <v>1.3418000000000001</v>
      </c>
      <c r="O901" s="245" t="str">
        <f>IF(ISBLANK(TblMainInvoices[[#This Row],[Estimate_Contract_Volumn]]),"",ROUND(TblMainInvoices[[#This Row],[Price_Unit]]*TblMainInvoices[[#This Row],[Estimate_Contract_Volumn]],0))</f>
        <v/>
      </c>
      <c r="P901" s="249"/>
      <c r="Q901" s="250" t="str">
        <f>IFERROR(IF(ISBLANK(TblMainInvoices[[#This Row],[ContInv_No01_Volumn]]),"",ROUND(TblMainInvoices[[#This Row],[Price_Unit]]*TblMainInvoices[[#This Row],[ContInv_No01_Volumn]],0)),"")</f>
        <v/>
      </c>
    </row>
    <row r="902" spans="1:17" ht="50.25" customHeight="1">
      <c r="A902" s="239" t="str">
        <f t="shared" si="26"/>
        <v>11181115</v>
      </c>
      <c r="B902" s="240" t="str">
        <f>_xlfn.XLOOKUP(TblMainInvoices[[#This Row],[Fehrest_Code]],TblFeharesCode[Fehrest_Code],TblFeharesCode[Schedule_Prices_Fa])</f>
        <v>ابنیه</v>
      </c>
      <c r="C902" s="240" t="e">
        <f>_xlfn.XLOOKUP(TblMainInvoices[[#This Row],[Schedule_Prices_Fa]],TblFeharesCode[Schedule_Prices_Fa],#REF!)</f>
        <v>#REF!</v>
      </c>
      <c r="D902" s="241">
        <v>11</v>
      </c>
      <c r="E902" s="241" t="str">
        <f t="shared" si="27"/>
        <v>18</v>
      </c>
      <c r="F902" s="240" t="s">
        <v>1724</v>
      </c>
      <c r="G902" s="251" t="s">
        <v>1917</v>
      </c>
      <c r="H902" s="243" t="s">
        <v>1918</v>
      </c>
      <c r="I902" s="243" t="s">
        <v>4011</v>
      </c>
      <c r="J902" s="252" t="s">
        <v>236</v>
      </c>
      <c r="K902" s="245">
        <v>426500</v>
      </c>
      <c r="L902" s="246"/>
      <c r="M902" s="247">
        <f>_xlfn.XLOOKUP(TblMainInvoices[[#This Row],[Chapter_Nomber]],TblFeharesChapter[Abniyeh_Chapter_Nomber],TblFeharesChapter[Abniyeh_Plus_Minus])</f>
        <v>1.4038999999999999</v>
      </c>
      <c r="N902" s="248">
        <v>1.3418000000000001</v>
      </c>
      <c r="O902" s="245" t="str">
        <f>IF(ISBLANK(TblMainInvoices[[#This Row],[Estimate_Contract_Volumn]]),"",ROUND(TblMainInvoices[[#This Row],[Price_Unit]]*TblMainInvoices[[#This Row],[Estimate_Contract_Volumn]],0))</f>
        <v/>
      </c>
      <c r="P902" s="249"/>
      <c r="Q902" s="250" t="str">
        <f>IFERROR(IF(ISBLANK(TblMainInvoices[[#This Row],[ContInv_No01_Volumn]]),"",ROUND(TblMainInvoices[[#This Row],[Price_Unit]]*TblMainInvoices[[#This Row],[ContInv_No01_Volumn]],0)),"")</f>
        <v/>
      </c>
    </row>
    <row r="903" spans="1:17" ht="50.25" customHeight="1">
      <c r="A903" s="239" t="str">
        <f t="shared" si="26"/>
        <v>11181116</v>
      </c>
      <c r="B903" s="240" t="str">
        <f>_xlfn.XLOOKUP(TblMainInvoices[[#This Row],[Fehrest_Code]],TblFeharesCode[Fehrest_Code],TblFeharesCode[Schedule_Prices_Fa])</f>
        <v>ابنیه</v>
      </c>
      <c r="C903" s="240" t="e">
        <f>_xlfn.XLOOKUP(TblMainInvoices[[#This Row],[Schedule_Prices_Fa]],TblFeharesCode[Schedule_Prices_Fa],#REF!)</f>
        <v>#REF!</v>
      </c>
      <c r="D903" s="241">
        <v>11</v>
      </c>
      <c r="E903" s="241" t="str">
        <f t="shared" si="27"/>
        <v>18</v>
      </c>
      <c r="F903" s="240" t="s">
        <v>1724</v>
      </c>
      <c r="G903" s="251" t="s">
        <v>1919</v>
      </c>
      <c r="H903" s="243" t="s">
        <v>1920</v>
      </c>
      <c r="I903" s="243" t="s">
        <v>4011</v>
      </c>
      <c r="J903" s="252" t="s">
        <v>236</v>
      </c>
      <c r="K903" s="245">
        <v>640000</v>
      </c>
      <c r="L903" s="246"/>
      <c r="M903" s="247">
        <f>_xlfn.XLOOKUP(TblMainInvoices[[#This Row],[Chapter_Nomber]],TblFeharesChapter[Abniyeh_Chapter_Nomber],TblFeharesChapter[Abniyeh_Plus_Minus])</f>
        <v>1.4038999999999999</v>
      </c>
      <c r="N903" s="248">
        <v>1.3418000000000001</v>
      </c>
      <c r="O903" s="245" t="str">
        <f>IF(ISBLANK(TblMainInvoices[[#This Row],[Estimate_Contract_Volumn]]),"",ROUND(TblMainInvoices[[#This Row],[Price_Unit]]*TblMainInvoices[[#This Row],[Estimate_Contract_Volumn]],0))</f>
        <v/>
      </c>
      <c r="P903" s="249"/>
      <c r="Q903" s="250" t="str">
        <f>IFERROR(IF(ISBLANK(TblMainInvoices[[#This Row],[ContInv_No01_Volumn]]),"",ROUND(TblMainInvoices[[#This Row],[Price_Unit]]*TblMainInvoices[[#This Row],[ContInv_No01_Volumn]],0)),"")</f>
        <v/>
      </c>
    </row>
    <row r="904" spans="1:17" ht="50.25" customHeight="1">
      <c r="A904" s="239" t="str">
        <f t="shared" si="26"/>
        <v>11181117</v>
      </c>
      <c r="B904" s="240" t="str">
        <f>_xlfn.XLOOKUP(TblMainInvoices[[#This Row],[Fehrest_Code]],TblFeharesCode[Fehrest_Code],TblFeharesCode[Schedule_Prices_Fa])</f>
        <v>ابنیه</v>
      </c>
      <c r="C904" s="240" t="e">
        <f>_xlfn.XLOOKUP(TblMainInvoices[[#This Row],[Schedule_Prices_Fa]],TblFeharesCode[Schedule_Prices_Fa],#REF!)</f>
        <v>#REF!</v>
      </c>
      <c r="D904" s="241">
        <v>11</v>
      </c>
      <c r="E904" s="241" t="str">
        <f t="shared" si="27"/>
        <v>18</v>
      </c>
      <c r="F904" s="240" t="s">
        <v>1724</v>
      </c>
      <c r="G904" s="251" t="s">
        <v>1921</v>
      </c>
      <c r="H904" s="243" t="s">
        <v>1922</v>
      </c>
      <c r="I904" s="243" t="s">
        <v>4012</v>
      </c>
      <c r="J904" s="252" t="s">
        <v>125</v>
      </c>
      <c r="K904" s="245">
        <v>2559000</v>
      </c>
      <c r="L904" s="246"/>
      <c r="M904" s="247">
        <f>_xlfn.XLOOKUP(TblMainInvoices[[#This Row],[Chapter_Nomber]],TblFeharesChapter[Abniyeh_Chapter_Nomber],TblFeharesChapter[Abniyeh_Plus_Minus])</f>
        <v>1.4038999999999999</v>
      </c>
      <c r="N904" s="248">
        <v>1.3418000000000001</v>
      </c>
      <c r="O904" s="245" t="str">
        <f>IF(ISBLANK(TblMainInvoices[[#This Row],[Estimate_Contract_Volumn]]),"",ROUND(TblMainInvoices[[#This Row],[Price_Unit]]*TblMainInvoices[[#This Row],[Estimate_Contract_Volumn]],0))</f>
        <v/>
      </c>
      <c r="P904" s="249"/>
      <c r="Q904" s="250" t="str">
        <f>IFERROR(IF(ISBLANK(TblMainInvoices[[#This Row],[ContInv_No01_Volumn]]),"",ROUND(TblMainInvoices[[#This Row],[Price_Unit]]*TblMainInvoices[[#This Row],[ContInv_No01_Volumn]],0)),"")</f>
        <v/>
      </c>
    </row>
    <row r="905" spans="1:17" ht="50.25" customHeight="1">
      <c r="A905" s="239" t="str">
        <f t="shared" si="26"/>
        <v>11181201</v>
      </c>
      <c r="B905" s="240" t="str">
        <f>_xlfn.XLOOKUP(TblMainInvoices[[#This Row],[Fehrest_Code]],TblFeharesCode[Fehrest_Code],TblFeharesCode[Schedule_Prices_Fa])</f>
        <v>ابنیه</v>
      </c>
      <c r="C905" s="240" t="e">
        <f>_xlfn.XLOOKUP(TblMainInvoices[[#This Row],[Schedule_Prices_Fa]],TblFeharesCode[Schedule_Prices_Fa],#REF!)</f>
        <v>#REF!</v>
      </c>
      <c r="D905" s="241">
        <v>11</v>
      </c>
      <c r="E905" s="241" t="str">
        <f t="shared" si="27"/>
        <v>18</v>
      </c>
      <c r="F905" s="240" t="s">
        <v>1724</v>
      </c>
      <c r="G905" s="251" t="s">
        <v>1923</v>
      </c>
      <c r="H905" s="243" t="s">
        <v>1924</v>
      </c>
      <c r="I905" s="243" t="s">
        <v>4013</v>
      </c>
      <c r="J905" s="252" t="s">
        <v>145</v>
      </c>
      <c r="K905" s="245">
        <v>201500</v>
      </c>
      <c r="L905" s="246"/>
      <c r="M905" s="247">
        <f>_xlfn.XLOOKUP(TblMainInvoices[[#This Row],[Chapter_Nomber]],TblFeharesChapter[Abniyeh_Chapter_Nomber],TblFeharesChapter[Abniyeh_Plus_Minus])</f>
        <v>1.4038999999999999</v>
      </c>
      <c r="N905" s="248">
        <v>1.3418000000000001</v>
      </c>
      <c r="O905" s="245" t="str">
        <f>IF(ISBLANK(TblMainInvoices[[#This Row],[Estimate_Contract_Volumn]]),"",ROUND(TblMainInvoices[[#This Row],[Price_Unit]]*TblMainInvoices[[#This Row],[Estimate_Contract_Volumn]],0))</f>
        <v/>
      </c>
      <c r="P905" s="249"/>
      <c r="Q905" s="250" t="str">
        <f>IFERROR(IF(ISBLANK(TblMainInvoices[[#This Row],[ContInv_No01_Volumn]]),"",ROUND(TblMainInvoices[[#This Row],[Price_Unit]]*TblMainInvoices[[#This Row],[ContInv_No01_Volumn]],0)),"")</f>
        <v/>
      </c>
    </row>
    <row r="906" spans="1:17" ht="50.25" customHeight="1">
      <c r="A906" s="239" t="str">
        <f t="shared" si="26"/>
        <v>11181202</v>
      </c>
      <c r="B906" s="240" t="str">
        <f>_xlfn.XLOOKUP(TblMainInvoices[[#This Row],[Fehrest_Code]],TblFeharesCode[Fehrest_Code],TblFeharesCode[Schedule_Prices_Fa])</f>
        <v>ابنیه</v>
      </c>
      <c r="C906" s="240" t="e">
        <f>_xlfn.XLOOKUP(TblMainInvoices[[#This Row],[Schedule_Prices_Fa]],TblFeharesCode[Schedule_Prices_Fa],#REF!)</f>
        <v>#REF!</v>
      </c>
      <c r="D906" s="241">
        <v>11</v>
      </c>
      <c r="E906" s="241" t="str">
        <f t="shared" si="27"/>
        <v>18</v>
      </c>
      <c r="F906" s="240" t="s">
        <v>1724</v>
      </c>
      <c r="G906" s="251" t="s">
        <v>1925</v>
      </c>
      <c r="H906" s="243" t="s">
        <v>1926</v>
      </c>
      <c r="I906" s="243" t="s">
        <v>4014</v>
      </c>
      <c r="J906" s="252" t="s">
        <v>125</v>
      </c>
      <c r="K906" s="245">
        <v>2408000</v>
      </c>
      <c r="L906" s="246"/>
      <c r="M906" s="247">
        <f>_xlfn.XLOOKUP(TblMainInvoices[[#This Row],[Chapter_Nomber]],TblFeharesChapter[Abniyeh_Chapter_Nomber],TblFeharesChapter[Abniyeh_Plus_Minus])</f>
        <v>1.4038999999999999</v>
      </c>
      <c r="N906" s="248">
        <v>1.3418000000000001</v>
      </c>
      <c r="O906" s="245" t="str">
        <f>IF(ISBLANK(TblMainInvoices[[#This Row],[Estimate_Contract_Volumn]]),"",ROUND(TblMainInvoices[[#This Row],[Price_Unit]]*TblMainInvoices[[#This Row],[Estimate_Contract_Volumn]],0))</f>
        <v/>
      </c>
      <c r="P906" s="249"/>
      <c r="Q906" s="250" t="str">
        <f>IFERROR(IF(ISBLANK(TblMainInvoices[[#This Row],[ContInv_No01_Volumn]]),"",ROUND(TblMainInvoices[[#This Row],[Price_Unit]]*TblMainInvoices[[#This Row],[ContInv_No01_Volumn]],0)),"")</f>
        <v/>
      </c>
    </row>
    <row r="907" spans="1:17" ht="50.25" customHeight="1">
      <c r="A907" s="239" t="str">
        <f t="shared" si="26"/>
        <v>11181203</v>
      </c>
      <c r="B907" s="240" t="str">
        <f>_xlfn.XLOOKUP(TblMainInvoices[[#This Row],[Fehrest_Code]],TblFeharesCode[Fehrest_Code],TblFeharesCode[Schedule_Prices_Fa])</f>
        <v>ابنیه</v>
      </c>
      <c r="C907" s="240" t="e">
        <f>_xlfn.XLOOKUP(TblMainInvoices[[#This Row],[Schedule_Prices_Fa]],TblFeharesCode[Schedule_Prices_Fa],#REF!)</f>
        <v>#REF!</v>
      </c>
      <c r="D907" s="241">
        <v>11</v>
      </c>
      <c r="E907" s="241" t="str">
        <f t="shared" si="27"/>
        <v>18</v>
      </c>
      <c r="F907" s="240" t="s">
        <v>1724</v>
      </c>
      <c r="G907" s="251" t="s">
        <v>1927</v>
      </c>
      <c r="H907" s="243" t="s">
        <v>1928</v>
      </c>
      <c r="I907" s="243" t="s">
        <v>4015</v>
      </c>
      <c r="J907" s="252" t="s">
        <v>145</v>
      </c>
      <c r="K907" s="245">
        <v>814000</v>
      </c>
      <c r="L907" s="246"/>
      <c r="M907" s="247">
        <f>_xlfn.XLOOKUP(TblMainInvoices[[#This Row],[Chapter_Nomber]],TblFeharesChapter[Abniyeh_Chapter_Nomber],TblFeharesChapter[Abniyeh_Plus_Minus])</f>
        <v>1.4038999999999999</v>
      </c>
      <c r="N907" s="248">
        <v>1.3418000000000001</v>
      </c>
      <c r="O907" s="245" t="str">
        <f>IF(ISBLANK(TblMainInvoices[[#This Row],[Estimate_Contract_Volumn]]),"",ROUND(TblMainInvoices[[#This Row],[Price_Unit]]*TblMainInvoices[[#This Row],[Estimate_Contract_Volumn]],0))</f>
        <v/>
      </c>
      <c r="P907" s="249"/>
      <c r="Q907" s="250" t="str">
        <f>IFERROR(IF(ISBLANK(TblMainInvoices[[#This Row],[ContInv_No01_Volumn]]),"",ROUND(TblMainInvoices[[#This Row],[Price_Unit]]*TblMainInvoices[[#This Row],[ContInv_No01_Volumn]],0)),"")</f>
        <v/>
      </c>
    </row>
    <row r="908" spans="1:17" ht="50.25" customHeight="1">
      <c r="A908" s="239" t="str">
        <f t="shared" si="26"/>
        <v>11181204</v>
      </c>
      <c r="B908" s="240" t="str">
        <f>_xlfn.XLOOKUP(TblMainInvoices[[#This Row],[Fehrest_Code]],TblFeharesCode[Fehrest_Code],TblFeharesCode[Schedule_Prices_Fa])</f>
        <v>ابنیه</v>
      </c>
      <c r="C908" s="240" t="e">
        <f>_xlfn.XLOOKUP(TblMainInvoices[[#This Row],[Schedule_Prices_Fa]],TblFeharesCode[Schedule_Prices_Fa],#REF!)</f>
        <v>#REF!</v>
      </c>
      <c r="D908" s="241">
        <v>11</v>
      </c>
      <c r="E908" s="241" t="str">
        <f t="shared" si="27"/>
        <v>18</v>
      </c>
      <c r="F908" s="240" t="s">
        <v>1724</v>
      </c>
      <c r="G908" s="251" t="s">
        <v>1929</v>
      </c>
      <c r="H908" s="243" t="s">
        <v>1930</v>
      </c>
      <c r="I908" s="243" t="s">
        <v>4016</v>
      </c>
      <c r="J908" s="252" t="s">
        <v>145</v>
      </c>
      <c r="K908" s="245">
        <v>616500</v>
      </c>
      <c r="L908" s="246"/>
      <c r="M908" s="247">
        <f>_xlfn.XLOOKUP(TblMainInvoices[[#This Row],[Chapter_Nomber]],TblFeharesChapter[Abniyeh_Chapter_Nomber],TblFeharesChapter[Abniyeh_Plus_Minus])</f>
        <v>1.4038999999999999</v>
      </c>
      <c r="N908" s="248">
        <v>1.3418000000000001</v>
      </c>
      <c r="O908" s="245" t="str">
        <f>IF(ISBLANK(TblMainInvoices[[#This Row],[Estimate_Contract_Volumn]]),"",ROUND(TblMainInvoices[[#This Row],[Price_Unit]]*TblMainInvoices[[#This Row],[Estimate_Contract_Volumn]],0))</f>
        <v/>
      </c>
      <c r="P908" s="249"/>
      <c r="Q908" s="250" t="str">
        <f>IFERROR(IF(ISBLANK(TblMainInvoices[[#This Row],[ContInv_No01_Volumn]]),"",ROUND(TblMainInvoices[[#This Row],[Price_Unit]]*TblMainInvoices[[#This Row],[ContInv_No01_Volumn]],0)),"")</f>
        <v/>
      </c>
    </row>
    <row r="909" spans="1:17" ht="50.25" customHeight="1">
      <c r="A909" s="239" t="str">
        <f t="shared" si="26"/>
        <v>11190110</v>
      </c>
      <c r="B909" s="240" t="str">
        <f>_xlfn.XLOOKUP(TblMainInvoices[[#This Row],[Fehrest_Code]],TblFeharesCode[Fehrest_Code],TblFeharesCode[Schedule_Prices_Fa])</f>
        <v>ابنیه</v>
      </c>
      <c r="C909" s="240" t="e">
        <f>_xlfn.XLOOKUP(TblMainInvoices[[#This Row],[Schedule_Prices_Fa]],TblFeharesCode[Schedule_Prices_Fa],#REF!)</f>
        <v>#REF!</v>
      </c>
      <c r="D909" s="241">
        <v>11</v>
      </c>
      <c r="E909" s="241" t="str">
        <f t="shared" si="27"/>
        <v>19</v>
      </c>
      <c r="F909" s="240" t="s">
        <v>1931</v>
      </c>
      <c r="G909" s="251" t="s">
        <v>1932</v>
      </c>
      <c r="H909" s="243" t="s">
        <v>1933</v>
      </c>
      <c r="I909" s="243" t="s">
        <v>4017</v>
      </c>
      <c r="J909" s="252" t="s">
        <v>145</v>
      </c>
      <c r="K909" s="245">
        <v>1336000</v>
      </c>
      <c r="L909" s="246"/>
      <c r="M909" s="247">
        <f>_xlfn.XLOOKUP(TblMainInvoices[[#This Row],[Chapter_Nomber]],TblFeharesChapter[Abniyeh_Chapter_Nomber],TblFeharesChapter[Abniyeh_Plus_Minus])</f>
        <v>1.0651999999999999</v>
      </c>
      <c r="N909" s="248">
        <v>1.3418000000000001</v>
      </c>
      <c r="O909" s="245" t="str">
        <f>IF(ISBLANK(TblMainInvoices[[#This Row],[Estimate_Contract_Volumn]]),"",ROUND(TblMainInvoices[[#This Row],[Price_Unit]]*TblMainInvoices[[#This Row],[Estimate_Contract_Volumn]],0))</f>
        <v/>
      </c>
      <c r="P909" s="249"/>
      <c r="Q909" s="250" t="str">
        <f>IFERROR(IF(ISBLANK(TblMainInvoices[[#This Row],[ContInv_No01_Volumn]]),"",ROUND(TblMainInvoices[[#This Row],[Price_Unit]]*TblMainInvoices[[#This Row],[ContInv_No01_Volumn]],0)),"")</f>
        <v/>
      </c>
    </row>
    <row r="910" spans="1:17" ht="50.25" customHeight="1">
      <c r="A910" s="239" t="str">
        <f t="shared" ref="A910:A973" si="28">D910&amp;G910</f>
        <v>11190111</v>
      </c>
      <c r="B910" s="240" t="str">
        <f>_xlfn.XLOOKUP(TblMainInvoices[[#This Row],[Fehrest_Code]],TblFeharesCode[Fehrest_Code],TblFeharesCode[Schedule_Prices_Fa])</f>
        <v>ابنیه</v>
      </c>
      <c r="C910" s="240" t="e">
        <f>_xlfn.XLOOKUP(TblMainInvoices[[#This Row],[Schedule_Prices_Fa]],TblFeharesCode[Schedule_Prices_Fa],#REF!)</f>
        <v>#REF!</v>
      </c>
      <c r="D910" s="241">
        <v>11</v>
      </c>
      <c r="E910" s="241" t="str">
        <f t="shared" ref="E910:E973" si="29">LEFT($G910,2)</f>
        <v>19</v>
      </c>
      <c r="F910" s="240" t="s">
        <v>1931</v>
      </c>
      <c r="G910" s="251" t="s">
        <v>1934</v>
      </c>
      <c r="H910" s="243" t="s">
        <v>1935</v>
      </c>
      <c r="I910" s="243" t="s">
        <v>4018</v>
      </c>
      <c r="J910" s="252" t="s">
        <v>145</v>
      </c>
      <c r="K910" s="245">
        <v>1581000</v>
      </c>
      <c r="L910" s="246"/>
      <c r="M910" s="247">
        <f>_xlfn.XLOOKUP(TblMainInvoices[[#This Row],[Chapter_Nomber]],TblFeharesChapter[Abniyeh_Chapter_Nomber],TblFeharesChapter[Abniyeh_Plus_Minus])</f>
        <v>1.0651999999999999</v>
      </c>
      <c r="N910" s="248">
        <v>1.3418000000000001</v>
      </c>
      <c r="O910" s="245" t="str">
        <f>IF(ISBLANK(TblMainInvoices[[#This Row],[Estimate_Contract_Volumn]]),"",ROUND(TblMainInvoices[[#This Row],[Price_Unit]]*TblMainInvoices[[#This Row],[Estimate_Contract_Volumn]],0))</f>
        <v/>
      </c>
      <c r="P910" s="249"/>
      <c r="Q910" s="250" t="str">
        <f>IFERROR(IF(ISBLANK(TblMainInvoices[[#This Row],[ContInv_No01_Volumn]]),"",ROUND(TblMainInvoices[[#This Row],[Price_Unit]]*TblMainInvoices[[#This Row],[ContInv_No01_Volumn]],0)),"")</f>
        <v/>
      </c>
    </row>
    <row r="911" spans="1:17" ht="50.25" customHeight="1">
      <c r="A911" s="239" t="str">
        <f t="shared" si="28"/>
        <v>11190112</v>
      </c>
      <c r="B911" s="240" t="str">
        <f>_xlfn.XLOOKUP(TblMainInvoices[[#This Row],[Fehrest_Code]],TblFeharesCode[Fehrest_Code],TblFeharesCode[Schedule_Prices_Fa])</f>
        <v>ابنیه</v>
      </c>
      <c r="C911" s="240" t="e">
        <f>_xlfn.XLOOKUP(TblMainInvoices[[#This Row],[Schedule_Prices_Fa]],TblFeharesCode[Schedule_Prices_Fa],#REF!)</f>
        <v>#REF!</v>
      </c>
      <c r="D911" s="241">
        <v>11</v>
      </c>
      <c r="E911" s="241" t="str">
        <f t="shared" si="29"/>
        <v>19</v>
      </c>
      <c r="F911" s="240" t="s">
        <v>1931</v>
      </c>
      <c r="G911" s="251" t="s">
        <v>1936</v>
      </c>
      <c r="H911" s="243" t="s">
        <v>1937</v>
      </c>
      <c r="I911" s="243" t="s">
        <v>4019</v>
      </c>
      <c r="J911" s="252" t="s">
        <v>145</v>
      </c>
      <c r="K911" s="245">
        <v>2836000</v>
      </c>
      <c r="L911" s="246"/>
      <c r="M911" s="247">
        <f>_xlfn.XLOOKUP(TblMainInvoices[[#This Row],[Chapter_Nomber]],TblFeharesChapter[Abniyeh_Chapter_Nomber],TblFeharesChapter[Abniyeh_Plus_Minus])</f>
        <v>1.0651999999999999</v>
      </c>
      <c r="N911" s="248">
        <v>1.3418000000000001</v>
      </c>
      <c r="O911" s="245" t="str">
        <f>IF(ISBLANK(TblMainInvoices[[#This Row],[Estimate_Contract_Volumn]]),"",ROUND(TblMainInvoices[[#This Row],[Price_Unit]]*TblMainInvoices[[#This Row],[Estimate_Contract_Volumn]],0))</f>
        <v/>
      </c>
      <c r="P911" s="249"/>
      <c r="Q911" s="250" t="str">
        <f>IFERROR(IF(ISBLANK(TblMainInvoices[[#This Row],[ContInv_No01_Volumn]]),"",ROUND(TblMainInvoices[[#This Row],[Price_Unit]]*TblMainInvoices[[#This Row],[ContInv_No01_Volumn]],0)),"")</f>
        <v/>
      </c>
    </row>
    <row r="912" spans="1:17" ht="50.25" customHeight="1">
      <c r="A912" s="239" t="str">
        <f t="shared" si="28"/>
        <v>11190113</v>
      </c>
      <c r="B912" s="240" t="str">
        <f>_xlfn.XLOOKUP(TblMainInvoices[[#This Row],[Fehrest_Code]],TblFeharesCode[Fehrest_Code],TblFeharesCode[Schedule_Prices_Fa])</f>
        <v>ابنیه</v>
      </c>
      <c r="C912" s="240" t="e">
        <f>_xlfn.XLOOKUP(TblMainInvoices[[#This Row],[Schedule_Prices_Fa]],TblFeharesCode[Schedule_Prices_Fa],#REF!)</f>
        <v>#REF!</v>
      </c>
      <c r="D912" s="241">
        <v>11</v>
      </c>
      <c r="E912" s="241" t="str">
        <f t="shared" si="29"/>
        <v>19</v>
      </c>
      <c r="F912" s="240" t="s">
        <v>1931</v>
      </c>
      <c r="G912" s="251" t="s">
        <v>1938</v>
      </c>
      <c r="H912" s="243" t="s">
        <v>1939</v>
      </c>
      <c r="I912" s="243" t="s">
        <v>4019</v>
      </c>
      <c r="J912" s="252" t="s">
        <v>145</v>
      </c>
      <c r="K912" s="245">
        <v>4000000</v>
      </c>
      <c r="L912" s="246"/>
      <c r="M912" s="247">
        <f>_xlfn.XLOOKUP(TblMainInvoices[[#This Row],[Chapter_Nomber]],TblFeharesChapter[Abniyeh_Chapter_Nomber],TblFeharesChapter[Abniyeh_Plus_Minus])</f>
        <v>1.0651999999999999</v>
      </c>
      <c r="N912" s="248">
        <v>1.3418000000000001</v>
      </c>
      <c r="O912" s="245" t="str">
        <f>IF(ISBLANK(TblMainInvoices[[#This Row],[Estimate_Contract_Volumn]]),"",ROUND(TblMainInvoices[[#This Row],[Price_Unit]]*TblMainInvoices[[#This Row],[Estimate_Contract_Volumn]],0))</f>
        <v/>
      </c>
      <c r="P912" s="249"/>
      <c r="Q912" s="250" t="str">
        <f>IFERROR(IF(ISBLANK(TblMainInvoices[[#This Row],[ContInv_No01_Volumn]]),"",ROUND(TblMainInvoices[[#This Row],[Price_Unit]]*TblMainInvoices[[#This Row],[ContInv_No01_Volumn]],0)),"")</f>
        <v/>
      </c>
    </row>
    <row r="913" spans="1:17" ht="50.25" customHeight="1">
      <c r="A913" s="239" t="str">
        <f t="shared" si="28"/>
        <v>11190210</v>
      </c>
      <c r="B913" s="240" t="str">
        <f>_xlfn.XLOOKUP(TblMainInvoices[[#This Row],[Fehrest_Code]],TblFeharesCode[Fehrest_Code],TblFeharesCode[Schedule_Prices_Fa])</f>
        <v>ابنیه</v>
      </c>
      <c r="C913" s="240" t="e">
        <f>_xlfn.XLOOKUP(TblMainInvoices[[#This Row],[Schedule_Prices_Fa]],TblFeharesCode[Schedule_Prices_Fa],#REF!)</f>
        <v>#REF!</v>
      </c>
      <c r="D913" s="241">
        <v>11</v>
      </c>
      <c r="E913" s="241" t="str">
        <f t="shared" si="29"/>
        <v>19</v>
      </c>
      <c r="F913" s="240" t="s">
        <v>1931</v>
      </c>
      <c r="G913" s="251" t="s">
        <v>1940</v>
      </c>
      <c r="H913" s="243" t="s">
        <v>1941</v>
      </c>
      <c r="I913" s="243" t="s">
        <v>4020</v>
      </c>
      <c r="J913" s="252" t="s">
        <v>125</v>
      </c>
      <c r="K913" s="245">
        <v>2668000</v>
      </c>
      <c r="L913" s="246"/>
      <c r="M913" s="247">
        <f>_xlfn.XLOOKUP(TblMainInvoices[[#This Row],[Chapter_Nomber]],TblFeharesChapter[Abniyeh_Chapter_Nomber],TblFeharesChapter[Abniyeh_Plus_Minus])</f>
        <v>1.0651999999999999</v>
      </c>
      <c r="N913" s="248">
        <v>1.3418000000000001</v>
      </c>
      <c r="O913" s="245" t="str">
        <f>IF(ISBLANK(TblMainInvoices[[#This Row],[Estimate_Contract_Volumn]]),"",ROUND(TblMainInvoices[[#This Row],[Price_Unit]]*TblMainInvoices[[#This Row],[Estimate_Contract_Volumn]],0))</f>
        <v/>
      </c>
      <c r="P913" s="249"/>
      <c r="Q913" s="250" t="str">
        <f>IFERROR(IF(ISBLANK(TblMainInvoices[[#This Row],[ContInv_No01_Volumn]]),"",ROUND(TblMainInvoices[[#This Row],[Price_Unit]]*TblMainInvoices[[#This Row],[ContInv_No01_Volumn]],0)),"")</f>
        <v/>
      </c>
    </row>
    <row r="914" spans="1:17" ht="50.25" customHeight="1">
      <c r="A914" s="239" t="str">
        <f t="shared" si="28"/>
        <v>11190211</v>
      </c>
      <c r="B914" s="240" t="str">
        <f>_xlfn.XLOOKUP(TblMainInvoices[[#This Row],[Fehrest_Code]],TblFeharesCode[Fehrest_Code],TblFeharesCode[Schedule_Prices_Fa])</f>
        <v>ابنیه</v>
      </c>
      <c r="C914" s="240" t="e">
        <f>_xlfn.XLOOKUP(TblMainInvoices[[#This Row],[Schedule_Prices_Fa]],TblFeharesCode[Schedule_Prices_Fa],#REF!)</f>
        <v>#REF!</v>
      </c>
      <c r="D914" s="241">
        <v>11</v>
      </c>
      <c r="E914" s="241" t="str">
        <f t="shared" si="29"/>
        <v>19</v>
      </c>
      <c r="F914" s="240" t="s">
        <v>1931</v>
      </c>
      <c r="G914" s="251" t="s">
        <v>1942</v>
      </c>
      <c r="H914" s="243" t="s">
        <v>1943</v>
      </c>
      <c r="I914" s="243" t="s">
        <v>4021</v>
      </c>
      <c r="J914" s="252" t="s">
        <v>125</v>
      </c>
      <c r="K914" s="245">
        <v>3257000</v>
      </c>
      <c r="L914" s="246"/>
      <c r="M914" s="247">
        <f>_xlfn.XLOOKUP(TblMainInvoices[[#This Row],[Chapter_Nomber]],TblFeharesChapter[Abniyeh_Chapter_Nomber],TblFeharesChapter[Abniyeh_Plus_Minus])</f>
        <v>1.0651999999999999</v>
      </c>
      <c r="N914" s="248">
        <v>1.3418000000000001</v>
      </c>
      <c r="O914" s="245" t="str">
        <f>IF(ISBLANK(TblMainInvoices[[#This Row],[Estimate_Contract_Volumn]]),"",ROUND(TblMainInvoices[[#This Row],[Price_Unit]]*TblMainInvoices[[#This Row],[Estimate_Contract_Volumn]],0))</f>
        <v/>
      </c>
      <c r="P914" s="249"/>
      <c r="Q914" s="250" t="str">
        <f>IFERROR(IF(ISBLANK(TblMainInvoices[[#This Row],[ContInv_No01_Volumn]]),"",ROUND(TblMainInvoices[[#This Row],[Price_Unit]]*TblMainInvoices[[#This Row],[ContInv_No01_Volumn]],0)),"")</f>
        <v/>
      </c>
    </row>
    <row r="915" spans="1:17" ht="50.25" customHeight="1">
      <c r="A915" s="239" t="str">
        <f t="shared" si="28"/>
        <v>11190212</v>
      </c>
      <c r="B915" s="240" t="str">
        <f>_xlfn.XLOOKUP(TblMainInvoices[[#This Row],[Fehrest_Code]],TblFeharesCode[Fehrest_Code],TblFeharesCode[Schedule_Prices_Fa])</f>
        <v>ابنیه</v>
      </c>
      <c r="C915" s="240" t="e">
        <f>_xlfn.XLOOKUP(TblMainInvoices[[#This Row],[Schedule_Prices_Fa]],TblFeharesCode[Schedule_Prices_Fa],#REF!)</f>
        <v>#REF!</v>
      </c>
      <c r="D915" s="241">
        <v>11</v>
      </c>
      <c r="E915" s="241" t="str">
        <f t="shared" si="29"/>
        <v>19</v>
      </c>
      <c r="F915" s="240" t="s">
        <v>1931</v>
      </c>
      <c r="G915" s="251" t="s">
        <v>1944</v>
      </c>
      <c r="H915" s="243" t="s">
        <v>1945</v>
      </c>
      <c r="I915" s="243" t="s">
        <v>4022</v>
      </c>
      <c r="J915" s="252" t="s">
        <v>125</v>
      </c>
      <c r="K915" s="245">
        <v>1768000</v>
      </c>
      <c r="L915" s="246"/>
      <c r="M915" s="247">
        <f>_xlfn.XLOOKUP(TblMainInvoices[[#This Row],[Chapter_Nomber]],TblFeharesChapter[Abniyeh_Chapter_Nomber],TblFeharesChapter[Abniyeh_Plus_Minus])</f>
        <v>1.0651999999999999</v>
      </c>
      <c r="N915" s="248">
        <v>1.3418000000000001</v>
      </c>
      <c r="O915" s="245" t="str">
        <f>IF(ISBLANK(TblMainInvoices[[#This Row],[Estimate_Contract_Volumn]]),"",ROUND(TblMainInvoices[[#This Row],[Price_Unit]]*TblMainInvoices[[#This Row],[Estimate_Contract_Volumn]],0))</f>
        <v/>
      </c>
      <c r="P915" s="249"/>
      <c r="Q915" s="250" t="str">
        <f>IFERROR(IF(ISBLANK(TblMainInvoices[[#This Row],[ContInv_No01_Volumn]]),"",ROUND(TblMainInvoices[[#This Row],[Price_Unit]]*TblMainInvoices[[#This Row],[ContInv_No01_Volumn]],0)),"")</f>
        <v/>
      </c>
    </row>
    <row r="916" spans="1:17" ht="50.25" customHeight="1">
      <c r="A916" s="239" t="str">
        <f t="shared" si="28"/>
        <v>11190213</v>
      </c>
      <c r="B916" s="240" t="str">
        <f>_xlfn.XLOOKUP(TblMainInvoices[[#This Row],[Fehrest_Code]],TblFeharesCode[Fehrest_Code],TblFeharesCode[Schedule_Prices_Fa])</f>
        <v>ابنیه</v>
      </c>
      <c r="C916" s="240" t="e">
        <f>_xlfn.XLOOKUP(TblMainInvoices[[#This Row],[Schedule_Prices_Fa]],TblFeharesCode[Schedule_Prices_Fa],#REF!)</f>
        <v>#REF!</v>
      </c>
      <c r="D916" s="241">
        <v>11</v>
      </c>
      <c r="E916" s="241" t="str">
        <f t="shared" si="29"/>
        <v>19</v>
      </c>
      <c r="F916" s="240" t="s">
        <v>1931</v>
      </c>
      <c r="G916" s="251" t="s">
        <v>1946</v>
      </c>
      <c r="H916" s="243" t="s">
        <v>1947</v>
      </c>
      <c r="I916" s="243" t="s">
        <v>4023</v>
      </c>
      <c r="J916" s="252" t="s">
        <v>125</v>
      </c>
      <c r="K916" s="245">
        <v>2464000</v>
      </c>
      <c r="L916" s="246"/>
      <c r="M916" s="247">
        <f>_xlfn.XLOOKUP(TblMainInvoices[[#This Row],[Chapter_Nomber]],TblFeharesChapter[Abniyeh_Chapter_Nomber],TblFeharesChapter[Abniyeh_Plus_Minus])</f>
        <v>1.0651999999999999</v>
      </c>
      <c r="N916" s="248">
        <v>1.3418000000000001</v>
      </c>
      <c r="O916" s="245" t="str">
        <f>IF(ISBLANK(TblMainInvoices[[#This Row],[Estimate_Contract_Volumn]]),"",ROUND(TblMainInvoices[[#This Row],[Price_Unit]]*TblMainInvoices[[#This Row],[Estimate_Contract_Volumn]],0))</f>
        <v/>
      </c>
      <c r="P916" s="249"/>
      <c r="Q916" s="250" t="str">
        <f>IFERROR(IF(ISBLANK(TblMainInvoices[[#This Row],[ContInv_No01_Volumn]]),"",ROUND(TblMainInvoices[[#This Row],[Price_Unit]]*TblMainInvoices[[#This Row],[ContInv_No01_Volumn]],0)),"")</f>
        <v/>
      </c>
    </row>
    <row r="917" spans="1:17" ht="50.25" customHeight="1">
      <c r="A917" s="239" t="str">
        <f t="shared" si="28"/>
        <v>11190214</v>
      </c>
      <c r="B917" s="240" t="str">
        <f>_xlfn.XLOOKUP(TblMainInvoices[[#This Row],[Fehrest_Code]],TblFeharesCode[Fehrest_Code],TblFeharesCode[Schedule_Prices_Fa])</f>
        <v>ابنیه</v>
      </c>
      <c r="C917" s="240" t="e">
        <f>_xlfn.XLOOKUP(TblMainInvoices[[#This Row],[Schedule_Prices_Fa]],TblFeharesCode[Schedule_Prices_Fa],#REF!)</f>
        <v>#REF!</v>
      </c>
      <c r="D917" s="241">
        <v>11</v>
      </c>
      <c r="E917" s="241" t="str">
        <f t="shared" si="29"/>
        <v>19</v>
      </c>
      <c r="F917" s="240" t="s">
        <v>1931</v>
      </c>
      <c r="G917" s="251" t="s">
        <v>1948</v>
      </c>
      <c r="H917" s="243" t="s">
        <v>1949</v>
      </c>
      <c r="I917" s="243" t="s">
        <v>4024</v>
      </c>
      <c r="J917" s="252" t="s">
        <v>125</v>
      </c>
      <c r="K917" s="245">
        <v>3641000</v>
      </c>
      <c r="L917" s="246"/>
      <c r="M917" s="247">
        <f>_xlfn.XLOOKUP(TblMainInvoices[[#This Row],[Chapter_Nomber]],TblFeharesChapter[Abniyeh_Chapter_Nomber],TblFeharesChapter[Abniyeh_Plus_Minus])</f>
        <v>1.0651999999999999</v>
      </c>
      <c r="N917" s="248">
        <v>1.3418000000000001</v>
      </c>
      <c r="O917" s="245" t="str">
        <f>IF(ISBLANK(TblMainInvoices[[#This Row],[Estimate_Contract_Volumn]]),"",ROUND(TblMainInvoices[[#This Row],[Price_Unit]]*TblMainInvoices[[#This Row],[Estimate_Contract_Volumn]],0))</f>
        <v/>
      </c>
      <c r="P917" s="249"/>
      <c r="Q917" s="250" t="str">
        <f>IFERROR(IF(ISBLANK(TblMainInvoices[[#This Row],[ContInv_No01_Volumn]]),"",ROUND(TblMainInvoices[[#This Row],[Price_Unit]]*TblMainInvoices[[#This Row],[ContInv_No01_Volumn]],0)),"")</f>
        <v/>
      </c>
    </row>
    <row r="918" spans="1:17" ht="50.25" customHeight="1">
      <c r="A918" s="239" t="str">
        <f t="shared" si="28"/>
        <v>11190301</v>
      </c>
      <c r="B918" s="240" t="str">
        <f>_xlfn.XLOOKUP(TblMainInvoices[[#This Row],[Fehrest_Code]],TblFeharesCode[Fehrest_Code],TblFeharesCode[Schedule_Prices_Fa])</f>
        <v>ابنیه</v>
      </c>
      <c r="C918" s="240" t="e">
        <f>_xlfn.XLOOKUP(TblMainInvoices[[#This Row],[Schedule_Prices_Fa]],TblFeharesCode[Schedule_Prices_Fa],#REF!)</f>
        <v>#REF!</v>
      </c>
      <c r="D918" s="241">
        <v>11</v>
      </c>
      <c r="E918" s="241" t="str">
        <f t="shared" si="29"/>
        <v>19</v>
      </c>
      <c r="F918" s="240" t="s">
        <v>1931</v>
      </c>
      <c r="G918" s="251" t="s">
        <v>1950</v>
      </c>
      <c r="H918" s="243" t="s">
        <v>1951</v>
      </c>
      <c r="I918" s="243" t="s">
        <v>4025</v>
      </c>
      <c r="J918" s="252" t="s">
        <v>125</v>
      </c>
      <c r="K918" s="245">
        <v>899000</v>
      </c>
      <c r="L918" s="246"/>
      <c r="M918" s="247">
        <f>_xlfn.XLOOKUP(TblMainInvoices[[#This Row],[Chapter_Nomber]],TblFeharesChapter[Abniyeh_Chapter_Nomber],TblFeharesChapter[Abniyeh_Plus_Minus])</f>
        <v>1.0651999999999999</v>
      </c>
      <c r="N918" s="248">
        <v>1.3418000000000001</v>
      </c>
      <c r="O918" s="245" t="str">
        <f>IF(ISBLANK(TblMainInvoices[[#This Row],[Estimate_Contract_Volumn]]),"",ROUND(TblMainInvoices[[#This Row],[Price_Unit]]*TblMainInvoices[[#This Row],[Estimate_Contract_Volumn]],0))</f>
        <v/>
      </c>
      <c r="P918" s="249"/>
      <c r="Q918" s="250" t="str">
        <f>IFERROR(IF(ISBLANK(TblMainInvoices[[#This Row],[ContInv_No01_Volumn]]),"",ROUND(TblMainInvoices[[#This Row],[Price_Unit]]*TblMainInvoices[[#This Row],[ContInv_No01_Volumn]],0)),"")</f>
        <v/>
      </c>
    </row>
    <row r="919" spans="1:17" ht="50.25" customHeight="1">
      <c r="A919" s="239" t="str">
        <f t="shared" si="28"/>
        <v>11190302</v>
      </c>
      <c r="B919" s="240" t="str">
        <f>_xlfn.XLOOKUP(TblMainInvoices[[#This Row],[Fehrest_Code]],TblFeharesCode[Fehrest_Code],TblFeharesCode[Schedule_Prices_Fa])</f>
        <v>ابنیه</v>
      </c>
      <c r="C919" s="240" t="e">
        <f>_xlfn.XLOOKUP(TblMainInvoices[[#This Row],[Schedule_Prices_Fa]],TblFeharesCode[Schedule_Prices_Fa],#REF!)</f>
        <v>#REF!</v>
      </c>
      <c r="D919" s="241">
        <v>11</v>
      </c>
      <c r="E919" s="241" t="str">
        <f t="shared" si="29"/>
        <v>19</v>
      </c>
      <c r="F919" s="240" t="s">
        <v>1931</v>
      </c>
      <c r="G919" s="251" t="s">
        <v>1952</v>
      </c>
      <c r="H919" s="243" t="s">
        <v>1953</v>
      </c>
      <c r="I919" s="243" t="s">
        <v>4026</v>
      </c>
      <c r="J919" s="252" t="s">
        <v>125</v>
      </c>
      <c r="K919" s="245">
        <v>2558000</v>
      </c>
      <c r="L919" s="246"/>
      <c r="M919" s="247">
        <f>_xlfn.XLOOKUP(TblMainInvoices[[#This Row],[Chapter_Nomber]],TblFeharesChapter[Abniyeh_Chapter_Nomber],TblFeharesChapter[Abniyeh_Plus_Minus])</f>
        <v>1.0651999999999999</v>
      </c>
      <c r="N919" s="248">
        <v>1.3418000000000001</v>
      </c>
      <c r="O919" s="245" t="str">
        <f>IF(ISBLANK(TblMainInvoices[[#This Row],[Estimate_Contract_Volumn]]),"",ROUND(TblMainInvoices[[#This Row],[Price_Unit]]*TblMainInvoices[[#This Row],[Estimate_Contract_Volumn]],0))</f>
        <v/>
      </c>
      <c r="P919" s="249"/>
      <c r="Q919" s="250" t="str">
        <f>IFERROR(IF(ISBLANK(TblMainInvoices[[#This Row],[ContInv_No01_Volumn]]),"",ROUND(TblMainInvoices[[#This Row],[Price_Unit]]*TblMainInvoices[[#This Row],[ContInv_No01_Volumn]],0)),"")</f>
        <v/>
      </c>
    </row>
    <row r="920" spans="1:17" ht="50.25" customHeight="1">
      <c r="A920" s="239" t="str">
        <f t="shared" si="28"/>
        <v>11190303</v>
      </c>
      <c r="B920" s="240" t="str">
        <f>_xlfn.XLOOKUP(TblMainInvoices[[#This Row],[Fehrest_Code]],TblFeharesCode[Fehrest_Code],TblFeharesCode[Schedule_Prices_Fa])</f>
        <v>ابنیه</v>
      </c>
      <c r="C920" s="240" t="e">
        <f>_xlfn.XLOOKUP(TblMainInvoices[[#This Row],[Schedule_Prices_Fa]],TblFeharesCode[Schedule_Prices_Fa],#REF!)</f>
        <v>#REF!</v>
      </c>
      <c r="D920" s="241">
        <v>11</v>
      </c>
      <c r="E920" s="241" t="str">
        <f t="shared" si="29"/>
        <v>19</v>
      </c>
      <c r="F920" s="240" t="s">
        <v>1931</v>
      </c>
      <c r="G920" s="251" t="s">
        <v>1954</v>
      </c>
      <c r="H920" s="243" t="s">
        <v>1955</v>
      </c>
      <c r="I920" s="243" t="s">
        <v>4027</v>
      </c>
      <c r="J920" s="252" t="s">
        <v>125</v>
      </c>
      <c r="K920" s="245">
        <v>1377000</v>
      </c>
      <c r="L920" s="246"/>
      <c r="M920" s="247">
        <f>_xlfn.XLOOKUP(TblMainInvoices[[#This Row],[Chapter_Nomber]],TblFeharesChapter[Abniyeh_Chapter_Nomber],TblFeharesChapter[Abniyeh_Plus_Minus])</f>
        <v>1.0651999999999999</v>
      </c>
      <c r="N920" s="248">
        <v>1.3418000000000001</v>
      </c>
      <c r="O920" s="245" t="str">
        <f>IF(ISBLANK(TblMainInvoices[[#This Row],[Estimate_Contract_Volumn]]),"",ROUND(TblMainInvoices[[#This Row],[Price_Unit]]*TblMainInvoices[[#This Row],[Estimate_Contract_Volumn]],0))</f>
        <v/>
      </c>
      <c r="P920" s="249"/>
      <c r="Q920" s="250" t="str">
        <f>IFERROR(IF(ISBLANK(TblMainInvoices[[#This Row],[ContInv_No01_Volumn]]),"",ROUND(TblMainInvoices[[#This Row],[Price_Unit]]*TblMainInvoices[[#This Row],[ContInv_No01_Volumn]],0)),"")</f>
        <v/>
      </c>
    </row>
    <row r="921" spans="1:17" ht="50.25" customHeight="1">
      <c r="A921" s="239" t="str">
        <f t="shared" si="28"/>
        <v>11190304</v>
      </c>
      <c r="B921" s="240" t="str">
        <f>_xlfn.XLOOKUP(TblMainInvoices[[#This Row],[Fehrest_Code]],TblFeharesCode[Fehrest_Code],TblFeharesCode[Schedule_Prices_Fa])</f>
        <v>ابنیه</v>
      </c>
      <c r="C921" s="240" t="e">
        <f>_xlfn.XLOOKUP(TblMainInvoices[[#This Row],[Schedule_Prices_Fa]],TblFeharesCode[Schedule_Prices_Fa],#REF!)</f>
        <v>#REF!</v>
      </c>
      <c r="D921" s="241">
        <v>11</v>
      </c>
      <c r="E921" s="241" t="str">
        <f t="shared" si="29"/>
        <v>19</v>
      </c>
      <c r="F921" s="240" t="s">
        <v>1931</v>
      </c>
      <c r="G921" s="251" t="s">
        <v>1956</v>
      </c>
      <c r="H921" s="243" t="s">
        <v>1957</v>
      </c>
      <c r="I921" s="243" t="s">
        <v>4028</v>
      </c>
      <c r="J921" s="252" t="s">
        <v>125</v>
      </c>
      <c r="K921" s="245">
        <v>1935000</v>
      </c>
      <c r="L921" s="246"/>
      <c r="M921" s="247">
        <f>_xlfn.XLOOKUP(TblMainInvoices[[#This Row],[Chapter_Nomber]],TblFeharesChapter[Abniyeh_Chapter_Nomber],TblFeharesChapter[Abniyeh_Plus_Minus])</f>
        <v>1.0651999999999999</v>
      </c>
      <c r="N921" s="248">
        <v>1.3418000000000001</v>
      </c>
      <c r="O921" s="245" t="str">
        <f>IF(ISBLANK(TblMainInvoices[[#This Row],[Estimate_Contract_Volumn]]),"",ROUND(TblMainInvoices[[#This Row],[Price_Unit]]*TblMainInvoices[[#This Row],[Estimate_Contract_Volumn]],0))</f>
        <v/>
      </c>
      <c r="P921" s="249"/>
      <c r="Q921" s="250" t="str">
        <f>IFERROR(IF(ISBLANK(TblMainInvoices[[#This Row],[ContInv_No01_Volumn]]),"",ROUND(TblMainInvoices[[#This Row],[Price_Unit]]*TblMainInvoices[[#This Row],[ContInv_No01_Volumn]],0)),"")</f>
        <v/>
      </c>
    </row>
    <row r="922" spans="1:17" ht="50.25" customHeight="1">
      <c r="A922" s="239" t="str">
        <f t="shared" si="28"/>
        <v>11190305</v>
      </c>
      <c r="B922" s="240" t="str">
        <f>_xlfn.XLOOKUP(TblMainInvoices[[#This Row],[Fehrest_Code]],TblFeharesCode[Fehrest_Code],TblFeharesCode[Schedule_Prices_Fa])</f>
        <v>ابنیه</v>
      </c>
      <c r="C922" s="240" t="e">
        <f>_xlfn.XLOOKUP(TblMainInvoices[[#This Row],[Schedule_Prices_Fa]],TblFeharesCode[Schedule_Prices_Fa],#REF!)</f>
        <v>#REF!</v>
      </c>
      <c r="D922" s="241">
        <v>11</v>
      </c>
      <c r="E922" s="241" t="str">
        <f t="shared" si="29"/>
        <v>19</v>
      </c>
      <c r="F922" s="240" t="s">
        <v>1931</v>
      </c>
      <c r="G922" s="251" t="s">
        <v>1958</v>
      </c>
      <c r="H922" s="243" t="s">
        <v>1959</v>
      </c>
      <c r="I922" s="243" t="s">
        <v>4029</v>
      </c>
      <c r="J922" s="252" t="s">
        <v>125</v>
      </c>
      <c r="K922" s="245">
        <v>404000</v>
      </c>
      <c r="L922" s="246"/>
      <c r="M922" s="247">
        <f>_xlfn.XLOOKUP(TblMainInvoices[[#This Row],[Chapter_Nomber]],TblFeharesChapter[Abniyeh_Chapter_Nomber],TblFeharesChapter[Abniyeh_Plus_Minus])</f>
        <v>1.0651999999999999</v>
      </c>
      <c r="N922" s="248">
        <v>1.3418000000000001</v>
      </c>
      <c r="O922" s="245" t="str">
        <f>IF(ISBLANK(TblMainInvoices[[#This Row],[Estimate_Contract_Volumn]]),"",ROUND(TblMainInvoices[[#This Row],[Price_Unit]]*TblMainInvoices[[#This Row],[Estimate_Contract_Volumn]],0))</f>
        <v/>
      </c>
      <c r="P922" s="249"/>
      <c r="Q922" s="250" t="str">
        <f>IFERROR(IF(ISBLANK(TblMainInvoices[[#This Row],[ContInv_No01_Volumn]]),"",ROUND(TblMainInvoices[[#This Row],[Price_Unit]]*TblMainInvoices[[#This Row],[ContInv_No01_Volumn]],0)),"")</f>
        <v/>
      </c>
    </row>
    <row r="923" spans="1:17" ht="50.25" customHeight="1">
      <c r="A923" s="239" t="str">
        <f t="shared" si="28"/>
        <v>11190405</v>
      </c>
      <c r="B923" s="240" t="str">
        <f>_xlfn.XLOOKUP(TblMainInvoices[[#This Row],[Fehrest_Code]],TblFeharesCode[Fehrest_Code],TblFeharesCode[Schedule_Prices_Fa])</f>
        <v>ابنیه</v>
      </c>
      <c r="C923" s="240" t="e">
        <f>_xlfn.XLOOKUP(TblMainInvoices[[#This Row],[Schedule_Prices_Fa]],TblFeharesCode[Schedule_Prices_Fa],#REF!)</f>
        <v>#REF!</v>
      </c>
      <c r="D923" s="241">
        <v>11</v>
      </c>
      <c r="E923" s="241" t="str">
        <f t="shared" si="29"/>
        <v>19</v>
      </c>
      <c r="F923" s="240" t="s">
        <v>1931</v>
      </c>
      <c r="G923" s="251" t="s">
        <v>1960</v>
      </c>
      <c r="H923" s="243" t="s">
        <v>1961</v>
      </c>
      <c r="I923" s="243" t="s">
        <v>4030</v>
      </c>
      <c r="J923" s="252" t="s">
        <v>125</v>
      </c>
      <c r="K923" s="245">
        <v>2315000</v>
      </c>
      <c r="L923" s="246"/>
      <c r="M923" s="247">
        <f>_xlfn.XLOOKUP(TblMainInvoices[[#This Row],[Chapter_Nomber]],TblFeharesChapter[Abniyeh_Chapter_Nomber],TblFeharesChapter[Abniyeh_Plus_Minus])</f>
        <v>1.0651999999999999</v>
      </c>
      <c r="N923" s="248">
        <v>1.3418000000000001</v>
      </c>
      <c r="O923" s="245" t="str">
        <f>IF(ISBLANK(TblMainInvoices[[#This Row],[Estimate_Contract_Volumn]]),"",ROUND(TblMainInvoices[[#This Row],[Price_Unit]]*TblMainInvoices[[#This Row],[Estimate_Contract_Volumn]],0))</f>
        <v/>
      </c>
      <c r="P923" s="249"/>
      <c r="Q923" s="250" t="str">
        <f>IFERROR(IF(ISBLANK(TblMainInvoices[[#This Row],[ContInv_No01_Volumn]]),"",ROUND(TblMainInvoices[[#This Row],[Price_Unit]]*TblMainInvoices[[#This Row],[ContInv_No01_Volumn]],0)),"")</f>
        <v/>
      </c>
    </row>
    <row r="924" spans="1:17" ht="50.25" customHeight="1">
      <c r="A924" s="239" t="str">
        <f t="shared" si="28"/>
        <v>11190406</v>
      </c>
      <c r="B924" s="240" t="str">
        <f>_xlfn.XLOOKUP(TblMainInvoices[[#This Row],[Fehrest_Code]],TblFeharesCode[Fehrest_Code],TblFeharesCode[Schedule_Prices_Fa])</f>
        <v>ابنیه</v>
      </c>
      <c r="C924" s="240" t="e">
        <f>_xlfn.XLOOKUP(TblMainInvoices[[#This Row],[Schedule_Prices_Fa]],TblFeharesCode[Schedule_Prices_Fa],#REF!)</f>
        <v>#REF!</v>
      </c>
      <c r="D924" s="241">
        <v>11</v>
      </c>
      <c r="E924" s="241" t="str">
        <f t="shared" si="29"/>
        <v>19</v>
      </c>
      <c r="F924" s="240" t="s">
        <v>1931</v>
      </c>
      <c r="G924" s="251" t="s">
        <v>1962</v>
      </c>
      <c r="H924" s="243" t="s">
        <v>1963</v>
      </c>
      <c r="I924" s="243" t="s">
        <v>4031</v>
      </c>
      <c r="J924" s="252" t="s">
        <v>125</v>
      </c>
      <c r="K924" s="245">
        <v>2559000</v>
      </c>
      <c r="L924" s="246"/>
      <c r="M924" s="247">
        <f>_xlfn.XLOOKUP(TblMainInvoices[[#This Row],[Chapter_Nomber]],TblFeharesChapter[Abniyeh_Chapter_Nomber],TblFeharesChapter[Abniyeh_Plus_Minus])</f>
        <v>1.0651999999999999</v>
      </c>
      <c r="N924" s="248">
        <v>1.3418000000000001</v>
      </c>
      <c r="O924" s="245" t="str">
        <f>IF(ISBLANK(TblMainInvoices[[#This Row],[Estimate_Contract_Volumn]]),"",ROUND(TblMainInvoices[[#This Row],[Price_Unit]]*TblMainInvoices[[#This Row],[Estimate_Contract_Volumn]],0))</f>
        <v/>
      </c>
      <c r="P924" s="249"/>
      <c r="Q924" s="250" t="str">
        <f>IFERROR(IF(ISBLANK(TblMainInvoices[[#This Row],[ContInv_No01_Volumn]]),"",ROUND(TblMainInvoices[[#This Row],[Price_Unit]]*TblMainInvoices[[#This Row],[ContInv_No01_Volumn]],0)),"")</f>
        <v/>
      </c>
    </row>
    <row r="925" spans="1:17" ht="50.25" customHeight="1">
      <c r="A925" s="239" t="str">
        <f t="shared" si="28"/>
        <v>11190407</v>
      </c>
      <c r="B925" s="240" t="str">
        <f>_xlfn.XLOOKUP(TblMainInvoices[[#This Row],[Fehrest_Code]],TblFeharesCode[Fehrest_Code],TblFeharesCode[Schedule_Prices_Fa])</f>
        <v>ابنیه</v>
      </c>
      <c r="C925" s="240" t="e">
        <f>_xlfn.XLOOKUP(TblMainInvoices[[#This Row],[Schedule_Prices_Fa]],TblFeharesCode[Schedule_Prices_Fa],#REF!)</f>
        <v>#REF!</v>
      </c>
      <c r="D925" s="241">
        <v>11</v>
      </c>
      <c r="E925" s="241" t="str">
        <f t="shared" si="29"/>
        <v>19</v>
      </c>
      <c r="F925" s="240" t="s">
        <v>1931</v>
      </c>
      <c r="G925" s="251" t="s">
        <v>1964</v>
      </c>
      <c r="H925" s="243" t="s">
        <v>1965</v>
      </c>
      <c r="I925" s="243" t="s">
        <v>4031</v>
      </c>
      <c r="J925" s="252" t="s">
        <v>125</v>
      </c>
      <c r="K925" s="245">
        <v>2894000</v>
      </c>
      <c r="L925" s="246"/>
      <c r="M925" s="247">
        <f>_xlfn.XLOOKUP(TblMainInvoices[[#This Row],[Chapter_Nomber]],TblFeharesChapter[Abniyeh_Chapter_Nomber],TblFeharesChapter[Abniyeh_Plus_Minus])</f>
        <v>1.0651999999999999</v>
      </c>
      <c r="N925" s="248">
        <v>1.3418000000000001</v>
      </c>
      <c r="O925" s="245" t="str">
        <f>IF(ISBLANK(TblMainInvoices[[#This Row],[Estimate_Contract_Volumn]]),"",ROUND(TblMainInvoices[[#This Row],[Price_Unit]]*TblMainInvoices[[#This Row],[Estimate_Contract_Volumn]],0))</f>
        <v/>
      </c>
      <c r="P925" s="249"/>
      <c r="Q925" s="250" t="str">
        <f>IFERROR(IF(ISBLANK(TblMainInvoices[[#This Row],[ContInv_No01_Volumn]]),"",ROUND(TblMainInvoices[[#This Row],[Price_Unit]]*TblMainInvoices[[#This Row],[ContInv_No01_Volumn]],0)),"")</f>
        <v/>
      </c>
    </row>
    <row r="926" spans="1:17" ht="50.25" customHeight="1">
      <c r="A926" s="239" t="str">
        <f t="shared" si="28"/>
        <v>11190408</v>
      </c>
      <c r="B926" s="240" t="str">
        <f>_xlfn.XLOOKUP(TblMainInvoices[[#This Row],[Fehrest_Code]],TblFeharesCode[Fehrest_Code],TblFeharesCode[Schedule_Prices_Fa])</f>
        <v>ابنیه</v>
      </c>
      <c r="C926" s="240" t="e">
        <f>_xlfn.XLOOKUP(TblMainInvoices[[#This Row],[Schedule_Prices_Fa]],TblFeharesCode[Schedule_Prices_Fa],#REF!)</f>
        <v>#REF!</v>
      </c>
      <c r="D926" s="241">
        <v>11</v>
      </c>
      <c r="E926" s="241" t="str">
        <f t="shared" si="29"/>
        <v>19</v>
      </c>
      <c r="F926" s="240" t="s">
        <v>1931</v>
      </c>
      <c r="G926" s="251" t="s">
        <v>1966</v>
      </c>
      <c r="H926" s="243" t="s">
        <v>1967</v>
      </c>
      <c r="I926" s="243" t="s">
        <v>4032</v>
      </c>
      <c r="J926" s="252" t="s">
        <v>125</v>
      </c>
      <c r="K926" s="245">
        <v>1792000</v>
      </c>
      <c r="L926" s="246"/>
      <c r="M926" s="247">
        <f>_xlfn.XLOOKUP(TblMainInvoices[[#This Row],[Chapter_Nomber]],TblFeharesChapter[Abniyeh_Chapter_Nomber],TblFeharesChapter[Abniyeh_Plus_Minus])</f>
        <v>1.0651999999999999</v>
      </c>
      <c r="N926" s="248">
        <v>1.3418000000000001</v>
      </c>
      <c r="O926" s="245" t="str">
        <f>IF(ISBLANK(TblMainInvoices[[#This Row],[Estimate_Contract_Volumn]]),"",ROUND(TblMainInvoices[[#This Row],[Price_Unit]]*TblMainInvoices[[#This Row],[Estimate_Contract_Volumn]],0))</f>
        <v/>
      </c>
      <c r="P926" s="249"/>
      <c r="Q926" s="250" t="str">
        <f>IFERROR(IF(ISBLANK(TblMainInvoices[[#This Row],[ContInv_No01_Volumn]]),"",ROUND(TblMainInvoices[[#This Row],[Price_Unit]]*TblMainInvoices[[#This Row],[ContInv_No01_Volumn]],0)),"")</f>
        <v/>
      </c>
    </row>
    <row r="927" spans="1:17" ht="50.25" customHeight="1">
      <c r="A927" s="239" t="str">
        <f t="shared" si="28"/>
        <v>11190409</v>
      </c>
      <c r="B927" s="240" t="str">
        <f>_xlfn.XLOOKUP(TblMainInvoices[[#This Row],[Fehrest_Code]],TblFeharesCode[Fehrest_Code],TblFeharesCode[Schedule_Prices_Fa])</f>
        <v>ابنیه</v>
      </c>
      <c r="C927" s="240" t="e">
        <f>_xlfn.XLOOKUP(TblMainInvoices[[#This Row],[Schedule_Prices_Fa]],TblFeharesCode[Schedule_Prices_Fa],#REF!)</f>
        <v>#REF!</v>
      </c>
      <c r="D927" s="241">
        <v>11</v>
      </c>
      <c r="E927" s="241" t="str">
        <f t="shared" si="29"/>
        <v>19</v>
      </c>
      <c r="F927" s="240" t="s">
        <v>1931</v>
      </c>
      <c r="G927" s="251" t="s">
        <v>1968</v>
      </c>
      <c r="H927" s="243" t="s">
        <v>1969</v>
      </c>
      <c r="I927" s="243" t="s">
        <v>4033</v>
      </c>
      <c r="J927" s="252" t="s">
        <v>125</v>
      </c>
      <c r="K927" s="245">
        <v>1138000</v>
      </c>
      <c r="L927" s="246"/>
      <c r="M927" s="247">
        <f>_xlfn.XLOOKUP(TblMainInvoices[[#This Row],[Chapter_Nomber]],TblFeharesChapter[Abniyeh_Chapter_Nomber],TblFeharesChapter[Abniyeh_Plus_Minus])</f>
        <v>1.0651999999999999</v>
      </c>
      <c r="N927" s="248">
        <v>1.3418000000000001</v>
      </c>
      <c r="O927" s="245" t="str">
        <f>IF(ISBLANK(TblMainInvoices[[#This Row],[Estimate_Contract_Volumn]]),"",ROUND(TblMainInvoices[[#This Row],[Price_Unit]]*TblMainInvoices[[#This Row],[Estimate_Contract_Volumn]],0))</f>
        <v/>
      </c>
      <c r="P927" s="249"/>
      <c r="Q927" s="250" t="str">
        <f>IFERROR(IF(ISBLANK(TblMainInvoices[[#This Row],[ContInv_No01_Volumn]]),"",ROUND(TblMainInvoices[[#This Row],[Price_Unit]]*TblMainInvoices[[#This Row],[ContInv_No01_Volumn]],0)),"")</f>
        <v/>
      </c>
    </row>
    <row r="928" spans="1:17" ht="50.25" customHeight="1">
      <c r="A928" s="239" t="str">
        <f t="shared" si="28"/>
        <v>11190410</v>
      </c>
      <c r="B928" s="240" t="str">
        <f>_xlfn.XLOOKUP(TblMainInvoices[[#This Row],[Fehrest_Code]],TblFeharesCode[Fehrest_Code],TblFeharesCode[Schedule_Prices_Fa])</f>
        <v>ابنیه</v>
      </c>
      <c r="C928" s="240" t="e">
        <f>_xlfn.XLOOKUP(TblMainInvoices[[#This Row],[Schedule_Prices_Fa]],TblFeharesCode[Schedule_Prices_Fa],#REF!)</f>
        <v>#REF!</v>
      </c>
      <c r="D928" s="241">
        <v>11</v>
      </c>
      <c r="E928" s="241" t="str">
        <f t="shared" si="29"/>
        <v>19</v>
      </c>
      <c r="F928" s="240" t="s">
        <v>1931</v>
      </c>
      <c r="G928" s="251" t="s">
        <v>1970</v>
      </c>
      <c r="H928" s="243" t="s">
        <v>1971</v>
      </c>
      <c r="I928" s="243" t="s">
        <v>4033</v>
      </c>
      <c r="J928" s="252" t="s">
        <v>125</v>
      </c>
      <c r="K928" s="245">
        <v>1737000</v>
      </c>
      <c r="L928" s="246"/>
      <c r="M928" s="247">
        <f>_xlfn.XLOOKUP(TblMainInvoices[[#This Row],[Chapter_Nomber]],TblFeharesChapter[Abniyeh_Chapter_Nomber],TblFeharesChapter[Abniyeh_Plus_Minus])</f>
        <v>1.0651999999999999</v>
      </c>
      <c r="N928" s="248">
        <v>1.3418000000000001</v>
      </c>
      <c r="O928" s="245" t="str">
        <f>IF(ISBLANK(TblMainInvoices[[#This Row],[Estimate_Contract_Volumn]]),"",ROUND(TblMainInvoices[[#This Row],[Price_Unit]]*TblMainInvoices[[#This Row],[Estimate_Contract_Volumn]],0))</f>
        <v/>
      </c>
      <c r="P928" s="249"/>
      <c r="Q928" s="250" t="str">
        <f>IFERROR(IF(ISBLANK(TblMainInvoices[[#This Row],[ContInv_No01_Volumn]]),"",ROUND(TblMainInvoices[[#This Row],[Price_Unit]]*TblMainInvoices[[#This Row],[ContInv_No01_Volumn]],0)),"")</f>
        <v/>
      </c>
    </row>
    <row r="929" spans="1:17" ht="50.25" customHeight="1">
      <c r="A929" s="239" t="str">
        <f t="shared" si="28"/>
        <v>11190411</v>
      </c>
      <c r="B929" s="240" t="str">
        <f>_xlfn.XLOOKUP(TblMainInvoices[[#This Row],[Fehrest_Code]],TblFeharesCode[Fehrest_Code],TblFeharesCode[Schedule_Prices_Fa])</f>
        <v>ابنیه</v>
      </c>
      <c r="C929" s="240" t="e">
        <f>_xlfn.XLOOKUP(TblMainInvoices[[#This Row],[Schedule_Prices_Fa]],TblFeharesCode[Schedule_Prices_Fa],#REF!)</f>
        <v>#REF!</v>
      </c>
      <c r="D929" s="241">
        <v>11</v>
      </c>
      <c r="E929" s="241" t="str">
        <f t="shared" si="29"/>
        <v>19</v>
      </c>
      <c r="F929" s="240" t="s">
        <v>1931</v>
      </c>
      <c r="G929" s="251" t="s">
        <v>1972</v>
      </c>
      <c r="H929" s="243" t="s">
        <v>1973</v>
      </c>
      <c r="I929" s="243" t="s">
        <v>4033</v>
      </c>
      <c r="J929" s="252" t="s">
        <v>125</v>
      </c>
      <c r="K929" s="245">
        <v>2069000</v>
      </c>
      <c r="L929" s="246"/>
      <c r="M929" s="247">
        <f>_xlfn.XLOOKUP(TblMainInvoices[[#This Row],[Chapter_Nomber]],TblFeharesChapter[Abniyeh_Chapter_Nomber],TblFeharesChapter[Abniyeh_Plus_Minus])</f>
        <v>1.0651999999999999</v>
      </c>
      <c r="N929" s="248">
        <v>1.3418000000000001</v>
      </c>
      <c r="O929" s="245" t="str">
        <f>IF(ISBLANK(TblMainInvoices[[#This Row],[Estimate_Contract_Volumn]]),"",ROUND(TblMainInvoices[[#This Row],[Price_Unit]]*TblMainInvoices[[#This Row],[Estimate_Contract_Volumn]],0))</f>
        <v/>
      </c>
      <c r="P929" s="249"/>
      <c r="Q929" s="250" t="str">
        <f>IFERROR(IF(ISBLANK(TblMainInvoices[[#This Row],[ContInv_No01_Volumn]]),"",ROUND(TblMainInvoices[[#This Row],[Price_Unit]]*TblMainInvoices[[#This Row],[ContInv_No01_Volumn]],0)),"")</f>
        <v/>
      </c>
    </row>
    <row r="930" spans="1:17" ht="50.25" customHeight="1">
      <c r="A930" s="239" t="str">
        <f t="shared" si="28"/>
        <v>11190412</v>
      </c>
      <c r="B930" s="240" t="str">
        <f>_xlfn.XLOOKUP(TblMainInvoices[[#This Row],[Fehrest_Code]],TblFeharesCode[Fehrest_Code],TblFeharesCode[Schedule_Prices_Fa])</f>
        <v>ابنیه</v>
      </c>
      <c r="C930" s="240" t="e">
        <f>_xlfn.XLOOKUP(TblMainInvoices[[#This Row],[Schedule_Prices_Fa]],TblFeharesCode[Schedule_Prices_Fa],#REF!)</f>
        <v>#REF!</v>
      </c>
      <c r="D930" s="241">
        <v>11</v>
      </c>
      <c r="E930" s="241" t="str">
        <f t="shared" si="29"/>
        <v>19</v>
      </c>
      <c r="F930" s="240" t="s">
        <v>1931</v>
      </c>
      <c r="G930" s="251" t="s">
        <v>1974</v>
      </c>
      <c r="H930" s="243" t="s">
        <v>1975</v>
      </c>
      <c r="I930" s="243" t="s">
        <v>4033</v>
      </c>
      <c r="J930" s="252" t="s">
        <v>125</v>
      </c>
      <c r="K930" s="245">
        <v>2293000</v>
      </c>
      <c r="L930" s="246"/>
      <c r="M930" s="247">
        <f>_xlfn.XLOOKUP(TblMainInvoices[[#This Row],[Chapter_Nomber]],TblFeharesChapter[Abniyeh_Chapter_Nomber],TblFeharesChapter[Abniyeh_Plus_Minus])</f>
        <v>1.0651999999999999</v>
      </c>
      <c r="N930" s="248">
        <v>1.3418000000000001</v>
      </c>
      <c r="O930" s="245" t="str">
        <f>IF(ISBLANK(TblMainInvoices[[#This Row],[Estimate_Contract_Volumn]]),"",ROUND(TblMainInvoices[[#This Row],[Price_Unit]]*TblMainInvoices[[#This Row],[Estimate_Contract_Volumn]],0))</f>
        <v/>
      </c>
      <c r="P930" s="249"/>
      <c r="Q930" s="250" t="str">
        <f>IFERROR(IF(ISBLANK(TblMainInvoices[[#This Row],[ContInv_No01_Volumn]]),"",ROUND(TblMainInvoices[[#This Row],[Price_Unit]]*TblMainInvoices[[#This Row],[ContInv_No01_Volumn]],0)),"")</f>
        <v/>
      </c>
    </row>
    <row r="931" spans="1:17" ht="50.25" customHeight="1">
      <c r="A931" s="239" t="str">
        <f t="shared" si="28"/>
        <v>11190413</v>
      </c>
      <c r="B931" s="240" t="str">
        <f>_xlfn.XLOOKUP(TblMainInvoices[[#This Row],[Fehrest_Code]],TblFeharesCode[Fehrest_Code],TblFeharesCode[Schedule_Prices_Fa])</f>
        <v>ابنیه</v>
      </c>
      <c r="C931" s="240" t="e">
        <f>_xlfn.XLOOKUP(TblMainInvoices[[#This Row],[Schedule_Prices_Fa]],TblFeharesCode[Schedule_Prices_Fa],#REF!)</f>
        <v>#REF!</v>
      </c>
      <c r="D931" s="241">
        <v>11</v>
      </c>
      <c r="E931" s="241" t="str">
        <f t="shared" si="29"/>
        <v>19</v>
      </c>
      <c r="F931" s="240" t="s">
        <v>1931</v>
      </c>
      <c r="G931" s="251" t="s">
        <v>1976</v>
      </c>
      <c r="H931" s="243" t="s">
        <v>1977</v>
      </c>
      <c r="I931" s="243" t="s">
        <v>4034</v>
      </c>
      <c r="J931" s="252" t="s">
        <v>125</v>
      </c>
      <c r="K931" s="245">
        <v>1166000</v>
      </c>
      <c r="L931" s="246"/>
      <c r="M931" s="247">
        <f>_xlfn.XLOOKUP(TblMainInvoices[[#This Row],[Chapter_Nomber]],TblFeharesChapter[Abniyeh_Chapter_Nomber],TblFeharesChapter[Abniyeh_Plus_Minus])</f>
        <v>1.0651999999999999</v>
      </c>
      <c r="N931" s="248">
        <v>1.3418000000000001</v>
      </c>
      <c r="O931" s="245" t="str">
        <f>IF(ISBLANK(TblMainInvoices[[#This Row],[Estimate_Contract_Volumn]]),"",ROUND(TblMainInvoices[[#This Row],[Price_Unit]]*TblMainInvoices[[#This Row],[Estimate_Contract_Volumn]],0))</f>
        <v/>
      </c>
      <c r="P931" s="249"/>
      <c r="Q931" s="250" t="str">
        <f>IFERROR(IF(ISBLANK(TblMainInvoices[[#This Row],[ContInv_No01_Volumn]]),"",ROUND(TblMainInvoices[[#This Row],[Price_Unit]]*TblMainInvoices[[#This Row],[ContInv_No01_Volumn]],0)),"")</f>
        <v/>
      </c>
    </row>
    <row r="932" spans="1:17" ht="50.25" customHeight="1">
      <c r="A932" s="239" t="str">
        <f t="shared" si="28"/>
        <v>11190414</v>
      </c>
      <c r="B932" s="240" t="str">
        <f>_xlfn.XLOOKUP(TblMainInvoices[[#This Row],[Fehrest_Code]],TblFeharesCode[Fehrest_Code],TblFeharesCode[Schedule_Prices_Fa])</f>
        <v>ابنیه</v>
      </c>
      <c r="C932" s="240" t="e">
        <f>_xlfn.XLOOKUP(TblMainInvoices[[#This Row],[Schedule_Prices_Fa]],TblFeharesCode[Schedule_Prices_Fa],#REF!)</f>
        <v>#REF!</v>
      </c>
      <c r="D932" s="241">
        <v>11</v>
      </c>
      <c r="E932" s="241" t="str">
        <f t="shared" si="29"/>
        <v>19</v>
      </c>
      <c r="F932" s="240" t="s">
        <v>1931</v>
      </c>
      <c r="G932" s="251" t="s">
        <v>1978</v>
      </c>
      <c r="H932" s="243" t="s">
        <v>1979</v>
      </c>
      <c r="I932" s="243" t="s">
        <v>4035</v>
      </c>
      <c r="J932" s="252" t="s">
        <v>145</v>
      </c>
      <c r="K932" s="245">
        <v>865500</v>
      </c>
      <c r="L932" s="246"/>
      <c r="M932" s="247">
        <f>_xlfn.XLOOKUP(TblMainInvoices[[#This Row],[Chapter_Nomber]],TblFeharesChapter[Abniyeh_Chapter_Nomber],TblFeharesChapter[Abniyeh_Plus_Minus])</f>
        <v>1.0651999999999999</v>
      </c>
      <c r="N932" s="248">
        <v>1.3418000000000001</v>
      </c>
      <c r="O932" s="245" t="str">
        <f>IF(ISBLANK(TblMainInvoices[[#This Row],[Estimate_Contract_Volumn]]),"",ROUND(TblMainInvoices[[#This Row],[Price_Unit]]*TblMainInvoices[[#This Row],[Estimate_Contract_Volumn]],0))</f>
        <v/>
      </c>
      <c r="P932" s="249"/>
      <c r="Q932" s="250" t="str">
        <f>IFERROR(IF(ISBLANK(TblMainInvoices[[#This Row],[ContInv_No01_Volumn]]),"",ROUND(TblMainInvoices[[#This Row],[Price_Unit]]*TblMainInvoices[[#This Row],[ContInv_No01_Volumn]],0)),"")</f>
        <v/>
      </c>
    </row>
    <row r="933" spans="1:17" ht="50.25" customHeight="1">
      <c r="A933" s="239" t="str">
        <f t="shared" si="28"/>
        <v>11190501</v>
      </c>
      <c r="B933" s="240" t="str">
        <f>_xlfn.XLOOKUP(TblMainInvoices[[#This Row],[Fehrest_Code]],TblFeharesCode[Fehrest_Code],TblFeharesCode[Schedule_Prices_Fa])</f>
        <v>ابنیه</v>
      </c>
      <c r="C933" s="240" t="e">
        <f>_xlfn.XLOOKUP(TblMainInvoices[[#This Row],[Schedule_Prices_Fa]],TblFeharesCode[Schedule_Prices_Fa],#REF!)</f>
        <v>#REF!</v>
      </c>
      <c r="D933" s="241">
        <v>11</v>
      </c>
      <c r="E933" s="241" t="str">
        <f t="shared" si="29"/>
        <v>19</v>
      </c>
      <c r="F933" s="240" t="s">
        <v>1931</v>
      </c>
      <c r="G933" s="251" t="s">
        <v>1980</v>
      </c>
      <c r="H933" s="243" t="s">
        <v>1981</v>
      </c>
      <c r="I933" s="243" t="s">
        <v>4036</v>
      </c>
      <c r="J933" s="244" t="s">
        <v>249</v>
      </c>
      <c r="K933" s="245">
        <v>2745000</v>
      </c>
      <c r="L933" s="246"/>
      <c r="M933" s="247">
        <f>_xlfn.XLOOKUP(TblMainInvoices[[#This Row],[Chapter_Nomber]],TblFeharesChapter[Abniyeh_Chapter_Nomber],TblFeharesChapter[Abniyeh_Plus_Minus])</f>
        <v>1.0651999999999999</v>
      </c>
      <c r="N933" s="248">
        <v>1.3418000000000001</v>
      </c>
      <c r="O933" s="245" t="str">
        <f>IF(ISBLANK(TblMainInvoices[[#This Row],[Estimate_Contract_Volumn]]),"",ROUND(TblMainInvoices[[#This Row],[Price_Unit]]*TblMainInvoices[[#This Row],[Estimate_Contract_Volumn]],0))</f>
        <v/>
      </c>
      <c r="P933" s="249"/>
      <c r="Q933" s="250" t="str">
        <f>IFERROR(IF(ISBLANK(TblMainInvoices[[#This Row],[ContInv_No01_Volumn]]),"",ROUND(TblMainInvoices[[#This Row],[Price_Unit]]*TblMainInvoices[[#This Row],[ContInv_No01_Volumn]],0)),"")</f>
        <v/>
      </c>
    </row>
    <row r="934" spans="1:17" ht="50.25" customHeight="1">
      <c r="A934" s="239" t="str">
        <f t="shared" si="28"/>
        <v>11190502</v>
      </c>
      <c r="B934" s="240" t="str">
        <f>_xlfn.XLOOKUP(TblMainInvoices[[#This Row],[Fehrest_Code]],TblFeharesCode[Fehrest_Code],TblFeharesCode[Schedule_Prices_Fa])</f>
        <v>ابنیه</v>
      </c>
      <c r="C934" s="240" t="e">
        <f>_xlfn.XLOOKUP(TblMainInvoices[[#This Row],[Schedule_Prices_Fa]],TblFeharesCode[Schedule_Prices_Fa],#REF!)</f>
        <v>#REF!</v>
      </c>
      <c r="D934" s="241">
        <v>11</v>
      </c>
      <c r="E934" s="241" t="str">
        <f t="shared" si="29"/>
        <v>19</v>
      </c>
      <c r="F934" s="240" t="s">
        <v>1931</v>
      </c>
      <c r="G934" s="251" t="s">
        <v>1982</v>
      </c>
      <c r="H934" s="243" t="s">
        <v>1983</v>
      </c>
      <c r="I934" s="243" t="s">
        <v>4037</v>
      </c>
      <c r="J934" s="252" t="s">
        <v>145</v>
      </c>
      <c r="K934" s="245">
        <v>180500</v>
      </c>
      <c r="L934" s="246"/>
      <c r="M934" s="247">
        <f>_xlfn.XLOOKUP(TblMainInvoices[[#This Row],[Chapter_Nomber]],TblFeharesChapter[Abniyeh_Chapter_Nomber],TblFeharesChapter[Abniyeh_Plus_Minus])</f>
        <v>1.0651999999999999</v>
      </c>
      <c r="N934" s="248">
        <v>1.3418000000000001</v>
      </c>
      <c r="O934" s="245" t="str">
        <f>IF(ISBLANK(TblMainInvoices[[#This Row],[Estimate_Contract_Volumn]]),"",ROUND(TblMainInvoices[[#This Row],[Price_Unit]]*TblMainInvoices[[#This Row],[Estimate_Contract_Volumn]],0))</f>
        <v/>
      </c>
      <c r="P934" s="249"/>
      <c r="Q934" s="250" t="str">
        <f>IFERROR(IF(ISBLANK(TblMainInvoices[[#This Row],[ContInv_No01_Volumn]]),"",ROUND(TblMainInvoices[[#This Row],[Price_Unit]]*TblMainInvoices[[#This Row],[ContInv_No01_Volumn]],0)),"")</f>
        <v/>
      </c>
    </row>
    <row r="935" spans="1:17" ht="50.25" customHeight="1">
      <c r="A935" s="239" t="str">
        <f t="shared" si="28"/>
        <v>11190603</v>
      </c>
      <c r="B935" s="240" t="str">
        <f>_xlfn.XLOOKUP(TblMainInvoices[[#This Row],[Fehrest_Code]],TblFeharesCode[Fehrest_Code],TblFeharesCode[Schedule_Prices_Fa])</f>
        <v>ابنیه</v>
      </c>
      <c r="C935" s="240" t="e">
        <f>_xlfn.XLOOKUP(TblMainInvoices[[#This Row],[Schedule_Prices_Fa]],TblFeharesCode[Schedule_Prices_Fa],#REF!)</f>
        <v>#REF!</v>
      </c>
      <c r="D935" s="241">
        <v>11</v>
      </c>
      <c r="E935" s="241" t="str">
        <f t="shared" si="29"/>
        <v>19</v>
      </c>
      <c r="F935" s="240" t="s">
        <v>1931</v>
      </c>
      <c r="G935" s="251" t="s">
        <v>1984</v>
      </c>
      <c r="H935" s="243" t="s">
        <v>1985</v>
      </c>
      <c r="I935" s="243" t="s">
        <v>4038</v>
      </c>
      <c r="J935" s="252" t="s">
        <v>145</v>
      </c>
      <c r="K935" s="245">
        <v>314000</v>
      </c>
      <c r="L935" s="246"/>
      <c r="M935" s="247">
        <f>_xlfn.XLOOKUP(TblMainInvoices[[#This Row],[Chapter_Nomber]],TblFeharesChapter[Abniyeh_Chapter_Nomber],TblFeharesChapter[Abniyeh_Plus_Minus])</f>
        <v>1.0651999999999999</v>
      </c>
      <c r="N935" s="248">
        <v>1.3418000000000001</v>
      </c>
      <c r="O935" s="245" t="str">
        <f>IF(ISBLANK(TblMainInvoices[[#This Row],[Estimate_Contract_Volumn]]),"",ROUND(TblMainInvoices[[#This Row],[Price_Unit]]*TblMainInvoices[[#This Row],[Estimate_Contract_Volumn]],0))</f>
        <v/>
      </c>
      <c r="P935" s="249"/>
      <c r="Q935" s="250" t="str">
        <f>IFERROR(IF(ISBLANK(TblMainInvoices[[#This Row],[ContInv_No01_Volumn]]),"",ROUND(TblMainInvoices[[#This Row],[Price_Unit]]*TblMainInvoices[[#This Row],[ContInv_No01_Volumn]],0)),"")</f>
        <v/>
      </c>
    </row>
    <row r="936" spans="1:17" ht="50.25" customHeight="1">
      <c r="A936" s="239" t="str">
        <f t="shared" si="28"/>
        <v>11190604</v>
      </c>
      <c r="B936" s="240" t="str">
        <f>_xlfn.XLOOKUP(TblMainInvoices[[#This Row],[Fehrest_Code]],TblFeharesCode[Fehrest_Code],TblFeharesCode[Schedule_Prices_Fa])</f>
        <v>ابنیه</v>
      </c>
      <c r="C936" s="240" t="e">
        <f>_xlfn.XLOOKUP(TblMainInvoices[[#This Row],[Schedule_Prices_Fa]],TblFeharesCode[Schedule_Prices_Fa],#REF!)</f>
        <v>#REF!</v>
      </c>
      <c r="D936" s="241">
        <v>11</v>
      </c>
      <c r="E936" s="241" t="str">
        <f t="shared" si="29"/>
        <v>19</v>
      </c>
      <c r="F936" s="240" t="s">
        <v>1931</v>
      </c>
      <c r="G936" s="251" t="s">
        <v>1986</v>
      </c>
      <c r="H936" s="243" t="s">
        <v>1987</v>
      </c>
      <c r="I936" s="243" t="s">
        <v>4038</v>
      </c>
      <c r="J936" s="252" t="s">
        <v>145</v>
      </c>
      <c r="K936" s="245">
        <v>367500</v>
      </c>
      <c r="L936" s="246"/>
      <c r="M936" s="247">
        <f>_xlfn.XLOOKUP(TblMainInvoices[[#This Row],[Chapter_Nomber]],TblFeharesChapter[Abniyeh_Chapter_Nomber],TblFeharesChapter[Abniyeh_Plus_Minus])</f>
        <v>1.0651999999999999</v>
      </c>
      <c r="N936" s="248">
        <v>1.3418000000000001</v>
      </c>
      <c r="O936" s="245" t="str">
        <f>IF(ISBLANK(TblMainInvoices[[#This Row],[Estimate_Contract_Volumn]]),"",ROUND(TblMainInvoices[[#This Row],[Price_Unit]]*TblMainInvoices[[#This Row],[Estimate_Contract_Volumn]],0))</f>
        <v/>
      </c>
      <c r="P936" s="249"/>
      <c r="Q936" s="250" t="str">
        <f>IFERROR(IF(ISBLANK(TblMainInvoices[[#This Row],[ContInv_No01_Volumn]]),"",ROUND(TblMainInvoices[[#This Row],[Price_Unit]]*TblMainInvoices[[#This Row],[ContInv_No01_Volumn]],0)),"")</f>
        <v/>
      </c>
    </row>
    <row r="937" spans="1:17" ht="50.25" customHeight="1">
      <c r="A937" s="239" t="str">
        <f t="shared" si="28"/>
        <v>11190605</v>
      </c>
      <c r="B937" s="240" t="str">
        <f>_xlfn.XLOOKUP(TblMainInvoices[[#This Row],[Fehrest_Code]],TblFeharesCode[Fehrest_Code],TblFeharesCode[Schedule_Prices_Fa])</f>
        <v>ابنیه</v>
      </c>
      <c r="C937" s="240" t="e">
        <f>_xlfn.XLOOKUP(TblMainInvoices[[#This Row],[Schedule_Prices_Fa]],TblFeharesCode[Schedule_Prices_Fa],#REF!)</f>
        <v>#REF!</v>
      </c>
      <c r="D937" s="241">
        <v>11</v>
      </c>
      <c r="E937" s="241" t="str">
        <f t="shared" si="29"/>
        <v>19</v>
      </c>
      <c r="F937" s="240" t="s">
        <v>1931</v>
      </c>
      <c r="G937" s="251" t="s">
        <v>1988</v>
      </c>
      <c r="H937" s="243" t="s">
        <v>1989</v>
      </c>
      <c r="I937" s="243" t="s">
        <v>4038</v>
      </c>
      <c r="J937" s="252" t="s">
        <v>145</v>
      </c>
      <c r="K937" s="245">
        <v>567000</v>
      </c>
      <c r="L937" s="246"/>
      <c r="M937" s="247">
        <f>_xlfn.XLOOKUP(TblMainInvoices[[#This Row],[Chapter_Nomber]],TblFeharesChapter[Abniyeh_Chapter_Nomber],TblFeharesChapter[Abniyeh_Plus_Minus])</f>
        <v>1.0651999999999999</v>
      </c>
      <c r="N937" s="248">
        <v>1.3418000000000001</v>
      </c>
      <c r="O937" s="245" t="str">
        <f>IF(ISBLANK(TblMainInvoices[[#This Row],[Estimate_Contract_Volumn]]),"",ROUND(TblMainInvoices[[#This Row],[Price_Unit]]*TblMainInvoices[[#This Row],[Estimate_Contract_Volumn]],0))</f>
        <v/>
      </c>
      <c r="P937" s="249"/>
      <c r="Q937" s="250" t="str">
        <f>IFERROR(IF(ISBLANK(TblMainInvoices[[#This Row],[ContInv_No01_Volumn]]),"",ROUND(TblMainInvoices[[#This Row],[Price_Unit]]*TblMainInvoices[[#This Row],[ContInv_No01_Volumn]],0)),"")</f>
        <v/>
      </c>
    </row>
    <row r="938" spans="1:17" ht="50.25" customHeight="1">
      <c r="A938" s="239" t="str">
        <f t="shared" si="28"/>
        <v>11190610</v>
      </c>
      <c r="B938" s="240" t="str">
        <f>_xlfn.XLOOKUP(TblMainInvoices[[#This Row],[Fehrest_Code]],TblFeharesCode[Fehrest_Code],TblFeharesCode[Schedule_Prices_Fa])</f>
        <v>ابنیه</v>
      </c>
      <c r="C938" s="240" t="e">
        <f>_xlfn.XLOOKUP(TblMainInvoices[[#This Row],[Schedule_Prices_Fa]],TblFeharesCode[Schedule_Prices_Fa],#REF!)</f>
        <v>#REF!</v>
      </c>
      <c r="D938" s="241">
        <v>11</v>
      </c>
      <c r="E938" s="241" t="str">
        <f t="shared" si="29"/>
        <v>19</v>
      </c>
      <c r="F938" s="240" t="s">
        <v>1931</v>
      </c>
      <c r="G938" s="251" t="s">
        <v>1990</v>
      </c>
      <c r="H938" s="243" t="s">
        <v>1991</v>
      </c>
      <c r="I938" s="243" t="s">
        <v>4039</v>
      </c>
      <c r="J938" s="252" t="s">
        <v>125</v>
      </c>
      <c r="K938" s="245">
        <v>8496000</v>
      </c>
      <c r="L938" s="246"/>
      <c r="M938" s="247">
        <f>_xlfn.XLOOKUP(TblMainInvoices[[#This Row],[Chapter_Nomber]],TblFeharesChapter[Abniyeh_Chapter_Nomber],TblFeharesChapter[Abniyeh_Plus_Minus])</f>
        <v>1.0651999999999999</v>
      </c>
      <c r="N938" s="248">
        <v>1.3418000000000001</v>
      </c>
      <c r="O938" s="245" t="str">
        <f>IF(ISBLANK(TblMainInvoices[[#This Row],[Estimate_Contract_Volumn]]),"",ROUND(TblMainInvoices[[#This Row],[Price_Unit]]*TblMainInvoices[[#This Row],[Estimate_Contract_Volumn]],0))</f>
        <v/>
      </c>
      <c r="P938" s="249"/>
      <c r="Q938" s="250" t="str">
        <f>IFERROR(IF(ISBLANK(TblMainInvoices[[#This Row],[ContInv_No01_Volumn]]),"",ROUND(TblMainInvoices[[#This Row],[Price_Unit]]*TblMainInvoices[[#This Row],[ContInv_No01_Volumn]],0)),"")</f>
        <v/>
      </c>
    </row>
    <row r="939" spans="1:17" ht="50.25" customHeight="1">
      <c r="A939" s="239" t="str">
        <f t="shared" si="28"/>
        <v>11190611</v>
      </c>
      <c r="B939" s="240" t="str">
        <f>_xlfn.XLOOKUP(TblMainInvoices[[#This Row],[Fehrest_Code]],TblFeharesCode[Fehrest_Code],TblFeharesCode[Schedule_Prices_Fa])</f>
        <v>ابنیه</v>
      </c>
      <c r="C939" s="240" t="e">
        <f>_xlfn.XLOOKUP(TblMainInvoices[[#This Row],[Schedule_Prices_Fa]],TblFeharesCode[Schedule_Prices_Fa],#REF!)</f>
        <v>#REF!</v>
      </c>
      <c r="D939" s="241">
        <v>11</v>
      </c>
      <c r="E939" s="241" t="str">
        <f t="shared" si="29"/>
        <v>19</v>
      </c>
      <c r="F939" s="240" t="s">
        <v>1931</v>
      </c>
      <c r="G939" s="251" t="s">
        <v>1992</v>
      </c>
      <c r="H939" s="243" t="s">
        <v>1993</v>
      </c>
      <c r="I939" s="243" t="s">
        <v>4040</v>
      </c>
      <c r="J939" s="252" t="s">
        <v>125</v>
      </c>
      <c r="K939" s="245">
        <v>9805000</v>
      </c>
      <c r="L939" s="246"/>
      <c r="M939" s="247">
        <f>_xlfn.XLOOKUP(TblMainInvoices[[#This Row],[Chapter_Nomber]],TblFeharesChapter[Abniyeh_Chapter_Nomber],TblFeharesChapter[Abniyeh_Plus_Minus])</f>
        <v>1.0651999999999999</v>
      </c>
      <c r="N939" s="248">
        <v>1.3418000000000001</v>
      </c>
      <c r="O939" s="245" t="str">
        <f>IF(ISBLANK(TblMainInvoices[[#This Row],[Estimate_Contract_Volumn]]),"",ROUND(TblMainInvoices[[#This Row],[Price_Unit]]*TblMainInvoices[[#This Row],[Estimate_Contract_Volumn]],0))</f>
        <v/>
      </c>
      <c r="P939" s="249"/>
      <c r="Q939" s="250" t="str">
        <f>IFERROR(IF(ISBLANK(TblMainInvoices[[#This Row],[ContInv_No01_Volumn]]),"",ROUND(TblMainInvoices[[#This Row],[Price_Unit]]*TblMainInvoices[[#This Row],[ContInv_No01_Volumn]],0)),"")</f>
        <v/>
      </c>
    </row>
    <row r="940" spans="1:17" ht="50.25" customHeight="1">
      <c r="A940" s="239" t="str">
        <f t="shared" si="28"/>
        <v>11190612</v>
      </c>
      <c r="B940" s="240" t="str">
        <f>_xlfn.XLOOKUP(TblMainInvoices[[#This Row],[Fehrest_Code]],TblFeharesCode[Fehrest_Code],TblFeharesCode[Schedule_Prices_Fa])</f>
        <v>ابنیه</v>
      </c>
      <c r="C940" s="240" t="e">
        <f>_xlfn.XLOOKUP(TblMainInvoices[[#This Row],[Schedule_Prices_Fa]],TblFeharesCode[Schedule_Prices_Fa],#REF!)</f>
        <v>#REF!</v>
      </c>
      <c r="D940" s="241">
        <v>11</v>
      </c>
      <c r="E940" s="241" t="str">
        <f t="shared" si="29"/>
        <v>19</v>
      </c>
      <c r="F940" s="240" t="s">
        <v>1931</v>
      </c>
      <c r="G940" s="251" t="s">
        <v>1994</v>
      </c>
      <c r="H940" s="243" t="s">
        <v>1995</v>
      </c>
      <c r="I940" s="243" t="s">
        <v>4041</v>
      </c>
      <c r="J940" s="252" t="s">
        <v>125</v>
      </c>
      <c r="K940" s="245">
        <v>12986000</v>
      </c>
      <c r="L940" s="246"/>
      <c r="M940" s="247">
        <f>_xlfn.XLOOKUP(TblMainInvoices[[#This Row],[Chapter_Nomber]],TblFeharesChapter[Abniyeh_Chapter_Nomber],TblFeharesChapter[Abniyeh_Plus_Minus])</f>
        <v>1.0651999999999999</v>
      </c>
      <c r="N940" s="248">
        <v>1.3418000000000001</v>
      </c>
      <c r="O940" s="245" t="str">
        <f>IF(ISBLANK(TblMainInvoices[[#This Row],[Estimate_Contract_Volumn]]),"",ROUND(TblMainInvoices[[#This Row],[Price_Unit]]*TblMainInvoices[[#This Row],[Estimate_Contract_Volumn]],0))</f>
        <v/>
      </c>
      <c r="P940" s="249"/>
      <c r="Q940" s="250" t="str">
        <f>IFERROR(IF(ISBLANK(TblMainInvoices[[#This Row],[ContInv_No01_Volumn]]),"",ROUND(TblMainInvoices[[#This Row],[Price_Unit]]*TblMainInvoices[[#This Row],[ContInv_No01_Volumn]],0)),"")</f>
        <v/>
      </c>
    </row>
    <row r="941" spans="1:17" ht="50.25" customHeight="1">
      <c r="A941" s="239" t="str">
        <f t="shared" si="28"/>
        <v>11190613</v>
      </c>
      <c r="B941" s="240" t="str">
        <f>_xlfn.XLOOKUP(TblMainInvoices[[#This Row],[Fehrest_Code]],TblFeharesCode[Fehrest_Code],TblFeharesCode[Schedule_Prices_Fa])</f>
        <v>ابنیه</v>
      </c>
      <c r="C941" s="240" t="e">
        <f>_xlfn.XLOOKUP(TblMainInvoices[[#This Row],[Schedule_Prices_Fa]],TblFeharesCode[Schedule_Prices_Fa],#REF!)</f>
        <v>#REF!</v>
      </c>
      <c r="D941" s="241">
        <v>11</v>
      </c>
      <c r="E941" s="241" t="str">
        <f t="shared" si="29"/>
        <v>19</v>
      </c>
      <c r="F941" s="240" t="s">
        <v>1931</v>
      </c>
      <c r="G941" s="251" t="s">
        <v>1996</v>
      </c>
      <c r="H941" s="243" t="s">
        <v>1997</v>
      </c>
      <c r="I941" s="243" t="s">
        <v>4042</v>
      </c>
      <c r="J941" s="252" t="s">
        <v>125</v>
      </c>
      <c r="K941" s="245">
        <v>6618000</v>
      </c>
      <c r="L941" s="246"/>
      <c r="M941" s="247">
        <f>_xlfn.XLOOKUP(TblMainInvoices[[#This Row],[Chapter_Nomber]],TblFeharesChapter[Abniyeh_Chapter_Nomber],TblFeharesChapter[Abniyeh_Plus_Minus])</f>
        <v>1.0651999999999999</v>
      </c>
      <c r="N941" s="248">
        <v>1.3418000000000001</v>
      </c>
      <c r="O941" s="245" t="str">
        <f>IF(ISBLANK(TblMainInvoices[[#This Row],[Estimate_Contract_Volumn]]),"",ROUND(TblMainInvoices[[#This Row],[Price_Unit]]*TblMainInvoices[[#This Row],[Estimate_Contract_Volumn]],0))</f>
        <v/>
      </c>
      <c r="P941" s="249"/>
      <c r="Q941" s="250" t="str">
        <f>IFERROR(IF(ISBLANK(TblMainInvoices[[#This Row],[ContInv_No01_Volumn]]),"",ROUND(TblMainInvoices[[#This Row],[Price_Unit]]*TblMainInvoices[[#This Row],[ContInv_No01_Volumn]],0)),"")</f>
        <v/>
      </c>
    </row>
    <row r="942" spans="1:17" ht="50.25" customHeight="1">
      <c r="A942" s="239" t="str">
        <f t="shared" si="28"/>
        <v>11190614</v>
      </c>
      <c r="B942" s="240" t="str">
        <f>_xlfn.XLOOKUP(TblMainInvoices[[#This Row],[Fehrest_Code]],TblFeharesCode[Fehrest_Code],TblFeharesCode[Schedule_Prices_Fa])</f>
        <v>ابنیه</v>
      </c>
      <c r="C942" s="240" t="e">
        <f>_xlfn.XLOOKUP(TblMainInvoices[[#This Row],[Schedule_Prices_Fa]],TblFeharesCode[Schedule_Prices_Fa],#REF!)</f>
        <v>#REF!</v>
      </c>
      <c r="D942" s="241">
        <v>11</v>
      </c>
      <c r="E942" s="241" t="str">
        <f t="shared" si="29"/>
        <v>19</v>
      </c>
      <c r="F942" s="240" t="s">
        <v>1931</v>
      </c>
      <c r="G942" s="251" t="s">
        <v>1998</v>
      </c>
      <c r="H942" s="243" t="s">
        <v>1999</v>
      </c>
      <c r="I942" s="243" t="s">
        <v>4042</v>
      </c>
      <c r="J942" s="252" t="s">
        <v>125</v>
      </c>
      <c r="K942" s="245">
        <v>7066000</v>
      </c>
      <c r="L942" s="246"/>
      <c r="M942" s="247">
        <f>_xlfn.XLOOKUP(TblMainInvoices[[#This Row],[Chapter_Nomber]],TblFeharesChapter[Abniyeh_Chapter_Nomber],TblFeharesChapter[Abniyeh_Plus_Minus])</f>
        <v>1.0651999999999999</v>
      </c>
      <c r="N942" s="248">
        <v>1.3418000000000001</v>
      </c>
      <c r="O942" s="245" t="str">
        <f>IF(ISBLANK(TblMainInvoices[[#This Row],[Estimate_Contract_Volumn]]),"",ROUND(TblMainInvoices[[#This Row],[Price_Unit]]*TblMainInvoices[[#This Row],[Estimate_Contract_Volumn]],0))</f>
        <v/>
      </c>
      <c r="P942" s="249"/>
      <c r="Q942" s="250" t="str">
        <f>IFERROR(IF(ISBLANK(TblMainInvoices[[#This Row],[ContInv_No01_Volumn]]),"",ROUND(TblMainInvoices[[#This Row],[Price_Unit]]*TblMainInvoices[[#This Row],[ContInv_No01_Volumn]],0)),"")</f>
        <v/>
      </c>
    </row>
    <row r="943" spans="1:17" ht="50.25" customHeight="1">
      <c r="A943" s="239" t="str">
        <f t="shared" si="28"/>
        <v>11190702</v>
      </c>
      <c r="B943" s="240" t="str">
        <f>_xlfn.XLOOKUP(TblMainInvoices[[#This Row],[Fehrest_Code]],TblFeharesCode[Fehrest_Code],TblFeharesCode[Schedule_Prices_Fa])</f>
        <v>ابنیه</v>
      </c>
      <c r="C943" s="240" t="e">
        <f>_xlfn.XLOOKUP(TblMainInvoices[[#This Row],[Schedule_Prices_Fa]],TblFeharesCode[Schedule_Prices_Fa],#REF!)</f>
        <v>#REF!</v>
      </c>
      <c r="D943" s="241">
        <v>11</v>
      </c>
      <c r="E943" s="241" t="str">
        <f t="shared" si="29"/>
        <v>19</v>
      </c>
      <c r="F943" s="240" t="s">
        <v>1931</v>
      </c>
      <c r="G943" s="251" t="s">
        <v>2000</v>
      </c>
      <c r="H943" s="243" t="s">
        <v>2001</v>
      </c>
      <c r="I943" s="243" t="s">
        <v>4043</v>
      </c>
      <c r="J943" s="252" t="s">
        <v>125</v>
      </c>
      <c r="K943" s="245">
        <v>3947000</v>
      </c>
      <c r="L943" s="246"/>
      <c r="M943" s="247">
        <f>_xlfn.XLOOKUP(TblMainInvoices[[#This Row],[Chapter_Nomber]],TblFeharesChapter[Abniyeh_Chapter_Nomber],TblFeharesChapter[Abniyeh_Plus_Minus])</f>
        <v>1.0651999999999999</v>
      </c>
      <c r="N943" s="248">
        <v>1.3418000000000001</v>
      </c>
      <c r="O943" s="245" t="str">
        <f>IF(ISBLANK(TblMainInvoices[[#This Row],[Estimate_Contract_Volumn]]),"",ROUND(TblMainInvoices[[#This Row],[Price_Unit]]*TblMainInvoices[[#This Row],[Estimate_Contract_Volumn]],0))</f>
        <v/>
      </c>
      <c r="P943" s="249"/>
      <c r="Q943" s="250" t="str">
        <f>IFERROR(IF(ISBLANK(TblMainInvoices[[#This Row],[ContInv_No01_Volumn]]),"",ROUND(TblMainInvoices[[#This Row],[Price_Unit]]*TblMainInvoices[[#This Row],[ContInv_No01_Volumn]],0)),"")</f>
        <v/>
      </c>
    </row>
    <row r="944" spans="1:17" ht="50.25" customHeight="1">
      <c r="A944" s="239" t="str">
        <f t="shared" si="28"/>
        <v>11190706</v>
      </c>
      <c r="B944" s="240" t="str">
        <f>_xlfn.XLOOKUP(TblMainInvoices[[#This Row],[Fehrest_Code]],TblFeharesCode[Fehrest_Code],TblFeharesCode[Schedule_Prices_Fa])</f>
        <v>ابنیه</v>
      </c>
      <c r="C944" s="240" t="e">
        <f>_xlfn.XLOOKUP(TblMainInvoices[[#This Row],[Schedule_Prices_Fa]],TblFeharesCode[Schedule_Prices_Fa],#REF!)</f>
        <v>#REF!</v>
      </c>
      <c r="D944" s="241">
        <v>11</v>
      </c>
      <c r="E944" s="241" t="str">
        <f t="shared" si="29"/>
        <v>19</v>
      </c>
      <c r="F944" s="240" t="s">
        <v>1931</v>
      </c>
      <c r="G944" s="251" t="s">
        <v>2002</v>
      </c>
      <c r="H944" s="243" t="s">
        <v>2003</v>
      </c>
      <c r="I944" s="243" t="s">
        <v>4044</v>
      </c>
      <c r="J944" s="244" t="s">
        <v>125</v>
      </c>
      <c r="K944" s="245">
        <v>4603000</v>
      </c>
      <c r="L944" s="246"/>
      <c r="M944" s="247">
        <f>_xlfn.XLOOKUP(TblMainInvoices[[#This Row],[Chapter_Nomber]],TblFeharesChapter[Abniyeh_Chapter_Nomber],TblFeharesChapter[Abniyeh_Plus_Minus])</f>
        <v>1.0651999999999999</v>
      </c>
      <c r="N944" s="248">
        <v>1.3418000000000001</v>
      </c>
      <c r="O944" s="245" t="str">
        <f>IF(ISBLANK(TblMainInvoices[[#This Row],[Estimate_Contract_Volumn]]),"",ROUND(TblMainInvoices[[#This Row],[Price_Unit]]*TblMainInvoices[[#This Row],[Estimate_Contract_Volumn]],0))</f>
        <v/>
      </c>
      <c r="P944" s="249"/>
      <c r="Q944" s="250" t="str">
        <f>IFERROR(IF(ISBLANK(TblMainInvoices[[#This Row],[ContInv_No01_Volumn]]),"",ROUND(TblMainInvoices[[#This Row],[Price_Unit]]*TblMainInvoices[[#This Row],[ContInv_No01_Volumn]],0)),"")</f>
        <v/>
      </c>
    </row>
    <row r="945" spans="1:17" ht="50.25" customHeight="1">
      <c r="A945" s="239" t="str">
        <f t="shared" si="28"/>
        <v>11190801</v>
      </c>
      <c r="B945" s="240" t="str">
        <f>_xlfn.XLOOKUP(TblMainInvoices[[#This Row],[Fehrest_Code]],TblFeharesCode[Fehrest_Code],TblFeharesCode[Schedule_Prices_Fa])</f>
        <v>ابنیه</v>
      </c>
      <c r="C945" s="240" t="e">
        <f>_xlfn.XLOOKUP(TblMainInvoices[[#This Row],[Schedule_Prices_Fa]],TblFeharesCode[Schedule_Prices_Fa],#REF!)</f>
        <v>#REF!</v>
      </c>
      <c r="D945" s="241">
        <v>11</v>
      </c>
      <c r="E945" s="241" t="str">
        <f t="shared" si="29"/>
        <v>19</v>
      </c>
      <c r="F945" s="240" t="s">
        <v>1931</v>
      </c>
      <c r="G945" s="251" t="s">
        <v>2004</v>
      </c>
      <c r="H945" s="243" t="s">
        <v>2005</v>
      </c>
      <c r="I945" s="243" t="s">
        <v>4045</v>
      </c>
      <c r="J945" s="252" t="s">
        <v>125</v>
      </c>
      <c r="K945" s="245">
        <v>4618000</v>
      </c>
      <c r="L945" s="246"/>
      <c r="M945" s="247">
        <f>_xlfn.XLOOKUP(TblMainInvoices[[#This Row],[Chapter_Nomber]],TblFeharesChapter[Abniyeh_Chapter_Nomber],TblFeharesChapter[Abniyeh_Plus_Minus])</f>
        <v>1.0651999999999999</v>
      </c>
      <c r="N945" s="248">
        <v>1.3418000000000001</v>
      </c>
      <c r="O945" s="245" t="str">
        <f>IF(ISBLANK(TblMainInvoices[[#This Row],[Estimate_Contract_Volumn]]),"",ROUND(TblMainInvoices[[#This Row],[Price_Unit]]*TblMainInvoices[[#This Row],[Estimate_Contract_Volumn]],0))</f>
        <v/>
      </c>
      <c r="P945" s="249"/>
      <c r="Q945" s="250" t="str">
        <f>IFERROR(IF(ISBLANK(TblMainInvoices[[#This Row],[ContInv_No01_Volumn]]),"",ROUND(TblMainInvoices[[#This Row],[Price_Unit]]*TblMainInvoices[[#This Row],[ContInv_No01_Volumn]],0)),"")</f>
        <v/>
      </c>
    </row>
    <row r="946" spans="1:17" ht="50.25" customHeight="1">
      <c r="A946" s="239" t="str">
        <f t="shared" si="28"/>
        <v>11190802</v>
      </c>
      <c r="B946" s="240" t="str">
        <f>_xlfn.XLOOKUP(TblMainInvoices[[#This Row],[Fehrest_Code]],TblFeharesCode[Fehrest_Code],TblFeharesCode[Schedule_Prices_Fa])</f>
        <v>ابنیه</v>
      </c>
      <c r="C946" s="240" t="e">
        <f>_xlfn.XLOOKUP(TblMainInvoices[[#This Row],[Schedule_Prices_Fa]],TblFeharesCode[Schedule_Prices_Fa],#REF!)</f>
        <v>#REF!</v>
      </c>
      <c r="D946" s="241">
        <v>11</v>
      </c>
      <c r="E946" s="241" t="str">
        <f t="shared" si="29"/>
        <v>19</v>
      </c>
      <c r="F946" s="240" t="s">
        <v>1931</v>
      </c>
      <c r="G946" s="251" t="s">
        <v>2006</v>
      </c>
      <c r="H946" s="243" t="s">
        <v>2007</v>
      </c>
      <c r="I946" s="243" t="s">
        <v>4046</v>
      </c>
      <c r="J946" s="252" t="s">
        <v>125</v>
      </c>
      <c r="K946" s="245">
        <v>5274000</v>
      </c>
      <c r="L946" s="246"/>
      <c r="M946" s="247">
        <f>_xlfn.XLOOKUP(TblMainInvoices[[#This Row],[Chapter_Nomber]],TblFeharesChapter[Abniyeh_Chapter_Nomber],TblFeharesChapter[Abniyeh_Plus_Minus])</f>
        <v>1.0651999999999999</v>
      </c>
      <c r="N946" s="248">
        <v>1.3418000000000001</v>
      </c>
      <c r="O946" s="245" t="str">
        <f>IF(ISBLANK(TblMainInvoices[[#This Row],[Estimate_Contract_Volumn]]),"",ROUND(TblMainInvoices[[#This Row],[Price_Unit]]*TblMainInvoices[[#This Row],[Estimate_Contract_Volumn]],0))</f>
        <v/>
      </c>
      <c r="P946" s="249"/>
      <c r="Q946" s="250" t="str">
        <f>IFERROR(IF(ISBLANK(TblMainInvoices[[#This Row],[ContInv_No01_Volumn]]),"",ROUND(TblMainInvoices[[#This Row],[Price_Unit]]*TblMainInvoices[[#This Row],[ContInv_No01_Volumn]],0)),"")</f>
        <v/>
      </c>
    </row>
    <row r="947" spans="1:17" ht="50.25" customHeight="1">
      <c r="A947" s="239" t="str">
        <f t="shared" si="28"/>
        <v>11191006</v>
      </c>
      <c r="B947" s="240" t="str">
        <f>_xlfn.XLOOKUP(TblMainInvoices[[#This Row],[Fehrest_Code]],TblFeharesCode[Fehrest_Code],TblFeharesCode[Schedule_Prices_Fa])</f>
        <v>ابنیه</v>
      </c>
      <c r="C947" s="240" t="e">
        <f>_xlfn.XLOOKUP(TblMainInvoices[[#This Row],[Schedule_Prices_Fa]],TblFeharesCode[Schedule_Prices_Fa],#REF!)</f>
        <v>#REF!</v>
      </c>
      <c r="D947" s="241">
        <v>11</v>
      </c>
      <c r="E947" s="241" t="str">
        <f t="shared" si="29"/>
        <v>19</v>
      </c>
      <c r="F947" s="240" t="s">
        <v>1931</v>
      </c>
      <c r="G947" s="251" t="s">
        <v>2008</v>
      </c>
      <c r="H947" s="243" t="s">
        <v>2009</v>
      </c>
      <c r="I947" s="243" t="s">
        <v>4047</v>
      </c>
      <c r="J947" s="252" t="s">
        <v>145</v>
      </c>
      <c r="K947" s="245">
        <v>380500</v>
      </c>
      <c r="L947" s="246"/>
      <c r="M947" s="247">
        <f>_xlfn.XLOOKUP(TblMainInvoices[[#This Row],[Chapter_Nomber]],TblFeharesChapter[Abniyeh_Chapter_Nomber],TblFeharesChapter[Abniyeh_Plus_Minus])</f>
        <v>1.0651999999999999</v>
      </c>
      <c r="N947" s="248">
        <v>1.3418000000000001</v>
      </c>
      <c r="O947" s="245" t="str">
        <f>IF(ISBLANK(TblMainInvoices[[#This Row],[Estimate_Contract_Volumn]]),"",ROUND(TblMainInvoices[[#This Row],[Price_Unit]]*TblMainInvoices[[#This Row],[Estimate_Contract_Volumn]],0))</f>
        <v/>
      </c>
      <c r="P947" s="249"/>
      <c r="Q947" s="250" t="str">
        <f>IFERROR(IF(ISBLANK(TblMainInvoices[[#This Row],[ContInv_No01_Volumn]]),"",ROUND(TblMainInvoices[[#This Row],[Price_Unit]]*TblMainInvoices[[#This Row],[ContInv_No01_Volumn]],0)),"")</f>
        <v/>
      </c>
    </row>
    <row r="948" spans="1:17" ht="50.25" customHeight="1">
      <c r="A948" s="239" t="str">
        <f t="shared" si="28"/>
        <v>11191007</v>
      </c>
      <c r="B948" s="240" t="str">
        <f>_xlfn.XLOOKUP(TblMainInvoices[[#This Row],[Fehrest_Code]],TblFeharesCode[Fehrest_Code],TblFeharesCode[Schedule_Prices_Fa])</f>
        <v>ابنیه</v>
      </c>
      <c r="C948" s="240" t="e">
        <f>_xlfn.XLOOKUP(TblMainInvoices[[#This Row],[Schedule_Prices_Fa]],TblFeharesCode[Schedule_Prices_Fa],#REF!)</f>
        <v>#REF!</v>
      </c>
      <c r="D948" s="241">
        <v>11</v>
      </c>
      <c r="E948" s="241" t="str">
        <f t="shared" si="29"/>
        <v>19</v>
      </c>
      <c r="F948" s="240" t="s">
        <v>1931</v>
      </c>
      <c r="G948" s="251" t="s">
        <v>2010</v>
      </c>
      <c r="H948" s="243" t="s">
        <v>2011</v>
      </c>
      <c r="I948" s="243" t="s">
        <v>4048</v>
      </c>
      <c r="J948" s="252" t="s">
        <v>145</v>
      </c>
      <c r="K948" s="245">
        <v>478500</v>
      </c>
      <c r="L948" s="246"/>
      <c r="M948" s="247">
        <f>_xlfn.XLOOKUP(TblMainInvoices[[#This Row],[Chapter_Nomber]],TblFeharesChapter[Abniyeh_Chapter_Nomber],TblFeharesChapter[Abniyeh_Plus_Minus])</f>
        <v>1.0651999999999999</v>
      </c>
      <c r="N948" s="248">
        <v>1.3418000000000001</v>
      </c>
      <c r="O948" s="245" t="str">
        <f>IF(ISBLANK(TblMainInvoices[[#This Row],[Estimate_Contract_Volumn]]),"",ROUND(TblMainInvoices[[#This Row],[Price_Unit]]*TblMainInvoices[[#This Row],[Estimate_Contract_Volumn]],0))</f>
        <v/>
      </c>
      <c r="P948" s="249"/>
      <c r="Q948" s="250" t="str">
        <f>IFERROR(IF(ISBLANK(TblMainInvoices[[#This Row],[ContInv_No01_Volumn]]),"",ROUND(TblMainInvoices[[#This Row],[Price_Unit]]*TblMainInvoices[[#This Row],[ContInv_No01_Volumn]],0)),"")</f>
        <v/>
      </c>
    </row>
    <row r="949" spans="1:17" ht="50.25" customHeight="1">
      <c r="A949" s="239" t="str">
        <f t="shared" si="28"/>
        <v>11191008</v>
      </c>
      <c r="B949" s="240" t="str">
        <f>_xlfn.XLOOKUP(TblMainInvoices[[#This Row],[Fehrest_Code]],TblFeharesCode[Fehrest_Code],TblFeharesCode[Schedule_Prices_Fa])</f>
        <v>ابنیه</v>
      </c>
      <c r="C949" s="240" t="e">
        <f>_xlfn.XLOOKUP(TblMainInvoices[[#This Row],[Schedule_Prices_Fa]],TblFeharesCode[Schedule_Prices_Fa],#REF!)</f>
        <v>#REF!</v>
      </c>
      <c r="D949" s="241">
        <v>11</v>
      </c>
      <c r="E949" s="241" t="str">
        <f t="shared" si="29"/>
        <v>19</v>
      </c>
      <c r="F949" s="240" t="s">
        <v>1931</v>
      </c>
      <c r="G949" s="251" t="s">
        <v>2012</v>
      </c>
      <c r="H949" s="243" t="s">
        <v>2013</v>
      </c>
      <c r="I949" s="243" t="s">
        <v>4049</v>
      </c>
      <c r="J949" s="252" t="s">
        <v>145</v>
      </c>
      <c r="K949" s="245">
        <v>576500</v>
      </c>
      <c r="L949" s="246"/>
      <c r="M949" s="247">
        <f>_xlfn.XLOOKUP(TblMainInvoices[[#This Row],[Chapter_Nomber]],TblFeharesChapter[Abniyeh_Chapter_Nomber],TblFeharesChapter[Abniyeh_Plus_Minus])</f>
        <v>1.0651999999999999</v>
      </c>
      <c r="N949" s="248">
        <v>1.3418000000000001</v>
      </c>
      <c r="O949" s="245" t="str">
        <f>IF(ISBLANK(TblMainInvoices[[#This Row],[Estimate_Contract_Volumn]]),"",ROUND(TblMainInvoices[[#This Row],[Price_Unit]]*TblMainInvoices[[#This Row],[Estimate_Contract_Volumn]],0))</f>
        <v/>
      </c>
      <c r="P949" s="249"/>
      <c r="Q949" s="250" t="str">
        <f>IFERROR(IF(ISBLANK(TblMainInvoices[[#This Row],[ContInv_No01_Volumn]]),"",ROUND(TblMainInvoices[[#This Row],[Price_Unit]]*TblMainInvoices[[#This Row],[ContInv_No01_Volumn]],0)),"")</f>
        <v/>
      </c>
    </row>
    <row r="950" spans="1:17" ht="50.25" customHeight="1">
      <c r="A950" s="239" t="str">
        <f t="shared" si="28"/>
        <v>11191009</v>
      </c>
      <c r="B950" s="240" t="str">
        <f>_xlfn.XLOOKUP(TblMainInvoices[[#This Row],[Fehrest_Code]],TblFeharesCode[Fehrest_Code],TblFeharesCode[Schedule_Prices_Fa])</f>
        <v>ابنیه</v>
      </c>
      <c r="C950" s="240" t="e">
        <f>_xlfn.XLOOKUP(TblMainInvoices[[#This Row],[Schedule_Prices_Fa]],TblFeharesCode[Schedule_Prices_Fa],#REF!)</f>
        <v>#REF!</v>
      </c>
      <c r="D950" s="241">
        <v>11</v>
      </c>
      <c r="E950" s="241" t="str">
        <f t="shared" si="29"/>
        <v>19</v>
      </c>
      <c r="F950" s="240" t="s">
        <v>1931</v>
      </c>
      <c r="G950" s="251" t="s">
        <v>2014</v>
      </c>
      <c r="H950" s="243" t="s">
        <v>2015</v>
      </c>
      <c r="I950" s="243" t="s">
        <v>4050</v>
      </c>
      <c r="J950" s="252" t="s">
        <v>145</v>
      </c>
      <c r="K950" s="245">
        <v>736000</v>
      </c>
      <c r="L950" s="246"/>
      <c r="M950" s="247">
        <f>_xlfn.XLOOKUP(TblMainInvoices[[#This Row],[Chapter_Nomber]],TblFeharesChapter[Abniyeh_Chapter_Nomber],TblFeharesChapter[Abniyeh_Plus_Minus])</f>
        <v>1.0651999999999999</v>
      </c>
      <c r="N950" s="248">
        <v>1.3418000000000001</v>
      </c>
      <c r="O950" s="245" t="str">
        <f>IF(ISBLANK(TblMainInvoices[[#This Row],[Estimate_Contract_Volumn]]),"",ROUND(TblMainInvoices[[#This Row],[Price_Unit]]*TblMainInvoices[[#This Row],[Estimate_Contract_Volumn]],0))</f>
        <v/>
      </c>
      <c r="P950" s="249"/>
      <c r="Q950" s="250" t="str">
        <f>IFERROR(IF(ISBLANK(TblMainInvoices[[#This Row],[ContInv_No01_Volumn]]),"",ROUND(TblMainInvoices[[#This Row],[Price_Unit]]*TblMainInvoices[[#This Row],[ContInv_No01_Volumn]],0)),"")</f>
        <v/>
      </c>
    </row>
    <row r="951" spans="1:17" ht="50.25" customHeight="1">
      <c r="A951" s="239" t="str">
        <f t="shared" si="28"/>
        <v>11191011</v>
      </c>
      <c r="B951" s="240" t="str">
        <f>_xlfn.XLOOKUP(TblMainInvoices[[#This Row],[Fehrest_Code]],TblFeharesCode[Fehrest_Code],TblFeharesCode[Schedule_Prices_Fa])</f>
        <v>ابنیه</v>
      </c>
      <c r="C951" s="240" t="e">
        <f>_xlfn.XLOOKUP(TblMainInvoices[[#This Row],[Schedule_Prices_Fa]],TblFeharesCode[Schedule_Prices_Fa],#REF!)</f>
        <v>#REF!</v>
      </c>
      <c r="D951" s="241">
        <v>11</v>
      </c>
      <c r="E951" s="241" t="str">
        <f t="shared" si="29"/>
        <v>19</v>
      </c>
      <c r="F951" s="240" t="s">
        <v>1931</v>
      </c>
      <c r="G951" s="251" t="s">
        <v>2016</v>
      </c>
      <c r="H951" s="243" t="s">
        <v>2017</v>
      </c>
      <c r="I951" s="243" t="s">
        <v>4051</v>
      </c>
      <c r="J951" s="252" t="s">
        <v>145</v>
      </c>
      <c r="K951" s="245">
        <v>1124000</v>
      </c>
      <c r="L951" s="246"/>
      <c r="M951" s="247">
        <f>_xlfn.XLOOKUP(TblMainInvoices[[#This Row],[Chapter_Nomber]],TblFeharesChapter[Abniyeh_Chapter_Nomber],TblFeharesChapter[Abniyeh_Plus_Minus])</f>
        <v>1.0651999999999999</v>
      </c>
      <c r="N951" s="248">
        <v>1.3418000000000001</v>
      </c>
      <c r="O951" s="245" t="str">
        <f>IF(ISBLANK(TblMainInvoices[[#This Row],[Estimate_Contract_Volumn]]),"",ROUND(TblMainInvoices[[#This Row],[Price_Unit]]*TblMainInvoices[[#This Row],[Estimate_Contract_Volumn]],0))</f>
        <v/>
      </c>
      <c r="P951" s="249"/>
      <c r="Q951" s="250" t="str">
        <f>IFERROR(IF(ISBLANK(TblMainInvoices[[#This Row],[ContInv_No01_Volumn]]),"",ROUND(TblMainInvoices[[#This Row],[Price_Unit]]*TblMainInvoices[[#This Row],[ContInv_No01_Volumn]],0)),"")</f>
        <v/>
      </c>
    </row>
    <row r="952" spans="1:17" ht="50.25" customHeight="1">
      <c r="A952" s="239" t="str">
        <f t="shared" si="28"/>
        <v>11191012</v>
      </c>
      <c r="B952" s="240" t="str">
        <f>_xlfn.XLOOKUP(TblMainInvoices[[#This Row],[Fehrest_Code]],TblFeharesCode[Fehrest_Code],TblFeharesCode[Schedule_Prices_Fa])</f>
        <v>ابنیه</v>
      </c>
      <c r="C952" s="240" t="e">
        <f>_xlfn.XLOOKUP(TblMainInvoices[[#This Row],[Schedule_Prices_Fa]],TblFeharesCode[Schedule_Prices_Fa],#REF!)</f>
        <v>#REF!</v>
      </c>
      <c r="D952" s="241">
        <v>11</v>
      </c>
      <c r="E952" s="241" t="str">
        <f t="shared" si="29"/>
        <v>19</v>
      </c>
      <c r="F952" s="240" t="s">
        <v>1931</v>
      </c>
      <c r="G952" s="251" t="s">
        <v>2018</v>
      </c>
      <c r="H952" s="243" t="s">
        <v>2019</v>
      </c>
      <c r="I952" s="243" t="s">
        <v>4052</v>
      </c>
      <c r="J952" s="252" t="s">
        <v>145</v>
      </c>
      <c r="K952" s="245">
        <v>1793000</v>
      </c>
      <c r="L952" s="246"/>
      <c r="M952" s="247">
        <f>_xlfn.XLOOKUP(TblMainInvoices[[#This Row],[Chapter_Nomber]],TblFeharesChapter[Abniyeh_Chapter_Nomber],TblFeharesChapter[Abniyeh_Plus_Minus])</f>
        <v>1.0651999999999999</v>
      </c>
      <c r="N952" s="248">
        <v>1.3418000000000001</v>
      </c>
      <c r="O952" s="245" t="str">
        <f>IF(ISBLANK(TblMainInvoices[[#This Row],[Estimate_Contract_Volumn]]),"",ROUND(TblMainInvoices[[#This Row],[Price_Unit]]*TblMainInvoices[[#This Row],[Estimate_Contract_Volumn]],0))</f>
        <v/>
      </c>
      <c r="P952" s="249"/>
      <c r="Q952" s="250" t="str">
        <f>IFERROR(IF(ISBLANK(TblMainInvoices[[#This Row],[ContInv_No01_Volumn]]),"",ROUND(TblMainInvoices[[#This Row],[Price_Unit]]*TblMainInvoices[[#This Row],[ContInv_No01_Volumn]],0)),"")</f>
        <v/>
      </c>
    </row>
    <row r="953" spans="1:17" ht="50.25" customHeight="1">
      <c r="A953" s="239" t="str">
        <f t="shared" si="28"/>
        <v>11191019</v>
      </c>
      <c r="B953" s="240" t="str">
        <f>_xlfn.XLOOKUP(TblMainInvoices[[#This Row],[Fehrest_Code]],TblFeharesCode[Fehrest_Code],TblFeharesCode[Schedule_Prices_Fa])</f>
        <v>ابنیه</v>
      </c>
      <c r="C953" s="240" t="e">
        <f>_xlfn.XLOOKUP(TblMainInvoices[[#This Row],[Schedule_Prices_Fa]],TblFeharesCode[Schedule_Prices_Fa],#REF!)</f>
        <v>#REF!</v>
      </c>
      <c r="D953" s="241">
        <v>11</v>
      </c>
      <c r="E953" s="241" t="str">
        <f t="shared" si="29"/>
        <v>19</v>
      </c>
      <c r="F953" s="240" t="s">
        <v>1931</v>
      </c>
      <c r="G953" s="251" t="s">
        <v>2020</v>
      </c>
      <c r="H953" s="243" t="s">
        <v>2021</v>
      </c>
      <c r="I953" s="243" t="s">
        <v>4053</v>
      </c>
      <c r="J953" s="252" t="s">
        <v>145</v>
      </c>
      <c r="K953" s="245">
        <v>86800</v>
      </c>
      <c r="L953" s="246"/>
      <c r="M953" s="247">
        <f>_xlfn.XLOOKUP(TblMainInvoices[[#This Row],[Chapter_Nomber]],TblFeharesChapter[Abniyeh_Chapter_Nomber],TblFeharesChapter[Abniyeh_Plus_Minus])</f>
        <v>1.0651999999999999</v>
      </c>
      <c r="N953" s="248">
        <v>1.3418000000000001</v>
      </c>
      <c r="O953" s="245" t="str">
        <f>IF(ISBLANK(TblMainInvoices[[#This Row],[Estimate_Contract_Volumn]]),"",ROUND(TblMainInvoices[[#This Row],[Price_Unit]]*TblMainInvoices[[#This Row],[Estimate_Contract_Volumn]],0))</f>
        <v/>
      </c>
      <c r="P953" s="249"/>
      <c r="Q953" s="250" t="str">
        <f>IFERROR(IF(ISBLANK(TblMainInvoices[[#This Row],[ContInv_No01_Volumn]]),"",ROUND(TblMainInvoices[[#This Row],[Price_Unit]]*TblMainInvoices[[#This Row],[ContInv_No01_Volumn]],0)),"")</f>
        <v/>
      </c>
    </row>
    <row r="954" spans="1:17" ht="50.25" customHeight="1">
      <c r="A954" s="239" t="str">
        <f t="shared" si="28"/>
        <v>11191101</v>
      </c>
      <c r="B954" s="240" t="str">
        <f>_xlfn.XLOOKUP(TblMainInvoices[[#This Row],[Fehrest_Code]],TblFeharesCode[Fehrest_Code],TblFeharesCode[Schedule_Prices_Fa])</f>
        <v>ابنیه</v>
      </c>
      <c r="C954" s="240" t="e">
        <f>_xlfn.XLOOKUP(TblMainInvoices[[#This Row],[Schedule_Prices_Fa]],TblFeharesCode[Schedule_Prices_Fa],#REF!)</f>
        <v>#REF!</v>
      </c>
      <c r="D954" s="241">
        <v>11</v>
      </c>
      <c r="E954" s="241" t="str">
        <f t="shared" si="29"/>
        <v>19</v>
      </c>
      <c r="F954" s="240" t="s">
        <v>1931</v>
      </c>
      <c r="G954" s="251" t="s">
        <v>2022</v>
      </c>
      <c r="H954" s="243" t="s">
        <v>2023</v>
      </c>
      <c r="I954" s="243" t="s">
        <v>4054</v>
      </c>
      <c r="J954" s="252" t="s">
        <v>145</v>
      </c>
      <c r="K954" s="245">
        <v>3803000</v>
      </c>
      <c r="L954" s="246"/>
      <c r="M954" s="247">
        <f>_xlfn.XLOOKUP(TblMainInvoices[[#This Row],[Chapter_Nomber]],TblFeharesChapter[Abniyeh_Chapter_Nomber],TblFeharesChapter[Abniyeh_Plus_Minus])</f>
        <v>1.0651999999999999</v>
      </c>
      <c r="N954" s="248">
        <v>1.3418000000000001</v>
      </c>
      <c r="O954" s="245" t="str">
        <f>IF(ISBLANK(TblMainInvoices[[#This Row],[Estimate_Contract_Volumn]]),"",ROUND(TblMainInvoices[[#This Row],[Price_Unit]]*TblMainInvoices[[#This Row],[Estimate_Contract_Volumn]],0))</f>
        <v/>
      </c>
      <c r="P954" s="249"/>
      <c r="Q954" s="250" t="str">
        <f>IFERROR(IF(ISBLANK(TblMainInvoices[[#This Row],[ContInv_No01_Volumn]]),"",ROUND(TblMainInvoices[[#This Row],[Price_Unit]]*TblMainInvoices[[#This Row],[ContInv_No01_Volumn]],0)),"")</f>
        <v/>
      </c>
    </row>
    <row r="955" spans="1:17" ht="50.25" customHeight="1">
      <c r="A955" s="239" t="str">
        <f t="shared" si="28"/>
        <v>11191102</v>
      </c>
      <c r="B955" s="240" t="str">
        <f>_xlfn.XLOOKUP(TblMainInvoices[[#This Row],[Fehrest_Code]],TblFeharesCode[Fehrest_Code],TblFeharesCode[Schedule_Prices_Fa])</f>
        <v>ابنیه</v>
      </c>
      <c r="C955" s="240" t="e">
        <f>_xlfn.XLOOKUP(TblMainInvoices[[#This Row],[Schedule_Prices_Fa]],TblFeharesCode[Schedule_Prices_Fa],#REF!)</f>
        <v>#REF!</v>
      </c>
      <c r="D955" s="241">
        <v>11</v>
      </c>
      <c r="E955" s="241" t="str">
        <f t="shared" si="29"/>
        <v>19</v>
      </c>
      <c r="F955" s="240" t="s">
        <v>1931</v>
      </c>
      <c r="G955" s="251" t="s">
        <v>2024</v>
      </c>
      <c r="H955" s="243" t="s">
        <v>2025</v>
      </c>
      <c r="I955" s="243" t="s">
        <v>4055</v>
      </c>
      <c r="J955" s="244" t="s">
        <v>145</v>
      </c>
      <c r="K955" s="245">
        <v>3527000</v>
      </c>
      <c r="L955" s="246"/>
      <c r="M955" s="247">
        <f>_xlfn.XLOOKUP(TblMainInvoices[[#This Row],[Chapter_Nomber]],TblFeharesChapter[Abniyeh_Chapter_Nomber],TblFeharesChapter[Abniyeh_Plus_Minus])</f>
        <v>1.0651999999999999</v>
      </c>
      <c r="N955" s="248">
        <v>1.3418000000000001</v>
      </c>
      <c r="O955" s="245" t="str">
        <f>IF(ISBLANK(TblMainInvoices[[#This Row],[Estimate_Contract_Volumn]]),"",ROUND(TblMainInvoices[[#This Row],[Price_Unit]]*TblMainInvoices[[#This Row],[Estimate_Contract_Volumn]],0))</f>
        <v/>
      </c>
      <c r="P955" s="249"/>
      <c r="Q955" s="250" t="str">
        <f>IFERROR(IF(ISBLANK(TblMainInvoices[[#This Row],[ContInv_No01_Volumn]]),"",ROUND(TblMainInvoices[[#This Row],[Price_Unit]]*TblMainInvoices[[#This Row],[ContInv_No01_Volumn]],0)),"")</f>
        <v/>
      </c>
    </row>
    <row r="956" spans="1:17" ht="50.25" customHeight="1">
      <c r="A956" s="239" t="str">
        <f t="shared" si="28"/>
        <v>11191103</v>
      </c>
      <c r="B956" s="240" t="str">
        <f>_xlfn.XLOOKUP(TblMainInvoices[[#This Row],[Fehrest_Code]],TblFeharesCode[Fehrest_Code],TblFeharesCode[Schedule_Prices_Fa])</f>
        <v>ابنیه</v>
      </c>
      <c r="C956" s="240" t="e">
        <f>_xlfn.XLOOKUP(TblMainInvoices[[#This Row],[Schedule_Prices_Fa]],TblFeharesCode[Schedule_Prices_Fa],#REF!)</f>
        <v>#REF!</v>
      </c>
      <c r="D956" s="241">
        <v>11</v>
      </c>
      <c r="E956" s="241" t="str">
        <f t="shared" si="29"/>
        <v>19</v>
      </c>
      <c r="F956" s="240" t="s">
        <v>1931</v>
      </c>
      <c r="G956" s="251" t="s">
        <v>2026</v>
      </c>
      <c r="H956" s="243" t="s">
        <v>2027</v>
      </c>
      <c r="I956" s="243" t="s">
        <v>4056</v>
      </c>
      <c r="J956" s="252" t="s">
        <v>125</v>
      </c>
      <c r="K956" s="245">
        <v>10437000</v>
      </c>
      <c r="L956" s="246"/>
      <c r="M956" s="247">
        <f>_xlfn.XLOOKUP(TblMainInvoices[[#This Row],[Chapter_Nomber]],TblFeharesChapter[Abniyeh_Chapter_Nomber],TblFeharesChapter[Abniyeh_Plus_Minus])</f>
        <v>1.0651999999999999</v>
      </c>
      <c r="N956" s="248">
        <v>1.3418000000000001</v>
      </c>
      <c r="O956" s="245" t="str">
        <f>IF(ISBLANK(TblMainInvoices[[#This Row],[Estimate_Contract_Volumn]]),"",ROUND(TblMainInvoices[[#This Row],[Price_Unit]]*TblMainInvoices[[#This Row],[Estimate_Contract_Volumn]],0))</f>
        <v/>
      </c>
      <c r="P956" s="249"/>
      <c r="Q956" s="250" t="str">
        <f>IFERROR(IF(ISBLANK(TblMainInvoices[[#This Row],[ContInv_No01_Volumn]]),"",ROUND(TblMainInvoices[[#This Row],[Price_Unit]]*TblMainInvoices[[#This Row],[ContInv_No01_Volumn]],0)),"")</f>
        <v/>
      </c>
    </row>
    <row r="957" spans="1:17" ht="50.25" customHeight="1">
      <c r="A957" s="239" t="str">
        <f t="shared" si="28"/>
        <v>11191104</v>
      </c>
      <c r="B957" s="240" t="str">
        <f>_xlfn.XLOOKUP(TblMainInvoices[[#This Row],[Fehrest_Code]],TblFeharesCode[Fehrest_Code],TblFeharesCode[Schedule_Prices_Fa])</f>
        <v>ابنیه</v>
      </c>
      <c r="C957" s="240" t="e">
        <f>_xlfn.XLOOKUP(TblMainInvoices[[#This Row],[Schedule_Prices_Fa]],TblFeharesCode[Schedule_Prices_Fa],#REF!)</f>
        <v>#REF!</v>
      </c>
      <c r="D957" s="241">
        <v>11</v>
      </c>
      <c r="E957" s="241" t="str">
        <f t="shared" si="29"/>
        <v>19</v>
      </c>
      <c r="F957" s="240" t="s">
        <v>1931</v>
      </c>
      <c r="G957" s="251" t="s">
        <v>2028</v>
      </c>
      <c r="H957" s="243" t="s">
        <v>2029</v>
      </c>
      <c r="I957" s="243" t="s">
        <v>4057</v>
      </c>
      <c r="J957" s="252" t="s">
        <v>125</v>
      </c>
      <c r="K957" s="245">
        <v>12194000</v>
      </c>
      <c r="L957" s="246"/>
      <c r="M957" s="247">
        <f>_xlfn.XLOOKUP(TblMainInvoices[[#This Row],[Chapter_Nomber]],TblFeharesChapter[Abniyeh_Chapter_Nomber],TblFeharesChapter[Abniyeh_Plus_Minus])</f>
        <v>1.0651999999999999</v>
      </c>
      <c r="N957" s="248">
        <v>1.3418000000000001</v>
      </c>
      <c r="O957" s="245" t="str">
        <f>IF(ISBLANK(TblMainInvoices[[#This Row],[Estimate_Contract_Volumn]]),"",ROUND(TblMainInvoices[[#This Row],[Price_Unit]]*TblMainInvoices[[#This Row],[Estimate_Contract_Volumn]],0))</f>
        <v/>
      </c>
      <c r="P957" s="249"/>
      <c r="Q957" s="250" t="str">
        <f>IFERROR(IF(ISBLANK(TblMainInvoices[[#This Row],[ContInv_No01_Volumn]]),"",ROUND(TblMainInvoices[[#This Row],[Price_Unit]]*TblMainInvoices[[#This Row],[ContInv_No01_Volumn]],0)),"")</f>
        <v/>
      </c>
    </row>
    <row r="958" spans="1:17" ht="50.25" customHeight="1">
      <c r="A958" s="239" t="str">
        <f t="shared" si="28"/>
        <v>11191106</v>
      </c>
      <c r="B958" s="240" t="str">
        <f>_xlfn.XLOOKUP(TblMainInvoices[[#This Row],[Fehrest_Code]],TblFeharesCode[Fehrest_Code],TblFeharesCode[Schedule_Prices_Fa])</f>
        <v>ابنیه</v>
      </c>
      <c r="C958" s="240" t="e">
        <f>_xlfn.XLOOKUP(TblMainInvoices[[#This Row],[Schedule_Prices_Fa]],TblFeharesCode[Schedule_Prices_Fa],#REF!)</f>
        <v>#REF!</v>
      </c>
      <c r="D958" s="241">
        <v>11</v>
      </c>
      <c r="E958" s="241" t="str">
        <f t="shared" si="29"/>
        <v>19</v>
      </c>
      <c r="F958" s="240" t="s">
        <v>1931</v>
      </c>
      <c r="G958" s="251" t="s">
        <v>2030</v>
      </c>
      <c r="H958" s="243" t="s">
        <v>2031</v>
      </c>
      <c r="I958" s="243" t="s">
        <v>4057</v>
      </c>
      <c r="J958" s="252" t="s">
        <v>125</v>
      </c>
      <c r="K958" s="245">
        <v>16498000</v>
      </c>
      <c r="L958" s="246"/>
      <c r="M958" s="247">
        <f>_xlfn.XLOOKUP(TblMainInvoices[[#This Row],[Chapter_Nomber]],TblFeharesChapter[Abniyeh_Chapter_Nomber],TblFeharesChapter[Abniyeh_Plus_Minus])</f>
        <v>1.0651999999999999</v>
      </c>
      <c r="N958" s="248">
        <v>1.3418000000000001</v>
      </c>
      <c r="O958" s="245" t="str">
        <f>IF(ISBLANK(TblMainInvoices[[#This Row],[Estimate_Contract_Volumn]]),"",ROUND(TblMainInvoices[[#This Row],[Price_Unit]]*TblMainInvoices[[#This Row],[Estimate_Contract_Volumn]],0))</f>
        <v/>
      </c>
      <c r="P958" s="249"/>
      <c r="Q958" s="250" t="str">
        <f>IFERROR(IF(ISBLANK(TblMainInvoices[[#This Row],[ContInv_No01_Volumn]]),"",ROUND(TblMainInvoices[[#This Row],[Price_Unit]]*TblMainInvoices[[#This Row],[ContInv_No01_Volumn]],0)),"")</f>
        <v/>
      </c>
    </row>
    <row r="959" spans="1:17" ht="50.25" customHeight="1">
      <c r="A959" s="239" t="str">
        <f t="shared" si="28"/>
        <v>11191108</v>
      </c>
      <c r="B959" s="240" t="str">
        <f>_xlfn.XLOOKUP(TblMainInvoices[[#This Row],[Fehrest_Code]],TblFeharesCode[Fehrest_Code],TblFeharesCode[Schedule_Prices_Fa])</f>
        <v>ابنیه</v>
      </c>
      <c r="C959" s="240" t="e">
        <f>_xlfn.XLOOKUP(TblMainInvoices[[#This Row],[Schedule_Prices_Fa]],TblFeharesCode[Schedule_Prices_Fa],#REF!)</f>
        <v>#REF!</v>
      </c>
      <c r="D959" s="241">
        <v>11</v>
      </c>
      <c r="E959" s="241" t="str">
        <f t="shared" si="29"/>
        <v>19</v>
      </c>
      <c r="F959" s="240" t="s">
        <v>1931</v>
      </c>
      <c r="G959" s="251" t="s">
        <v>2032</v>
      </c>
      <c r="H959" s="243" t="s">
        <v>2033</v>
      </c>
      <c r="I959" s="243" t="s">
        <v>4058</v>
      </c>
      <c r="J959" s="252" t="s">
        <v>125</v>
      </c>
      <c r="K959" s="245">
        <v>6021000</v>
      </c>
      <c r="L959" s="246"/>
      <c r="M959" s="247">
        <f>_xlfn.XLOOKUP(TblMainInvoices[[#This Row],[Chapter_Nomber]],TblFeharesChapter[Abniyeh_Chapter_Nomber],TblFeharesChapter[Abniyeh_Plus_Minus])</f>
        <v>1.0651999999999999</v>
      </c>
      <c r="N959" s="248">
        <v>1.3418000000000001</v>
      </c>
      <c r="O959" s="245" t="str">
        <f>IF(ISBLANK(TblMainInvoices[[#This Row],[Estimate_Contract_Volumn]]),"",ROUND(TblMainInvoices[[#This Row],[Price_Unit]]*TblMainInvoices[[#This Row],[Estimate_Contract_Volumn]],0))</f>
        <v/>
      </c>
      <c r="P959" s="249"/>
      <c r="Q959" s="250" t="str">
        <f>IFERROR(IF(ISBLANK(TblMainInvoices[[#This Row],[ContInv_No01_Volumn]]),"",ROUND(TblMainInvoices[[#This Row],[Price_Unit]]*TblMainInvoices[[#This Row],[ContInv_No01_Volumn]],0)),"")</f>
        <v/>
      </c>
    </row>
    <row r="960" spans="1:17" ht="50.25" customHeight="1">
      <c r="A960" s="239" t="str">
        <f t="shared" si="28"/>
        <v>11191109</v>
      </c>
      <c r="B960" s="240" t="str">
        <f>_xlfn.XLOOKUP(TblMainInvoices[[#This Row],[Fehrest_Code]],TblFeharesCode[Fehrest_Code],TblFeharesCode[Schedule_Prices_Fa])</f>
        <v>ابنیه</v>
      </c>
      <c r="C960" s="240" t="e">
        <f>_xlfn.XLOOKUP(TblMainInvoices[[#This Row],[Schedule_Prices_Fa]],TblFeharesCode[Schedule_Prices_Fa],#REF!)</f>
        <v>#REF!</v>
      </c>
      <c r="D960" s="241">
        <v>11</v>
      </c>
      <c r="E960" s="241" t="str">
        <f t="shared" si="29"/>
        <v>19</v>
      </c>
      <c r="F960" s="240" t="s">
        <v>1931</v>
      </c>
      <c r="G960" s="251" t="s">
        <v>2034</v>
      </c>
      <c r="H960" s="243" t="s">
        <v>2035</v>
      </c>
      <c r="I960" s="243" t="s">
        <v>4058</v>
      </c>
      <c r="J960" s="244" t="s">
        <v>125</v>
      </c>
      <c r="K960" s="245">
        <v>6448000</v>
      </c>
      <c r="L960" s="246"/>
      <c r="M960" s="247">
        <f>_xlfn.XLOOKUP(TblMainInvoices[[#This Row],[Chapter_Nomber]],TblFeharesChapter[Abniyeh_Chapter_Nomber],TblFeharesChapter[Abniyeh_Plus_Minus])</f>
        <v>1.0651999999999999</v>
      </c>
      <c r="N960" s="248">
        <v>1.3418000000000001</v>
      </c>
      <c r="O960" s="245" t="str">
        <f>IF(ISBLANK(TblMainInvoices[[#This Row],[Estimate_Contract_Volumn]]),"",ROUND(TblMainInvoices[[#This Row],[Price_Unit]]*TblMainInvoices[[#This Row],[Estimate_Contract_Volumn]],0))</f>
        <v/>
      </c>
      <c r="P960" s="249"/>
      <c r="Q960" s="250" t="str">
        <f>IFERROR(IF(ISBLANK(TblMainInvoices[[#This Row],[ContInv_No01_Volumn]]),"",ROUND(TblMainInvoices[[#This Row],[Price_Unit]]*TblMainInvoices[[#This Row],[ContInv_No01_Volumn]],0)),"")</f>
        <v/>
      </c>
    </row>
    <row r="961" spans="1:17" ht="50.25" customHeight="1">
      <c r="A961" s="239" t="str">
        <f t="shared" si="28"/>
        <v>11191204</v>
      </c>
      <c r="B961" s="240" t="str">
        <f>_xlfn.XLOOKUP(TblMainInvoices[[#This Row],[Fehrest_Code]],TblFeharesCode[Fehrest_Code],TblFeharesCode[Schedule_Prices_Fa])</f>
        <v>ابنیه</v>
      </c>
      <c r="C961" s="240" t="e">
        <f>_xlfn.XLOOKUP(TblMainInvoices[[#This Row],[Schedule_Prices_Fa]],TblFeharesCode[Schedule_Prices_Fa],#REF!)</f>
        <v>#REF!</v>
      </c>
      <c r="D961" s="241">
        <v>11</v>
      </c>
      <c r="E961" s="241" t="str">
        <f t="shared" si="29"/>
        <v>19</v>
      </c>
      <c r="F961" s="240" t="s">
        <v>1931</v>
      </c>
      <c r="G961" s="251" t="s">
        <v>2036</v>
      </c>
      <c r="H961" s="243" t="s">
        <v>2037</v>
      </c>
      <c r="I961" s="243" t="s">
        <v>4059</v>
      </c>
      <c r="J961" s="252" t="s">
        <v>125</v>
      </c>
      <c r="K961" s="245">
        <v>3718000</v>
      </c>
      <c r="L961" s="246"/>
      <c r="M961" s="247">
        <f>_xlfn.XLOOKUP(TblMainInvoices[[#This Row],[Chapter_Nomber]],TblFeharesChapter[Abniyeh_Chapter_Nomber],TblFeharesChapter[Abniyeh_Plus_Minus])</f>
        <v>1.0651999999999999</v>
      </c>
      <c r="N961" s="248">
        <v>1.3418000000000001</v>
      </c>
      <c r="O961" s="245" t="str">
        <f>IF(ISBLANK(TblMainInvoices[[#This Row],[Estimate_Contract_Volumn]]),"",ROUND(TblMainInvoices[[#This Row],[Price_Unit]]*TblMainInvoices[[#This Row],[Estimate_Contract_Volumn]],0))</f>
        <v/>
      </c>
      <c r="P961" s="249"/>
      <c r="Q961" s="250" t="str">
        <f>IFERROR(IF(ISBLANK(TblMainInvoices[[#This Row],[ContInv_No01_Volumn]]),"",ROUND(TblMainInvoices[[#This Row],[Price_Unit]]*TblMainInvoices[[#This Row],[ContInv_No01_Volumn]],0)),"")</f>
        <v/>
      </c>
    </row>
    <row r="962" spans="1:17" ht="50.25" customHeight="1">
      <c r="A962" s="239" t="str">
        <f t="shared" si="28"/>
        <v>11191205</v>
      </c>
      <c r="B962" s="240" t="str">
        <f>_xlfn.XLOOKUP(TblMainInvoices[[#This Row],[Fehrest_Code]],TblFeharesCode[Fehrest_Code],TblFeharesCode[Schedule_Prices_Fa])</f>
        <v>ابنیه</v>
      </c>
      <c r="C962" s="240" t="e">
        <f>_xlfn.XLOOKUP(TblMainInvoices[[#This Row],[Schedule_Prices_Fa]],TblFeharesCode[Schedule_Prices_Fa],#REF!)</f>
        <v>#REF!</v>
      </c>
      <c r="D962" s="241">
        <v>11</v>
      </c>
      <c r="E962" s="241" t="str">
        <f t="shared" si="29"/>
        <v>19</v>
      </c>
      <c r="F962" s="240" t="s">
        <v>1931</v>
      </c>
      <c r="G962" s="251" t="s">
        <v>2038</v>
      </c>
      <c r="H962" s="243" t="s">
        <v>2039</v>
      </c>
      <c r="I962" s="243" t="s">
        <v>4059</v>
      </c>
      <c r="J962" s="252" t="s">
        <v>125</v>
      </c>
      <c r="K962" s="245">
        <v>4461000</v>
      </c>
      <c r="L962" s="246"/>
      <c r="M962" s="247">
        <f>_xlfn.XLOOKUP(TblMainInvoices[[#This Row],[Chapter_Nomber]],TblFeharesChapter[Abniyeh_Chapter_Nomber],TblFeharesChapter[Abniyeh_Plus_Minus])</f>
        <v>1.0651999999999999</v>
      </c>
      <c r="N962" s="248">
        <v>1.3418000000000001</v>
      </c>
      <c r="O962" s="245" t="str">
        <f>IF(ISBLANK(TblMainInvoices[[#This Row],[Estimate_Contract_Volumn]]),"",ROUND(TblMainInvoices[[#This Row],[Price_Unit]]*TblMainInvoices[[#This Row],[Estimate_Contract_Volumn]],0))</f>
        <v/>
      </c>
      <c r="P962" s="249"/>
      <c r="Q962" s="250" t="str">
        <f>IFERROR(IF(ISBLANK(TblMainInvoices[[#This Row],[ContInv_No01_Volumn]]),"",ROUND(TblMainInvoices[[#This Row],[Price_Unit]]*TblMainInvoices[[#This Row],[ContInv_No01_Volumn]],0)),"")</f>
        <v/>
      </c>
    </row>
    <row r="963" spans="1:17" ht="50.25" customHeight="1">
      <c r="A963" s="239" t="str">
        <f t="shared" si="28"/>
        <v>11191206</v>
      </c>
      <c r="B963" s="240" t="str">
        <f>_xlfn.XLOOKUP(TblMainInvoices[[#This Row],[Fehrest_Code]],TblFeharesCode[Fehrest_Code],TblFeharesCode[Schedule_Prices_Fa])</f>
        <v>ابنیه</v>
      </c>
      <c r="C963" s="240" t="e">
        <f>_xlfn.XLOOKUP(TblMainInvoices[[#This Row],[Schedule_Prices_Fa]],TblFeharesCode[Schedule_Prices_Fa],#REF!)</f>
        <v>#REF!</v>
      </c>
      <c r="D963" s="241">
        <v>11</v>
      </c>
      <c r="E963" s="241" t="str">
        <f t="shared" si="29"/>
        <v>19</v>
      </c>
      <c r="F963" s="240" t="s">
        <v>1931</v>
      </c>
      <c r="G963" s="251" t="s">
        <v>2040</v>
      </c>
      <c r="H963" s="243" t="s">
        <v>2041</v>
      </c>
      <c r="I963" s="243" t="s">
        <v>4059</v>
      </c>
      <c r="J963" s="252" t="s">
        <v>125</v>
      </c>
      <c r="K963" s="245">
        <v>4382000</v>
      </c>
      <c r="L963" s="246"/>
      <c r="M963" s="247">
        <f>_xlfn.XLOOKUP(TblMainInvoices[[#This Row],[Chapter_Nomber]],TblFeharesChapter[Abniyeh_Chapter_Nomber],TblFeharesChapter[Abniyeh_Plus_Minus])</f>
        <v>1.0651999999999999</v>
      </c>
      <c r="N963" s="248">
        <v>1.3418000000000001</v>
      </c>
      <c r="O963" s="245" t="str">
        <f>IF(ISBLANK(TblMainInvoices[[#This Row],[Estimate_Contract_Volumn]]),"",ROUND(TblMainInvoices[[#This Row],[Price_Unit]]*TblMainInvoices[[#This Row],[Estimate_Contract_Volumn]],0))</f>
        <v/>
      </c>
      <c r="P963" s="249"/>
      <c r="Q963" s="250" t="str">
        <f>IFERROR(IF(ISBLANK(TblMainInvoices[[#This Row],[ContInv_No01_Volumn]]),"",ROUND(TblMainInvoices[[#This Row],[Price_Unit]]*TblMainInvoices[[#This Row],[ContInv_No01_Volumn]],0)),"")</f>
        <v/>
      </c>
    </row>
    <row r="964" spans="1:17" ht="50.25" customHeight="1">
      <c r="A964" s="239" t="str">
        <f t="shared" si="28"/>
        <v>11191210</v>
      </c>
      <c r="B964" s="240" t="str">
        <f>_xlfn.XLOOKUP(TblMainInvoices[[#This Row],[Fehrest_Code]],TblFeharesCode[Fehrest_Code],TblFeharesCode[Schedule_Prices_Fa])</f>
        <v>ابنیه</v>
      </c>
      <c r="C964" s="240" t="e">
        <f>_xlfn.XLOOKUP(TblMainInvoices[[#This Row],[Schedule_Prices_Fa]],TblFeharesCode[Schedule_Prices_Fa],#REF!)</f>
        <v>#REF!</v>
      </c>
      <c r="D964" s="241">
        <v>11</v>
      </c>
      <c r="E964" s="241" t="str">
        <f t="shared" si="29"/>
        <v>19</v>
      </c>
      <c r="F964" s="240" t="s">
        <v>1931</v>
      </c>
      <c r="G964" s="251" t="s">
        <v>2042</v>
      </c>
      <c r="H964" s="243" t="s">
        <v>2043</v>
      </c>
      <c r="I964" s="243" t="s">
        <v>4059</v>
      </c>
      <c r="J964" s="252" t="s">
        <v>125</v>
      </c>
      <c r="K964" s="245">
        <v>2668000</v>
      </c>
      <c r="L964" s="246"/>
      <c r="M964" s="247">
        <f>_xlfn.XLOOKUP(TblMainInvoices[[#This Row],[Chapter_Nomber]],TblFeharesChapter[Abniyeh_Chapter_Nomber],TblFeharesChapter[Abniyeh_Plus_Minus])</f>
        <v>1.0651999999999999</v>
      </c>
      <c r="N964" s="248">
        <v>1.3418000000000001</v>
      </c>
      <c r="O964" s="245" t="str">
        <f>IF(ISBLANK(TblMainInvoices[[#This Row],[Estimate_Contract_Volumn]]),"",ROUND(TblMainInvoices[[#This Row],[Price_Unit]]*TblMainInvoices[[#This Row],[Estimate_Contract_Volumn]],0))</f>
        <v/>
      </c>
      <c r="P964" s="249"/>
      <c r="Q964" s="250" t="str">
        <f>IFERROR(IF(ISBLANK(TblMainInvoices[[#This Row],[ContInv_No01_Volumn]]),"",ROUND(TblMainInvoices[[#This Row],[Price_Unit]]*TblMainInvoices[[#This Row],[ContInv_No01_Volumn]],0)),"")</f>
        <v/>
      </c>
    </row>
    <row r="965" spans="1:17" ht="50.25" customHeight="1">
      <c r="A965" s="239" t="str">
        <f t="shared" si="28"/>
        <v>11191211</v>
      </c>
      <c r="B965" s="240" t="str">
        <f>_xlfn.XLOOKUP(TblMainInvoices[[#This Row],[Fehrest_Code]],TblFeharesCode[Fehrest_Code],TblFeharesCode[Schedule_Prices_Fa])</f>
        <v>ابنیه</v>
      </c>
      <c r="C965" s="240" t="e">
        <f>_xlfn.XLOOKUP(TblMainInvoices[[#This Row],[Schedule_Prices_Fa]],TblFeharesCode[Schedule_Prices_Fa],#REF!)</f>
        <v>#REF!</v>
      </c>
      <c r="D965" s="241">
        <v>11</v>
      </c>
      <c r="E965" s="241" t="str">
        <f t="shared" si="29"/>
        <v>19</v>
      </c>
      <c r="F965" s="240" t="s">
        <v>1931</v>
      </c>
      <c r="G965" s="251" t="s">
        <v>2044</v>
      </c>
      <c r="H965" s="243" t="s">
        <v>2045</v>
      </c>
      <c r="I965" s="243" t="s">
        <v>4059</v>
      </c>
      <c r="J965" s="252" t="s">
        <v>125</v>
      </c>
      <c r="K965" s="245">
        <v>3239000</v>
      </c>
      <c r="L965" s="246"/>
      <c r="M965" s="247">
        <f>_xlfn.XLOOKUP(TblMainInvoices[[#This Row],[Chapter_Nomber]],TblFeharesChapter[Abniyeh_Chapter_Nomber],TblFeharesChapter[Abniyeh_Plus_Minus])</f>
        <v>1.0651999999999999</v>
      </c>
      <c r="N965" s="248">
        <v>1.3418000000000001</v>
      </c>
      <c r="O965" s="245" t="str">
        <f>IF(ISBLANK(TblMainInvoices[[#This Row],[Estimate_Contract_Volumn]]),"",ROUND(TblMainInvoices[[#This Row],[Price_Unit]]*TblMainInvoices[[#This Row],[Estimate_Contract_Volumn]],0))</f>
        <v/>
      </c>
      <c r="P965" s="249"/>
      <c r="Q965" s="250" t="str">
        <f>IFERROR(IF(ISBLANK(TblMainInvoices[[#This Row],[ContInv_No01_Volumn]]),"",ROUND(TblMainInvoices[[#This Row],[Price_Unit]]*TblMainInvoices[[#This Row],[ContInv_No01_Volumn]],0)),"")</f>
        <v/>
      </c>
    </row>
    <row r="966" spans="1:17" ht="50.25" customHeight="1">
      <c r="A966" s="239" t="str">
        <f t="shared" si="28"/>
        <v>11191212</v>
      </c>
      <c r="B966" s="240" t="str">
        <f>_xlfn.XLOOKUP(TblMainInvoices[[#This Row],[Fehrest_Code]],TblFeharesCode[Fehrest_Code],TblFeharesCode[Schedule_Prices_Fa])</f>
        <v>ابنیه</v>
      </c>
      <c r="C966" s="240" t="e">
        <f>_xlfn.XLOOKUP(TblMainInvoices[[#This Row],[Schedule_Prices_Fa]],TblFeharesCode[Schedule_Prices_Fa],#REF!)</f>
        <v>#REF!</v>
      </c>
      <c r="D966" s="241">
        <v>11</v>
      </c>
      <c r="E966" s="241" t="str">
        <f t="shared" si="29"/>
        <v>19</v>
      </c>
      <c r="F966" s="240" t="s">
        <v>1931</v>
      </c>
      <c r="G966" s="251" t="s">
        <v>2046</v>
      </c>
      <c r="H966" s="243" t="s">
        <v>2047</v>
      </c>
      <c r="I966" s="243" t="s">
        <v>4059</v>
      </c>
      <c r="J966" s="252" t="s">
        <v>125</v>
      </c>
      <c r="K966" s="245">
        <v>3770000</v>
      </c>
      <c r="L966" s="246"/>
      <c r="M966" s="247">
        <f>_xlfn.XLOOKUP(TblMainInvoices[[#This Row],[Chapter_Nomber]],TblFeharesChapter[Abniyeh_Chapter_Nomber],TblFeharesChapter[Abniyeh_Plus_Minus])</f>
        <v>1.0651999999999999</v>
      </c>
      <c r="N966" s="248">
        <v>1.3418000000000001</v>
      </c>
      <c r="O966" s="245" t="str">
        <f>IF(ISBLANK(TblMainInvoices[[#This Row],[Estimate_Contract_Volumn]]),"",ROUND(TblMainInvoices[[#This Row],[Price_Unit]]*TblMainInvoices[[#This Row],[Estimate_Contract_Volumn]],0))</f>
        <v/>
      </c>
      <c r="P966" s="249"/>
      <c r="Q966" s="250" t="str">
        <f>IFERROR(IF(ISBLANK(TblMainInvoices[[#This Row],[ContInv_No01_Volumn]]),"",ROUND(TblMainInvoices[[#This Row],[Price_Unit]]*TblMainInvoices[[#This Row],[ContInv_No01_Volumn]],0)),"")</f>
        <v/>
      </c>
    </row>
    <row r="967" spans="1:17" ht="50.25" customHeight="1">
      <c r="A967" s="239" t="str">
        <f t="shared" si="28"/>
        <v>11191213</v>
      </c>
      <c r="B967" s="240" t="str">
        <f>_xlfn.XLOOKUP(TblMainInvoices[[#This Row],[Fehrest_Code]],TblFeharesCode[Fehrest_Code],TblFeharesCode[Schedule_Prices_Fa])</f>
        <v>ابنیه</v>
      </c>
      <c r="C967" s="240" t="e">
        <f>_xlfn.XLOOKUP(TblMainInvoices[[#This Row],[Schedule_Prices_Fa]],TblFeharesCode[Schedule_Prices_Fa],#REF!)</f>
        <v>#REF!</v>
      </c>
      <c r="D967" s="241">
        <v>11</v>
      </c>
      <c r="E967" s="241" t="str">
        <f t="shared" si="29"/>
        <v>19</v>
      </c>
      <c r="F967" s="240" t="s">
        <v>1931</v>
      </c>
      <c r="G967" s="251" t="s">
        <v>2048</v>
      </c>
      <c r="H967" s="243" t="s">
        <v>2049</v>
      </c>
      <c r="I967" s="243" t="s">
        <v>4059</v>
      </c>
      <c r="J967" s="244" t="s">
        <v>125</v>
      </c>
      <c r="K967" s="245">
        <v>5046000</v>
      </c>
      <c r="L967" s="246"/>
      <c r="M967" s="247">
        <f>_xlfn.XLOOKUP(TblMainInvoices[[#This Row],[Chapter_Nomber]],TblFeharesChapter[Abniyeh_Chapter_Nomber],TblFeharesChapter[Abniyeh_Plus_Minus])</f>
        <v>1.0651999999999999</v>
      </c>
      <c r="N967" s="248">
        <v>1.3418000000000001</v>
      </c>
      <c r="O967" s="245" t="str">
        <f>IF(ISBLANK(TblMainInvoices[[#This Row],[Estimate_Contract_Volumn]]),"",ROUND(TblMainInvoices[[#This Row],[Price_Unit]]*TblMainInvoices[[#This Row],[Estimate_Contract_Volumn]],0))</f>
        <v/>
      </c>
      <c r="P967" s="249"/>
      <c r="Q967" s="250" t="str">
        <f>IFERROR(IF(ISBLANK(TblMainInvoices[[#This Row],[ContInv_No01_Volumn]]),"",ROUND(TblMainInvoices[[#This Row],[Price_Unit]]*TblMainInvoices[[#This Row],[ContInv_No01_Volumn]],0)),"")</f>
        <v/>
      </c>
    </row>
    <row r="968" spans="1:17" ht="50.25" customHeight="1">
      <c r="A968" s="239" t="str">
        <f t="shared" si="28"/>
        <v>11191216</v>
      </c>
      <c r="B968" s="240" t="str">
        <f>_xlfn.XLOOKUP(TblMainInvoices[[#This Row],[Fehrest_Code]],TblFeharesCode[Fehrest_Code],TblFeharesCode[Schedule_Prices_Fa])</f>
        <v>ابنیه</v>
      </c>
      <c r="C968" s="240" t="e">
        <f>_xlfn.XLOOKUP(TblMainInvoices[[#This Row],[Schedule_Prices_Fa]],TblFeharesCode[Schedule_Prices_Fa],#REF!)</f>
        <v>#REF!</v>
      </c>
      <c r="D968" s="241">
        <v>11</v>
      </c>
      <c r="E968" s="241" t="str">
        <f t="shared" si="29"/>
        <v>19</v>
      </c>
      <c r="F968" s="240" t="s">
        <v>1931</v>
      </c>
      <c r="G968" s="251" t="s">
        <v>2050</v>
      </c>
      <c r="H968" s="243" t="s">
        <v>2051</v>
      </c>
      <c r="I968" s="243" t="s">
        <v>4060</v>
      </c>
      <c r="J968" s="252" t="s">
        <v>125</v>
      </c>
      <c r="K968" s="245">
        <v>5911000</v>
      </c>
      <c r="L968" s="246"/>
      <c r="M968" s="247">
        <f>_xlfn.XLOOKUP(TblMainInvoices[[#This Row],[Chapter_Nomber]],TblFeharesChapter[Abniyeh_Chapter_Nomber],TblFeharesChapter[Abniyeh_Plus_Minus])</f>
        <v>1.0651999999999999</v>
      </c>
      <c r="N968" s="248">
        <v>1.3418000000000001</v>
      </c>
      <c r="O968" s="245" t="str">
        <f>IF(ISBLANK(TblMainInvoices[[#This Row],[Estimate_Contract_Volumn]]),"",ROUND(TblMainInvoices[[#This Row],[Price_Unit]]*TblMainInvoices[[#This Row],[Estimate_Contract_Volumn]],0))</f>
        <v/>
      </c>
      <c r="P968" s="249"/>
      <c r="Q968" s="250" t="str">
        <f>IFERROR(IF(ISBLANK(TblMainInvoices[[#This Row],[ContInv_No01_Volumn]]),"",ROUND(TblMainInvoices[[#This Row],[Price_Unit]]*TblMainInvoices[[#This Row],[ContInv_No01_Volumn]],0)),"")</f>
        <v/>
      </c>
    </row>
    <row r="969" spans="1:17" ht="50.25" customHeight="1">
      <c r="A969" s="239" t="str">
        <f t="shared" si="28"/>
        <v>11191217</v>
      </c>
      <c r="B969" s="240" t="str">
        <f>_xlfn.XLOOKUP(TblMainInvoices[[#This Row],[Fehrest_Code]],TblFeharesCode[Fehrest_Code],TblFeharesCode[Schedule_Prices_Fa])</f>
        <v>ابنیه</v>
      </c>
      <c r="C969" s="240" t="e">
        <f>_xlfn.XLOOKUP(TblMainInvoices[[#This Row],[Schedule_Prices_Fa]],TblFeharesCode[Schedule_Prices_Fa],#REF!)</f>
        <v>#REF!</v>
      </c>
      <c r="D969" s="241">
        <v>11</v>
      </c>
      <c r="E969" s="241" t="str">
        <f t="shared" si="29"/>
        <v>19</v>
      </c>
      <c r="F969" s="240" t="s">
        <v>1931</v>
      </c>
      <c r="G969" s="251" t="s">
        <v>2052</v>
      </c>
      <c r="H969" s="243" t="s">
        <v>2053</v>
      </c>
      <c r="I969" s="243" t="s">
        <v>4060</v>
      </c>
      <c r="J969" s="252" t="s">
        <v>125</v>
      </c>
      <c r="K969" s="245">
        <v>6840000</v>
      </c>
      <c r="L969" s="246"/>
      <c r="M969" s="247">
        <f>_xlfn.XLOOKUP(TblMainInvoices[[#This Row],[Chapter_Nomber]],TblFeharesChapter[Abniyeh_Chapter_Nomber],TblFeharesChapter[Abniyeh_Plus_Minus])</f>
        <v>1.0651999999999999</v>
      </c>
      <c r="N969" s="248">
        <v>1.3418000000000001</v>
      </c>
      <c r="O969" s="245" t="str">
        <f>IF(ISBLANK(TblMainInvoices[[#This Row],[Estimate_Contract_Volumn]]),"",ROUND(TblMainInvoices[[#This Row],[Price_Unit]]*TblMainInvoices[[#This Row],[Estimate_Contract_Volumn]],0))</f>
        <v/>
      </c>
      <c r="P969" s="249"/>
      <c r="Q969" s="250" t="str">
        <f>IFERROR(IF(ISBLANK(TblMainInvoices[[#This Row],[ContInv_No01_Volumn]]),"",ROUND(TblMainInvoices[[#This Row],[Price_Unit]]*TblMainInvoices[[#This Row],[ContInv_No01_Volumn]],0)),"")</f>
        <v/>
      </c>
    </row>
    <row r="970" spans="1:17" ht="50.25" customHeight="1">
      <c r="A970" s="239" t="str">
        <f t="shared" si="28"/>
        <v>11191218</v>
      </c>
      <c r="B970" s="240" t="str">
        <f>_xlfn.XLOOKUP(TblMainInvoices[[#This Row],[Fehrest_Code]],TblFeharesCode[Fehrest_Code],TblFeharesCode[Schedule_Prices_Fa])</f>
        <v>ابنیه</v>
      </c>
      <c r="C970" s="240" t="e">
        <f>_xlfn.XLOOKUP(TblMainInvoices[[#This Row],[Schedule_Prices_Fa]],TblFeharesCode[Schedule_Prices_Fa],#REF!)</f>
        <v>#REF!</v>
      </c>
      <c r="D970" s="241">
        <v>11</v>
      </c>
      <c r="E970" s="241" t="str">
        <f t="shared" si="29"/>
        <v>19</v>
      </c>
      <c r="F970" s="240" t="s">
        <v>1931</v>
      </c>
      <c r="G970" s="251" t="s">
        <v>2054</v>
      </c>
      <c r="H970" s="243" t="s">
        <v>2055</v>
      </c>
      <c r="I970" s="243" t="s">
        <v>4060</v>
      </c>
      <c r="J970" s="252" t="s">
        <v>125</v>
      </c>
      <c r="K970" s="245">
        <v>7580000</v>
      </c>
      <c r="L970" s="246"/>
      <c r="M970" s="247">
        <f>_xlfn.XLOOKUP(TblMainInvoices[[#This Row],[Chapter_Nomber]],TblFeharesChapter[Abniyeh_Chapter_Nomber],TblFeharesChapter[Abniyeh_Plus_Minus])</f>
        <v>1.0651999999999999</v>
      </c>
      <c r="N970" s="248">
        <v>1.3418000000000001</v>
      </c>
      <c r="O970" s="245" t="str">
        <f>IF(ISBLANK(TblMainInvoices[[#This Row],[Estimate_Contract_Volumn]]),"",ROUND(TblMainInvoices[[#This Row],[Price_Unit]]*TblMainInvoices[[#This Row],[Estimate_Contract_Volumn]],0))</f>
        <v/>
      </c>
      <c r="P970" s="249"/>
      <c r="Q970" s="250" t="str">
        <f>IFERROR(IF(ISBLANK(TblMainInvoices[[#This Row],[ContInv_No01_Volumn]]),"",ROUND(TblMainInvoices[[#This Row],[Price_Unit]]*TblMainInvoices[[#This Row],[ContInv_No01_Volumn]],0)),"")</f>
        <v/>
      </c>
    </row>
    <row r="971" spans="1:17" ht="50.25" customHeight="1">
      <c r="A971" s="239" t="str">
        <f t="shared" si="28"/>
        <v>11191219</v>
      </c>
      <c r="B971" s="240" t="str">
        <f>_xlfn.XLOOKUP(TblMainInvoices[[#This Row],[Fehrest_Code]],TblFeharesCode[Fehrest_Code],TblFeharesCode[Schedule_Prices_Fa])</f>
        <v>ابنیه</v>
      </c>
      <c r="C971" s="240" t="e">
        <f>_xlfn.XLOOKUP(TblMainInvoices[[#This Row],[Schedule_Prices_Fa]],TblFeharesCode[Schedule_Prices_Fa],#REF!)</f>
        <v>#REF!</v>
      </c>
      <c r="D971" s="241">
        <v>11</v>
      </c>
      <c r="E971" s="241" t="str">
        <f t="shared" si="29"/>
        <v>19</v>
      </c>
      <c r="F971" s="240" t="s">
        <v>1931</v>
      </c>
      <c r="G971" s="251" t="s">
        <v>2056</v>
      </c>
      <c r="H971" s="243" t="s">
        <v>2057</v>
      </c>
      <c r="I971" s="243" t="s">
        <v>4060</v>
      </c>
      <c r="J971" s="252" t="s">
        <v>125</v>
      </c>
      <c r="K971" s="245">
        <v>8121000</v>
      </c>
      <c r="L971" s="246"/>
      <c r="M971" s="247">
        <f>_xlfn.XLOOKUP(TblMainInvoices[[#This Row],[Chapter_Nomber]],TblFeharesChapter[Abniyeh_Chapter_Nomber],TblFeharesChapter[Abniyeh_Plus_Minus])</f>
        <v>1.0651999999999999</v>
      </c>
      <c r="N971" s="248">
        <v>1.3418000000000001</v>
      </c>
      <c r="O971" s="245" t="str">
        <f>IF(ISBLANK(TblMainInvoices[[#This Row],[Estimate_Contract_Volumn]]),"",ROUND(TblMainInvoices[[#This Row],[Price_Unit]]*TblMainInvoices[[#This Row],[Estimate_Contract_Volumn]],0))</f>
        <v/>
      </c>
      <c r="P971" s="249"/>
      <c r="Q971" s="250" t="str">
        <f>IFERROR(IF(ISBLANK(TblMainInvoices[[#This Row],[ContInv_No01_Volumn]]),"",ROUND(TblMainInvoices[[#This Row],[Price_Unit]]*TblMainInvoices[[#This Row],[ContInv_No01_Volumn]],0)),"")</f>
        <v/>
      </c>
    </row>
    <row r="972" spans="1:17" ht="50.25" customHeight="1">
      <c r="A972" s="239" t="str">
        <f t="shared" si="28"/>
        <v>11191220</v>
      </c>
      <c r="B972" s="240" t="str">
        <f>_xlfn.XLOOKUP(TblMainInvoices[[#This Row],[Fehrest_Code]],TblFeharesCode[Fehrest_Code],TblFeharesCode[Schedule_Prices_Fa])</f>
        <v>ابنیه</v>
      </c>
      <c r="C972" s="240" t="e">
        <f>_xlfn.XLOOKUP(TblMainInvoices[[#This Row],[Schedule_Prices_Fa]],TblFeharesCode[Schedule_Prices_Fa],#REF!)</f>
        <v>#REF!</v>
      </c>
      <c r="D972" s="241">
        <v>11</v>
      </c>
      <c r="E972" s="241" t="str">
        <f t="shared" si="29"/>
        <v>19</v>
      </c>
      <c r="F972" s="240" t="s">
        <v>1931</v>
      </c>
      <c r="G972" s="251" t="s">
        <v>2058</v>
      </c>
      <c r="H972" s="243" t="s">
        <v>2059</v>
      </c>
      <c r="I972" s="243" t="s">
        <v>4060</v>
      </c>
      <c r="J972" s="252" t="s">
        <v>125</v>
      </c>
      <c r="K972" s="245">
        <v>8624000</v>
      </c>
      <c r="L972" s="246"/>
      <c r="M972" s="247">
        <f>_xlfn.XLOOKUP(TblMainInvoices[[#This Row],[Chapter_Nomber]],TblFeharesChapter[Abniyeh_Chapter_Nomber],TblFeharesChapter[Abniyeh_Plus_Minus])</f>
        <v>1.0651999999999999</v>
      </c>
      <c r="N972" s="248">
        <v>1.3418000000000001</v>
      </c>
      <c r="O972" s="245" t="str">
        <f>IF(ISBLANK(TblMainInvoices[[#This Row],[Estimate_Contract_Volumn]]),"",ROUND(TblMainInvoices[[#This Row],[Price_Unit]]*TblMainInvoices[[#This Row],[Estimate_Contract_Volumn]],0))</f>
        <v/>
      </c>
      <c r="P972" s="249"/>
      <c r="Q972" s="250" t="str">
        <f>IFERROR(IF(ISBLANK(TblMainInvoices[[#This Row],[ContInv_No01_Volumn]]),"",ROUND(TblMainInvoices[[#This Row],[Price_Unit]]*TblMainInvoices[[#This Row],[ContInv_No01_Volumn]],0)),"")</f>
        <v/>
      </c>
    </row>
    <row r="973" spans="1:17" ht="50.25" customHeight="1">
      <c r="A973" s="239" t="str">
        <f t="shared" si="28"/>
        <v>11191223</v>
      </c>
      <c r="B973" s="240" t="str">
        <f>_xlfn.XLOOKUP(TblMainInvoices[[#This Row],[Fehrest_Code]],TblFeharesCode[Fehrest_Code],TblFeharesCode[Schedule_Prices_Fa])</f>
        <v>ابنیه</v>
      </c>
      <c r="C973" s="240" t="e">
        <f>_xlfn.XLOOKUP(TblMainInvoices[[#This Row],[Schedule_Prices_Fa]],TblFeharesCode[Schedule_Prices_Fa],#REF!)</f>
        <v>#REF!</v>
      </c>
      <c r="D973" s="241">
        <v>11</v>
      </c>
      <c r="E973" s="241" t="str">
        <f t="shared" si="29"/>
        <v>19</v>
      </c>
      <c r="F973" s="240" t="s">
        <v>1931</v>
      </c>
      <c r="G973" s="251" t="s">
        <v>2060</v>
      </c>
      <c r="H973" s="243" t="s">
        <v>2061</v>
      </c>
      <c r="I973" s="243" t="s">
        <v>4061</v>
      </c>
      <c r="J973" s="252" t="s">
        <v>125</v>
      </c>
      <c r="K973" s="245">
        <v>11140000</v>
      </c>
      <c r="L973" s="246"/>
      <c r="M973" s="247">
        <f>_xlfn.XLOOKUP(TblMainInvoices[[#This Row],[Chapter_Nomber]],TblFeharesChapter[Abniyeh_Chapter_Nomber],TblFeharesChapter[Abniyeh_Plus_Minus])</f>
        <v>1.0651999999999999</v>
      </c>
      <c r="N973" s="248">
        <v>1.3418000000000001</v>
      </c>
      <c r="O973" s="245" t="str">
        <f>IF(ISBLANK(TblMainInvoices[[#This Row],[Estimate_Contract_Volumn]]),"",ROUND(TblMainInvoices[[#This Row],[Price_Unit]]*TblMainInvoices[[#This Row],[Estimate_Contract_Volumn]],0))</f>
        <v/>
      </c>
      <c r="P973" s="249"/>
      <c r="Q973" s="250" t="str">
        <f>IFERROR(IF(ISBLANK(TblMainInvoices[[#This Row],[ContInv_No01_Volumn]]),"",ROUND(TblMainInvoices[[#This Row],[Price_Unit]]*TblMainInvoices[[#This Row],[ContInv_No01_Volumn]],0)),"")</f>
        <v/>
      </c>
    </row>
    <row r="974" spans="1:17" ht="50.25" customHeight="1">
      <c r="A974" s="239" t="str">
        <f t="shared" ref="A974:A1037" si="30">D974&amp;G974</f>
        <v>11191224</v>
      </c>
      <c r="B974" s="240" t="str">
        <f>_xlfn.XLOOKUP(TblMainInvoices[[#This Row],[Fehrest_Code]],TblFeharesCode[Fehrest_Code],TblFeharesCode[Schedule_Prices_Fa])</f>
        <v>ابنیه</v>
      </c>
      <c r="C974" s="240" t="e">
        <f>_xlfn.XLOOKUP(TblMainInvoices[[#This Row],[Schedule_Prices_Fa]],TblFeharesCode[Schedule_Prices_Fa],#REF!)</f>
        <v>#REF!</v>
      </c>
      <c r="D974" s="241">
        <v>11</v>
      </c>
      <c r="E974" s="241" t="str">
        <f t="shared" ref="E974:E1037" si="31">LEFT($G974,2)</f>
        <v>19</v>
      </c>
      <c r="F974" s="240" t="s">
        <v>1931</v>
      </c>
      <c r="G974" s="251" t="s">
        <v>2062</v>
      </c>
      <c r="H974" s="243" t="s">
        <v>2063</v>
      </c>
      <c r="I974" s="243" t="s">
        <v>4061</v>
      </c>
      <c r="J974" s="252" t="s">
        <v>125</v>
      </c>
      <c r="K974" s="245">
        <v>12828000</v>
      </c>
      <c r="L974" s="246"/>
      <c r="M974" s="247">
        <f>_xlfn.XLOOKUP(TblMainInvoices[[#This Row],[Chapter_Nomber]],TblFeharesChapter[Abniyeh_Chapter_Nomber],TblFeharesChapter[Abniyeh_Plus_Minus])</f>
        <v>1.0651999999999999</v>
      </c>
      <c r="N974" s="248">
        <v>1.3418000000000001</v>
      </c>
      <c r="O974" s="245" t="str">
        <f>IF(ISBLANK(TblMainInvoices[[#This Row],[Estimate_Contract_Volumn]]),"",ROUND(TblMainInvoices[[#This Row],[Price_Unit]]*TblMainInvoices[[#This Row],[Estimate_Contract_Volumn]],0))</f>
        <v/>
      </c>
      <c r="P974" s="249"/>
      <c r="Q974" s="250" t="str">
        <f>IFERROR(IF(ISBLANK(TblMainInvoices[[#This Row],[ContInv_No01_Volumn]]),"",ROUND(TblMainInvoices[[#This Row],[Price_Unit]]*TblMainInvoices[[#This Row],[ContInv_No01_Volumn]],0)),"")</f>
        <v/>
      </c>
    </row>
    <row r="975" spans="1:17" ht="50.25" customHeight="1">
      <c r="A975" s="239" t="str">
        <f t="shared" si="30"/>
        <v>11191225</v>
      </c>
      <c r="B975" s="240" t="str">
        <f>_xlfn.XLOOKUP(TblMainInvoices[[#This Row],[Fehrest_Code]],TblFeharesCode[Fehrest_Code],TblFeharesCode[Schedule_Prices_Fa])</f>
        <v>ابنیه</v>
      </c>
      <c r="C975" s="240" t="e">
        <f>_xlfn.XLOOKUP(TblMainInvoices[[#This Row],[Schedule_Prices_Fa]],TblFeharesCode[Schedule_Prices_Fa],#REF!)</f>
        <v>#REF!</v>
      </c>
      <c r="D975" s="241">
        <v>11</v>
      </c>
      <c r="E975" s="241" t="str">
        <f t="shared" si="31"/>
        <v>19</v>
      </c>
      <c r="F975" s="240" t="s">
        <v>1931</v>
      </c>
      <c r="G975" s="251" t="s">
        <v>2064</v>
      </c>
      <c r="H975" s="243" t="s">
        <v>2065</v>
      </c>
      <c r="I975" s="243" t="s">
        <v>4061</v>
      </c>
      <c r="J975" s="252" t="s">
        <v>125</v>
      </c>
      <c r="K975" s="245">
        <v>15472000</v>
      </c>
      <c r="L975" s="246"/>
      <c r="M975" s="247">
        <f>_xlfn.XLOOKUP(TblMainInvoices[[#This Row],[Chapter_Nomber]],TblFeharesChapter[Abniyeh_Chapter_Nomber],TblFeharesChapter[Abniyeh_Plus_Minus])</f>
        <v>1.0651999999999999</v>
      </c>
      <c r="N975" s="248">
        <v>1.3418000000000001</v>
      </c>
      <c r="O975" s="245" t="str">
        <f>IF(ISBLANK(TblMainInvoices[[#This Row],[Estimate_Contract_Volumn]]),"",ROUND(TblMainInvoices[[#This Row],[Price_Unit]]*TblMainInvoices[[#This Row],[Estimate_Contract_Volumn]],0))</f>
        <v/>
      </c>
      <c r="P975" s="249"/>
      <c r="Q975" s="250" t="str">
        <f>IFERROR(IF(ISBLANK(TblMainInvoices[[#This Row],[ContInv_No01_Volumn]]),"",ROUND(TblMainInvoices[[#This Row],[Price_Unit]]*TblMainInvoices[[#This Row],[ContInv_No01_Volumn]],0)),"")</f>
        <v/>
      </c>
    </row>
    <row r="976" spans="1:17" ht="50.25" customHeight="1">
      <c r="A976" s="239" t="str">
        <f t="shared" si="30"/>
        <v>11191228</v>
      </c>
      <c r="B976" s="240" t="str">
        <f>_xlfn.XLOOKUP(TblMainInvoices[[#This Row],[Fehrest_Code]],TblFeharesCode[Fehrest_Code],TblFeharesCode[Schedule_Prices_Fa])</f>
        <v>ابنیه</v>
      </c>
      <c r="C976" s="240" t="e">
        <f>_xlfn.XLOOKUP(TblMainInvoices[[#This Row],[Schedule_Prices_Fa]],TblFeharesCode[Schedule_Prices_Fa],#REF!)</f>
        <v>#REF!</v>
      </c>
      <c r="D976" s="241">
        <v>11</v>
      </c>
      <c r="E976" s="241" t="str">
        <f t="shared" si="31"/>
        <v>19</v>
      </c>
      <c r="F976" s="240" t="s">
        <v>1931</v>
      </c>
      <c r="G976" s="251" t="s">
        <v>2066</v>
      </c>
      <c r="H976" s="243" t="s">
        <v>2067</v>
      </c>
      <c r="I976" s="243" t="s">
        <v>4059</v>
      </c>
      <c r="J976" s="252" t="s">
        <v>125</v>
      </c>
      <c r="K976" s="245">
        <v>4904000</v>
      </c>
      <c r="L976" s="246"/>
      <c r="M976" s="247">
        <f>_xlfn.XLOOKUP(TblMainInvoices[[#This Row],[Chapter_Nomber]],TblFeharesChapter[Abniyeh_Chapter_Nomber],TblFeharesChapter[Abniyeh_Plus_Minus])</f>
        <v>1.0651999999999999</v>
      </c>
      <c r="N976" s="248">
        <v>1.3418000000000001</v>
      </c>
      <c r="O976" s="245" t="str">
        <f>IF(ISBLANK(TblMainInvoices[[#This Row],[Estimate_Contract_Volumn]]),"",ROUND(TblMainInvoices[[#This Row],[Price_Unit]]*TblMainInvoices[[#This Row],[Estimate_Contract_Volumn]],0))</f>
        <v/>
      </c>
      <c r="P976" s="249"/>
      <c r="Q976" s="250" t="str">
        <f>IFERROR(IF(ISBLANK(TblMainInvoices[[#This Row],[ContInv_No01_Volumn]]),"",ROUND(TblMainInvoices[[#This Row],[Price_Unit]]*TblMainInvoices[[#This Row],[ContInv_No01_Volumn]],0)),"")</f>
        <v/>
      </c>
    </row>
    <row r="977" spans="1:17" ht="50.25" customHeight="1">
      <c r="A977" s="239" t="str">
        <f t="shared" si="30"/>
        <v>11191229</v>
      </c>
      <c r="B977" s="240" t="str">
        <f>_xlfn.XLOOKUP(TblMainInvoices[[#This Row],[Fehrest_Code]],TblFeharesCode[Fehrest_Code],TblFeharesCode[Schedule_Prices_Fa])</f>
        <v>ابنیه</v>
      </c>
      <c r="C977" s="240" t="e">
        <f>_xlfn.XLOOKUP(TblMainInvoices[[#This Row],[Schedule_Prices_Fa]],TblFeharesCode[Schedule_Prices_Fa],#REF!)</f>
        <v>#REF!</v>
      </c>
      <c r="D977" s="241">
        <v>11</v>
      </c>
      <c r="E977" s="241" t="str">
        <f t="shared" si="31"/>
        <v>19</v>
      </c>
      <c r="F977" s="240" t="s">
        <v>1931</v>
      </c>
      <c r="G977" s="251" t="s">
        <v>2068</v>
      </c>
      <c r="H977" s="243" t="s">
        <v>2069</v>
      </c>
      <c r="I977" s="243" t="s">
        <v>4062</v>
      </c>
      <c r="J977" s="252" t="s">
        <v>125</v>
      </c>
      <c r="K977" s="245">
        <v>5433000</v>
      </c>
      <c r="L977" s="246"/>
      <c r="M977" s="247">
        <f>_xlfn.XLOOKUP(TblMainInvoices[[#This Row],[Chapter_Nomber]],TblFeharesChapter[Abniyeh_Chapter_Nomber],TblFeharesChapter[Abniyeh_Plus_Minus])</f>
        <v>1.0651999999999999</v>
      </c>
      <c r="N977" s="248">
        <v>1.3418000000000001</v>
      </c>
      <c r="O977" s="245" t="str">
        <f>IF(ISBLANK(TblMainInvoices[[#This Row],[Estimate_Contract_Volumn]]),"",ROUND(TblMainInvoices[[#This Row],[Price_Unit]]*TblMainInvoices[[#This Row],[Estimate_Contract_Volumn]],0))</f>
        <v/>
      </c>
      <c r="P977" s="249"/>
      <c r="Q977" s="250" t="str">
        <f>IFERROR(IF(ISBLANK(TblMainInvoices[[#This Row],[ContInv_No01_Volumn]]),"",ROUND(TblMainInvoices[[#This Row],[Price_Unit]]*TblMainInvoices[[#This Row],[ContInv_No01_Volumn]],0)),"")</f>
        <v/>
      </c>
    </row>
    <row r="978" spans="1:17" ht="50.25" customHeight="1">
      <c r="A978" s="239" t="str">
        <f t="shared" si="30"/>
        <v>11191230</v>
      </c>
      <c r="B978" s="240" t="str">
        <f>_xlfn.XLOOKUP(TblMainInvoices[[#This Row],[Fehrest_Code]],TblFeharesCode[Fehrest_Code],TblFeharesCode[Schedule_Prices_Fa])</f>
        <v>ابنیه</v>
      </c>
      <c r="C978" s="240" t="e">
        <f>_xlfn.XLOOKUP(TblMainInvoices[[#This Row],[Schedule_Prices_Fa]],TblFeharesCode[Schedule_Prices_Fa],#REF!)</f>
        <v>#REF!</v>
      </c>
      <c r="D978" s="241">
        <v>11</v>
      </c>
      <c r="E978" s="241" t="str">
        <f t="shared" si="31"/>
        <v>19</v>
      </c>
      <c r="F978" s="240" t="s">
        <v>1931</v>
      </c>
      <c r="G978" s="251" t="s">
        <v>2070</v>
      </c>
      <c r="H978" s="243" t="s">
        <v>2071</v>
      </c>
      <c r="I978" s="243" t="s">
        <v>4062</v>
      </c>
      <c r="J978" s="252" t="s">
        <v>125</v>
      </c>
      <c r="K978" s="245">
        <v>7636000</v>
      </c>
      <c r="L978" s="246"/>
      <c r="M978" s="247">
        <f>_xlfn.XLOOKUP(TblMainInvoices[[#This Row],[Chapter_Nomber]],TblFeharesChapter[Abniyeh_Chapter_Nomber],TblFeharesChapter[Abniyeh_Plus_Minus])</f>
        <v>1.0651999999999999</v>
      </c>
      <c r="N978" s="248">
        <v>1.3418000000000001</v>
      </c>
      <c r="O978" s="245" t="str">
        <f>IF(ISBLANK(TblMainInvoices[[#This Row],[Estimate_Contract_Volumn]]),"",ROUND(TblMainInvoices[[#This Row],[Price_Unit]]*TblMainInvoices[[#This Row],[Estimate_Contract_Volumn]],0))</f>
        <v/>
      </c>
      <c r="P978" s="249"/>
      <c r="Q978" s="250" t="str">
        <f>IFERROR(IF(ISBLANK(TblMainInvoices[[#This Row],[ContInv_No01_Volumn]]),"",ROUND(TblMainInvoices[[#This Row],[Price_Unit]]*TblMainInvoices[[#This Row],[ContInv_No01_Volumn]],0)),"")</f>
        <v/>
      </c>
    </row>
    <row r="979" spans="1:17" ht="50.25" customHeight="1">
      <c r="A979" s="239" t="str">
        <f t="shared" si="30"/>
        <v>11191231</v>
      </c>
      <c r="B979" s="240" t="str">
        <f>_xlfn.XLOOKUP(TblMainInvoices[[#This Row],[Fehrest_Code]],TblFeharesCode[Fehrest_Code],TblFeharesCode[Schedule_Prices_Fa])</f>
        <v>ابنیه</v>
      </c>
      <c r="C979" s="240" t="e">
        <f>_xlfn.XLOOKUP(TblMainInvoices[[#This Row],[Schedule_Prices_Fa]],TblFeharesCode[Schedule_Prices_Fa],#REF!)</f>
        <v>#REF!</v>
      </c>
      <c r="D979" s="241">
        <v>11</v>
      </c>
      <c r="E979" s="241" t="str">
        <f t="shared" si="31"/>
        <v>19</v>
      </c>
      <c r="F979" s="240" t="s">
        <v>1931</v>
      </c>
      <c r="G979" s="251" t="s">
        <v>2072</v>
      </c>
      <c r="H979" s="243" t="s">
        <v>2073</v>
      </c>
      <c r="I979" s="243" t="s">
        <v>4062</v>
      </c>
      <c r="J979" s="252" t="s">
        <v>125</v>
      </c>
      <c r="K979" s="245">
        <v>8450000</v>
      </c>
      <c r="L979" s="246"/>
      <c r="M979" s="247">
        <f>_xlfn.XLOOKUP(TblMainInvoices[[#This Row],[Chapter_Nomber]],TblFeharesChapter[Abniyeh_Chapter_Nomber],TblFeharesChapter[Abniyeh_Plus_Minus])</f>
        <v>1.0651999999999999</v>
      </c>
      <c r="N979" s="248">
        <v>1.3418000000000001</v>
      </c>
      <c r="O979" s="245" t="str">
        <f>IF(ISBLANK(TblMainInvoices[[#This Row],[Estimate_Contract_Volumn]]),"",ROUND(TblMainInvoices[[#This Row],[Price_Unit]]*TblMainInvoices[[#This Row],[Estimate_Contract_Volumn]],0))</f>
        <v/>
      </c>
      <c r="P979" s="249"/>
      <c r="Q979" s="250" t="str">
        <f>IFERROR(IF(ISBLANK(TblMainInvoices[[#This Row],[ContInv_No01_Volumn]]),"",ROUND(TblMainInvoices[[#This Row],[Price_Unit]]*TblMainInvoices[[#This Row],[ContInv_No01_Volumn]],0)),"")</f>
        <v/>
      </c>
    </row>
    <row r="980" spans="1:17" ht="50.25" customHeight="1">
      <c r="A980" s="239" t="str">
        <f t="shared" si="30"/>
        <v>11191235</v>
      </c>
      <c r="B980" s="240" t="str">
        <f>_xlfn.XLOOKUP(TblMainInvoices[[#This Row],[Fehrest_Code]],TblFeharesCode[Fehrest_Code],TblFeharesCode[Schedule_Prices_Fa])</f>
        <v>ابنیه</v>
      </c>
      <c r="C980" s="240" t="e">
        <f>_xlfn.XLOOKUP(TblMainInvoices[[#This Row],[Schedule_Prices_Fa]],TblFeharesCode[Schedule_Prices_Fa],#REF!)</f>
        <v>#REF!</v>
      </c>
      <c r="D980" s="241">
        <v>11</v>
      </c>
      <c r="E980" s="241" t="str">
        <f t="shared" si="31"/>
        <v>19</v>
      </c>
      <c r="F980" s="240" t="s">
        <v>1931</v>
      </c>
      <c r="G980" s="251" t="s">
        <v>2074</v>
      </c>
      <c r="H980" s="243" t="s">
        <v>2075</v>
      </c>
      <c r="I980" s="243" t="s">
        <v>4063</v>
      </c>
      <c r="J980" s="252" t="s">
        <v>125</v>
      </c>
      <c r="K980" s="245">
        <v>742000</v>
      </c>
      <c r="L980" s="246"/>
      <c r="M980" s="247">
        <f>_xlfn.XLOOKUP(TblMainInvoices[[#This Row],[Chapter_Nomber]],TblFeharesChapter[Abniyeh_Chapter_Nomber],TblFeharesChapter[Abniyeh_Plus_Minus])</f>
        <v>1.0651999999999999</v>
      </c>
      <c r="N980" s="248">
        <v>1.3418000000000001</v>
      </c>
      <c r="O980" s="245" t="str">
        <f>IF(ISBLANK(TblMainInvoices[[#This Row],[Estimate_Contract_Volumn]]),"",ROUND(TblMainInvoices[[#This Row],[Price_Unit]]*TblMainInvoices[[#This Row],[Estimate_Contract_Volumn]],0))</f>
        <v/>
      </c>
      <c r="P980" s="249"/>
      <c r="Q980" s="250" t="str">
        <f>IFERROR(IF(ISBLANK(TblMainInvoices[[#This Row],[ContInv_No01_Volumn]]),"",ROUND(TblMainInvoices[[#This Row],[Price_Unit]]*TblMainInvoices[[#This Row],[ContInv_No01_Volumn]],0)),"")</f>
        <v/>
      </c>
    </row>
    <row r="981" spans="1:17" ht="50.25" customHeight="1">
      <c r="A981" s="239" t="str">
        <f t="shared" si="30"/>
        <v>11191236</v>
      </c>
      <c r="B981" s="240" t="str">
        <f>_xlfn.XLOOKUP(TblMainInvoices[[#This Row],[Fehrest_Code]],TblFeharesCode[Fehrest_Code],TblFeharesCode[Schedule_Prices_Fa])</f>
        <v>ابنیه</v>
      </c>
      <c r="C981" s="240" t="e">
        <f>_xlfn.XLOOKUP(TblMainInvoices[[#This Row],[Schedule_Prices_Fa]],TblFeharesCode[Schedule_Prices_Fa],#REF!)</f>
        <v>#REF!</v>
      </c>
      <c r="D981" s="241">
        <v>11</v>
      </c>
      <c r="E981" s="241" t="str">
        <f t="shared" si="31"/>
        <v>19</v>
      </c>
      <c r="F981" s="240" t="s">
        <v>1931</v>
      </c>
      <c r="G981" s="251" t="s">
        <v>2076</v>
      </c>
      <c r="H981" s="243" t="s">
        <v>2077</v>
      </c>
      <c r="I981" s="243" t="s">
        <v>4064</v>
      </c>
      <c r="J981" s="252" t="s">
        <v>125</v>
      </c>
      <c r="K981" s="245">
        <v>0</v>
      </c>
      <c r="L981" s="246"/>
      <c r="M981" s="247">
        <f>_xlfn.XLOOKUP(TblMainInvoices[[#This Row],[Chapter_Nomber]],TblFeharesChapter[Abniyeh_Chapter_Nomber],TblFeharesChapter[Abniyeh_Plus_Minus])</f>
        <v>1.0651999999999999</v>
      </c>
      <c r="N981" s="248">
        <v>1.3418000000000001</v>
      </c>
      <c r="O981" s="245" t="str">
        <f>IF(ISBLANK(TblMainInvoices[[#This Row],[Estimate_Contract_Volumn]]),"",ROUND(TblMainInvoices[[#This Row],[Price_Unit]]*TblMainInvoices[[#This Row],[Estimate_Contract_Volumn]],0))</f>
        <v/>
      </c>
      <c r="P981" s="249"/>
      <c r="Q981" s="250" t="str">
        <f>IFERROR(IF(ISBLANK(TblMainInvoices[[#This Row],[ContInv_No01_Volumn]]),"",ROUND(TblMainInvoices[[#This Row],[Price_Unit]]*TblMainInvoices[[#This Row],[ContInv_No01_Volumn]],0)),"")</f>
        <v/>
      </c>
    </row>
    <row r="982" spans="1:17" ht="50.25" customHeight="1">
      <c r="A982" s="239" t="str">
        <f t="shared" si="30"/>
        <v>11191240</v>
      </c>
      <c r="B982" s="240" t="str">
        <f>_xlfn.XLOOKUP(TblMainInvoices[[#This Row],[Fehrest_Code]],TblFeharesCode[Fehrest_Code],TblFeharesCode[Schedule_Prices_Fa])</f>
        <v>ابنیه</v>
      </c>
      <c r="C982" s="240" t="e">
        <f>_xlfn.XLOOKUP(TblMainInvoices[[#This Row],[Schedule_Prices_Fa]],TblFeharesCode[Schedule_Prices_Fa],#REF!)</f>
        <v>#REF!</v>
      </c>
      <c r="D982" s="241">
        <v>11</v>
      </c>
      <c r="E982" s="241" t="str">
        <f t="shared" si="31"/>
        <v>19</v>
      </c>
      <c r="F982" s="240" t="s">
        <v>1931</v>
      </c>
      <c r="G982" s="251" t="s">
        <v>2078</v>
      </c>
      <c r="H982" s="243" t="s">
        <v>2079</v>
      </c>
      <c r="I982" s="243" t="s">
        <v>4065</v>
      </c>
      <c r="J982" s="252" t="s">
        <v>236</v>
      </c>
      <c r="K982" s="245">
        <v>390000</v>
      </c>
      <c r="L982" s="246"/>
      <c r="M982" s="247">
        <f>_xlfn.XLOOKUP(TblMainInvoices[[#This Row],[Chapter_Nomber]],TblFeharesChapter[Abniyeh_Chapter_Nomber],TblFeharesChapter[Abniyeh_Plus_Minus])</f>
        <v>1.0651999999999999</v>
      </c>
      <c r="N982" s="248">
        <v>1.3418000000000001</v>
      </c>
      <c r="O982" s="245" t="str">
        <f>IF(ISBLANK(TblMainInvoices[[#This Row],[Estimate_Contract_Volumn]]),"",ROUND(TblMainInvoices[[#This Row],[Price_Unit]]*TblMainInvoices[[#This Row],[Estimate_Contract_Volumn]],0))</f>
        <v/>
      </c>
      <c r="P982" s="249"/>
      <c r="Q982" s="250" t="str">
        <f>IFERROR(IF(ISBLANK(TblMainInvoices[[#This Row],[ContInv_No01_Volumn]]),"",ROUND(TblMainInvoices[[#This Row],[Price_Unit]]*TblMainInvoices[[#This Row],[ContInv_No01_Volumn]],0)),"")</f>
        <v/>
      </c>
    </row>
    <row r="983" spans="1:17" ht="50.25" customHeight="1">
      <c r="A983" s="239" t="str">
        <f t="shared" si="30"/>
        <v>11191241</v>
      </c>
      <c r="B983" s="240" t="str">
        <f>_xlfn.XLOOKUP(TblMainInvoices[[#This Row],[Fehrest_Code]],TblFeharesCode[Fehrest_Code],TblFeharesCode[Schedule_Prices_Fa])</f>
        <v>ابنیه</v>
      </c>
      <c r="C983" s="240" t="e">
        <f>_xlfn.XLOOKUP(TblMainInvoices[[#This Row],[Schedule_Prices_Fa]],TblFeharesCode[Schedule_Prices_Fa],#REF!)</f>
        <v>#REF!</v>
      </c>
      <c r="D983" s="241">
        <v>11</v>
      </c>
      <c r="E983" s="241" t="str">
        <f t="shared" si="31"/>
        <v>19</v>
      </c>
      <c r="F983" s="240" t="s">
        <v>1931</v>
      </c>
      <c r="G983" s="251" t="s">
        <v>2080</v>
      </c>
      <c r="H983" s="243" t="s">
        <v>2081</v>
      </c>
      <c r="I983" s="243" t="s">
        <v>4066</v>
      </c>
      <c r="J983" s="252" t="s">
        <v>236</v>
      </c>
      <c r="K983" s="245">
        <v>520000</v>
      </c>
      <c r="L983" s="246"/>
      <c r="M983" s="247">
        <f>_xlfn.XLOOKUP(TblMainInvoices[[#This Row],[Chapter_Nomber]],TblFeharesChapter[Abniyeh_Chapter_Nomber],TblFeharesChapter[Abniyeh_Plus_Minus])</f>
        <v>1.0651999999999999</v>
      </c>
      <c r="N983" s="248">
        <v>1.3418000000000001</v>
      </c>
      <c r="O983" s="245" t="str">
        <f>IF(ISBLANK(TblMainInvoices[[#This Row],[Estimate_Contract_Volumn]]),"",ROUND(TblMainInvoices[[#This Row],[Price_Unit]]*TblMainInvoices[[#This Row],[Estimate_Contract_Volumn]],0))</f>
        <v/>
      </c>
      <c r="P983" s="249"/>
      <c r="Q983" s="250" t="str">
        <f>IFERROR(IF(ISBLANK(TblMainInvoices[[#This Row],[ContInv_No01_Volumn]]),"",ROUND(TblMainInvoices[[#This Row],[Price_Unit]]*TblMainInvoices[[#This Row],[ContInv_No01_Volumn]],0)),"")</f>
        <v/>
      </c>
    </row>
    <row r="984" spans="1:17" ht="50.25" customHeight="1">
      <c r="A984" s="239" t="str">
        <f t="shared" si="30"/>
        <v>11191242</v>
      </c>
      <c r="B984" s="240" t="str">
        <f>_xlfn.XLOOKUP(TblMainInvoices[[#This Row],[Fehrest_Code]],TblFeharesCode[Fehrest_Code],TblFeharesCode[Schedule_Prices_Fa])</f>
        <v>ابنیه</v>
      </c>
      <c r="C984" s="240" t="e">
        <f>_xlfn.XLOOKUP(TblMainInvoices[[#This Row],[Schedule_Prices_Fa]],TblFeharesCode[Schedule_Prices_Fa],#REF!)</f>
        <v>#REF!</v>
      </c>
      <c r="D984" s="241">
        <v>11</v>
      </c>
      <c r="E984" s="241" t="str">
        <f t="shared" si="31"/>
        <v>19</v>
      </c>
      <c r="F984" s="240" t="s">
        <v>1931</v>
      </c>
      <c r="G984" s="251" t="s">
        <v>2082</v>
      </c>
      <c r="H984" s="243" t="s">
        <v>2083</v>
      </c>
      <c r="I984" s="243" t="s">
        <v>4067</v>
      </c>
      <c r="J984" s="252" t="s">
        <v>125</v>
      </c>
      <c r="K984" s="245">
        <v>1949000</v>
      </c>
      <c r="L984" s="246"/>
      <c r="M984" s="247">
        <f>_xlfn.XLOOKUP(TblMainInvoices[[#This Row],[Chapter_Nomber]],TblFeharesChapter[Abniyeh_Chapter_Nomber],TblFeharesChapter[Abniyeh_Plus_Minus])</f>
        <v>1.0651999999999999</v>
      </c>
      <c r="N984" s="248">
        <v>1.3418000000000001</v>
      </c>
      <c r="O984" s="245" t="str">
        <f>IF(ISBLANK(TblMainInvoices[[#This Row],[Estimate_Contract_Volumn]]),"",ROUND(TblMainInvoices[[#This Row],[Price_Unit]]*TblMainInvoices[[#This Row],[Estimate_Contract_Volumn]],0))</f>
        <v/>
      </c>
      <c r="P984" s="249"/>
      <c r="Q984" s="250" t="str">
        <f>IFERROR(IF(ISBLANK(TblMainInvoices[[#This Row],[ContInv_No01_Volumn]]),"",ROUND(TblMainInvoices[[#This Row],[Price_Unit]]*TblMainInvoices[[#This Row],[ContInv_No01_Volumn]],0)),"")</f>
        <v/>
      </c>
    </row>
    <row r="985" spans="1:17" ht="50.25" customHeight="1">
      <c r="A985" s="239" t="str">
        <f t="shared" si="30"/>
        <v>11191502</v>
      </c>
      <c r="B985" s="240" t="str">
        <f>_xlfn.XLOOKUP(TblMainInvoices[[#This Row],[Fehrest_Code]],TblFeharesCode[Fehrest_Code],TblFeharesCode[Schedule_Prices_Fa])</f>
        <v>ابنیه</v>
      </c>
      <c r="C985" s="240" t="e">
        <f>_xlfn.XLOOKUP(TblMainInvoices[[#This Row],[Schedule_Prices_Fa]],TblFeharesCode[Schedule_Prices_Fa],#REF!)</f>
        <v>#REF!</v>
      </c>
      <c r="D985" s="241">
        <v>11</v>
      </c>
      <c r="E985" s="241" t="str">
        <f t="shared" si="31"/>
        <v>19</v>
      </c>
      <c r="F985" s="240" t="s">
        <v>1931</v>
      </c>
      <c r="G985" s="251" t="s">
        <v>2084</v>
      </c>
      <c r="H985" s="243" t="s">
        <v>2085</v>
      </c>
      <c r="I985" s="243" t="s">
        <v>4068</v>
      </c>
      <c r="J985" s="252" t="s">
        <v>125</v>
      </c>
      <c r="K985" s="245">
        <v>5306000</v>
      </c>
      <c r="L985" s="246"/>
      <c r="M985" s="247">
        <f>_xlfn.XLOOKUP(TblMainInvoices[[#This Row],[Chapter_Nomber]],TblFeharesChapter[Abniyeh_Chapter_Nomber],TblFeharesChapter[Abniyeh_Plus_Minus])</f>
        <v>1.0651999999999999</v>
      </c>
      <c r="N985" s="248">
        <v>1.3418000000000001</v>
      </c>
      <c r="O985" s="245" t="str">
        <f>IF(ISBLANK(TblMainInvoices[[#This Row],[Estimate_Contract_Volumn]]),"",ROUND(TblMainInvoices[[#This Row],[Price_Unit]]*TblMainInvoices[[#This Row],[Estimate_Contract_Volumn]],0))</f>
        <v/>
      </c>
      <c r="P985" s="249"/>
      <c r="Q985" s="250" t="str">
        <f>IFERROR(IF(ISBLANK(TblMainInvoices[[#This Row],[ContInv_No01_Volumn]]),"",ROUND(TblMainInvoices[[#This Row],[Price_Unit]]*TblMainInvoices[[#This Row],[ContInv_No01_Volumn]],0)),"")</f>
        <v/>
      </c>
    </row>
    <row r="986" spans="1:17" ht="50.25" customHeight="1">
      <c r="A986" s="239" t="str">
        <f t="shared" si="30"/>
        <v>11191505</v>
      </c>
      <c r="B986" s="240" t="str">
        <f>_xlfn.XLOOKUP(TblMainInvoices[[#This Row],[Fehrest_Code]],TblFeharesCode[Fehrest_Code],TblFeharesCode[Schedule_Prices_Fa])</f>
        <v>ابنیه</v>
      </c>
      <c r="C986" s="240" t="e">
        <f>_xlfn.XLOOKUP(TblMainInvoices[[#This Row],[Schedule_Prices_Fa]],TblFeharesCode[Schedule_Prices_Fa],#REF!)</f>
        <v>#REF!</v>
      </c>
      <c r="D986" s="241">
        <v>11</v>
      </c>
      <c r="E986" s="241" t="str">
        <f t="shared" si="31"/>
        <v>19</v>
      </c>
      <c r="F986" s="240" t="s">
        <v>1931</v>
      </c>
      <c r="G986" s="251" t="s">
        <v>2086</v>
      </c>
      <c r="H986" s="243" t="s">
        <v>2087</v>
      </c>
      <c r="I986" s="243" t="s">
        <v>4069</v>
      </c>
      <c r="J986" s="252" t="s">
        <v>125</v>
      </c>
      <c r="K986" s="245">
        <v>1</v>
      </c>
      <c r="L986" s="246"/>
      <c r="M986" s="247">
        <f>_xlfn.XLOOKUP(TblMainInvoices[[#This Row],[Chapter_Nomber]],TblFeharesChapter[Abniyeh_Chapter_Nomber],TblFeharesChapter[Abniyeh_Plus_Minus])</f>
        <v>1.0651999999999999</v>
      </c>
      <c r="N986" s="248">
        <v>1.3418000000000001</v>
      </c>
      <c r="O986" s="245" t="str">
        <f>IF(ISBLANK(TblMainInvoices[[#This Row],[Estimate_Contract_Volumn]]),"",ROUND(TblMainInvoices[[#This Row],[Price_Unit]]*TblMainInvoices[[#This Row],[Estimate_Contract_Volumn]],0))</f>
        <v/>
      </c>
      <c r="P986" s="249"/>
      <c r="Q986" s="250" t="str">
        <f>IFERROR(IF(ISBLANK(TblMainInvoices[[#This Row],[ContInv_No01_Volumn]]),"",ROUND(TblMainInvoices[[#This Row],[Price_Unit]]*TblMainInvoices[[#This Row],[ContInv_No01_Volumn]],0)),"")</f>
        <v/>
      </c>
    </row>
    <row r="987" spans="1:17" ht="50.25" customHeight="1">
      <c r="A987" s="239" t="str">
        <f t="shared" si="30"/>
        <v>11191506</v>
      </c>
      <c r="B987" s="240" t="str">
        <f>_xlfn.XLOOKUP(TblMainInvoices[[#This Row],[Fehrest_Code]],TblFeharesCode[Fehrest_Code],TblFeharesCode[Schedule_Prices_Fa])</f>
        <v>ابنیه</v>
      </c>
      <c r="C987" s="240" t="e">
        <f>_xlfn.XLOOKUP(TblMainInvoices[[#This Row],[Schedule_Prices_Fa]],TblFeharesCode[Schedule_Prices_Fa],#REF!)</f>
        <v>#REF!</v>
      </c>
      <c r="D987" s="241">
        <v>11</v>
      </c>
      <c r="E987" s="241" t="str">
        <f t="shared" si="31"/>
        <v>19</v>
      </c>
      <c r="F987" s="240" t="s">
        <v>1931</v>
      </c>
      <c r="G987" s="251" t="s">
        <v>2088</v>
      </c>
      <c r="H987" s="243" t="s">
        <v>2089</v>
      </c>
      <c r="I987" s="243" t="s">
        <v>4070</v>
      </c>
      <c r="J987" s="252" t="s">
        <v>145</v>
      </c>
      <c r="K987" s="245">
        <v>605500</v>
      </c>
      <c r="L987" s="246"/>
      <c r="M987" s="247">
        <f>_xlfn.XLOOKUP(TblMainInvoices[[#This Row],[Chapter_Nomber]],TblFeharesChapter[Abniyeh_Chapter_Nomber],TblFeharesChapter[Abniyeh_Plus_Minus])</f>
        <v>1.0651999999999999</v>
      </c>
      <c r="N987" s="248">
        <v>1.3418000000000001</v>
      </c>
      <c r="O987" s="245" t="str">
        <f>IF(ISBLANK(TblMainInvoices[[#This Row],[Estimate_Contract_Volumn]]),"",ROUND(TblMainInvoices[[#This Row],[Price_Unit]]*TblMainInvoices[[#This Row],[Estimate_Contract_Volumn]],0))</f>
        <v/>
      </c>
      <c r="P987" s="249"/>
      <c r="Q987" s="250" t="str">
        <f>IFERROR(IF(ISBLANK(TblMainInvoices[[#This Row],[ContInv_No01_Volumn]]),"",ROUND(TblMainInvoices[[#This Row],[Price_Unit]]*TblMainInvoices[[#This Row],[ContInv_No01_Volumn]],0)),"")</f>
        <v/>
      </c>
    </row>
    <row r="988" spans="1:17" ht="50.25" customHeight="1">
      <c r="A988" s="239" t="str">
        <f t="shared" si="30"/>
        <v>11191602</v>
      </c>
      <c r="B988" s="240" t="str">
        <f>_xlfn.XLOOKUP(TblMainInvoices[[#This Row],[Fehrest_Code]],TblFeharesCode[Fehrest_Code],TblFeharesCode[Schedule_Prices_Fa])</f>
        <v>ابنیه</v>
      </c>
      <c r="C988" s="240" t="e">
        <f>_xlfn.XLOOKUP(TblMainInvoices[[#This Row],[Schedule_Prices_Fa]],TblFeharesCode[Schedule_Prices_Fa],#REF!)</f>
        <v>#REF!</v>
      </c>
      <c r="D988" s="241">
        <v>11</v>
      </c>
      <c r="E988" s="241" t="str">
        <f t="shared" si="31"/>
        <v>19</v>
      </c>
      <c r="F988" s="240" t="s">
        <v>1931</v>
      </c>
      <c r="G988" s="251" t="s">
        <v>2090</v>
      </c>
      <c r="H988" s="243" t="s">
        <v>2091</v>
      </c>
      <c r="I988" s="243" t="s">
        <v>4071</v>
      </c>
      <c r="J988" s="252" t="s">
        <v>125</v>
      </c>
      <c r="K988" s="245">
        <v>1027000</v>
      </c>
      <c r="L988" s="246"/>
      <c r="M988" s="247">
        <f>_xlfn.XLOOKUP(TblMainInvoices[[#This Row],[Chapter_Nomber]],TblFeharesChapter[Abniyeh_Chapter_Nomber],TblFeharesChapter[Abniyeh_Plus_Minus])</f>
        <v>1.0651999999999999</v>
      </c>
      <c r="N988" s="248">
        <v>1.3418000000000001</v>
      </c>
      <c r="O988" s="245" t="str">
        <f>IF(ISBLANK(TblMainInvoices[[#This Row],[Estimate_Contract_Volumn]]),"",ROUND(TblMainInvoices[[#This Row],[Price_Unit]]*TblMainInvoices[[#This Row],[Estimate_Contract_Volumn]],0))</f>
        <v/>
      </c>
      <c r="P988" s="249"/>
      <c r="Q988" s="250" t="str">
        <f>IFERROR(IF(ISBLANK(TblMainInvoices[[#This Row],[ContInv_No01_Volumn]]),"",ROUND(TblMainInvoices[[#This Row],[Price_Unit]]*TblMainInvoices[[#This Row],[ContInv_No01_Volumn]],0)),"")</f>
        <v/>
      </c>
    </row>
    <row r="989" spans="1:17" ht="50.25" customHeight="1">
      <c r="A989" s="239" t="str">
        <f t="shared" si="30"/>
        <v>11191603</v>
      </c>
      <c r="B989" s="240" t="str">
        <f>_xlfn.XLOOKUP(TblMainInvoices[[#This Row],[Fehrest_Code]],TblFeharesCode[Fehrest_Code],TblFeharesCode[Schedule_Prices_Fa])</f>
        <v>ابنیه</v>
      </c>
      <c r="C989" s="240" t="e">
        <f>_xlfn.XLOOKUP(TblMainInvoices[[#This Row],[Schedule_Prices_Fa]],TblFeharesCode[Schedule_Prices_Fa],#REF!)</f>
        <v>#REF!</v>
      </c>
      <c r="D989" s="241">
        <v>11</v>
      </c>
      <c r="E989" s="241" t="str">
        <f t="shared" si="31"/>
        <v>19</v>
      </c>
      <c r="F989" s="240" t="s">
        <v>1931</v>
      </c>
      <c r="G989" s="251" t="s">
        <v>2092</v>
      </c>
      <c r="H989" s="243" t="s">
        <v>2093</v>
      </c>
      <c r="I989" s="243" t="s">
        <v>4071</v>
      </c>
      <c r="J989" s="252" t="s">
        <v>125</v>
      </c>
      <c r="K989" s="245">
        <v>1409000</v>
      </c>
      <c r="L989" s="246"/>
      <c r="M989" s="247">
        <f>_xlfn.XLOOKUP(TblMainInvoices[[#This Row],[Chapter_Nomber]],TblFeharesChapter[Abniyeh_Chapter_Nomber],TblFeharesChapter[Abniyeh_Plus_Minus])</f>
        <v>1.0651999999999999</v>
      </c>
      <c r="N989" s="248">
        <v>1.3418000000000001</v>
      </c>
      <c r="O989" s="245" t="str">
        <f>IF(ISBLANK(TblMainInvoices[[#This Row],[Estimate_Contract_Volumn]]),"",ROUND(TblMainInvoices[[#This Row],[Price_Unit]]*TblMainInvoices[[#This Row],[Estimate_Contract_Volumn]],0))</f>
        <v/>
      </c>
      <c r="P989" s="249"/>
      <c r="Q989" s="250" t="str">
        <f>IFERROR(IF(ISBLANK(TblMainInvoices[[#This Row],[ContInv_No01_Volumn]]),"",ROUND(TblMainInvoices[[#This Row],[Price_Unit]]*TblMainInvoices[[#This Row],[ContInv_No01_Volumn]],0)),"")</f>
        <v/>
      </c>
    </row>
    <row r="990" spans="1:17" ht="50.25" customHeight="1">
      <c r="A990" s="239" t="str">
        <f t="shared" si="30"/>
        <v>11191604</v>
      </c>
      <c r="B990" s="240" t="str">
        <f>_xlfn.XLOOKUP(TblMainInvoices[[#This Row],[Fehrest_Code]],TblFeharesCode[Fehrest_Code],TblFeharesCode[Schedule_Prices_Fa])</f>
        <v>ابنیه</v>
      </c>
      <c r="C990" s="240" t="e">
        <f>_xlfn.XLOOKUP(TblMainInvoices[[#This Row],[Schedule_Prices_Fa]],TblFeharesCode[Schedule_Prices_Fa],#REF!)</f>
        <v>#REF!</v>
      </c>
      <c r="D990" s="241">
        <v>11</v>
      </c>
      <c r="E990" s="241" t="str">
        <f t="shared" si="31"/>
        <v>19</v>
      </c>
      <c r="F990" s="240" t="s">
        <v>1931</v>
      </c>
      <c r="G990" s="251" t="s">
        <v>2094</v>
      </c>
      <c r="H990" s="243" t="s">
        <v>2095</v>
      </c>
      <c r="I990" s="243" t="s">
        <v>4071</v>
      </c>
      <c r="J990" s="252" t="s">
        <v>125</v>
      </c>
      <c r="K990" s="245">
        <v>1477000</v>
      </c>
      <c r="L990" s="246"/>
      <c r="M990" s="247">
        <f>_xlfn.XLOOKUP(TblMainInvoices[[#This Row],[Chapter_Nomber]],TblFeharesChapter[Abniyeh_Chapter_Nomber],TblFeharesChapter[Abniyeh_Plus_Minus])</f>
        <v>1.0651999999999999</v>
      </c>
      <c r="N990" s="248">
        <v>1.3418000000000001</v>
      </c>
      <c r="O990" s="245" t="str">
        <f>IF(ISBLANK(TblMainInvoices[[#This Row],[Estimate_Contract_Volumn]]),"",ROUND(TblMainInvoices[[#This Row],[Price_Unit]]*TblMainInvoices[[#This Row],[Estimate_Contract_Volumn]],0))</f>
        <v/>
      </c>
      <c r="P990" s="249"/>
      <c r="Q990" s="250" t="str">
        <f>IFERROR(IF(ISBLANK(TblMainInvoices[[#This Row],[ContInv_No01_Volumn]]),"",ROUND(TblMainInvoices[[#This Row],[Price_Unit]]*TblMainInvoices[[#This Row],[ContInv_No01_Volumn]],0)),"")</f>
        <v/>
      </c>
    </row>
    <row r="991" spans="1:17" ht="50.25" customHeight="1">
      <c r="A991" s="239" t="str">
        <f t="shared" si="30"/>
        <v>11191605</v>
      </c>
      <c r="B991" s="240" t="str">
        <f>_xlfn.XLOOKUP(TblMainInvoices[[#This Row],[Fehrest_Code]],TblFeharesCode[Fehrest_Code],TblFeharesCode[Schedule_Prices_Fa])</f>
        <v>ابنیه</v>
      </c>
      <c r="C991" s="240" t="e">
        <f>_xlfn.XLOOKUP(TblMainInvoices[[#This Row],[Schedule_Prices_Fa]],TblFeharesCode[Schedule_Prices_Fa],#REF!)</f>
        <v>#REF!</v>
      </c>
      <c r="D991" s="241">
        <v>11</v>
      </c>
      <c r="E991" s="241" t="str">
        <f t="shared" si="31"/>
        <v>19</v>
      </c>
      <c r="F991" s="240" t="s">
        <v>1931</v>
      </c>
      <c r="G991" s="251" t="s">
        <v>2096</v>
      </c>
      <c r="H991" s="243" t="s">
        <v>2097</v>
      </c>
      <c r="I991" s="243" t="s">
        <v>4071</v>
      </c>
      <c r="J991" s="252" t="s">
        <v>125</v>
      </c>
      <c r="K991" s="245">
        <v>2254000</v>
      </c>
      <c r="L991" s="246"/>
      <c r="M991" s="247">
        <f>_xlfn.XLOOKUP(TblMainInvoices[[#This Row],[Chapter_Nomber]],TblFeharesChapter[Abniyeh_Chapter_Nomber],TblFeharesChapter[Abniyeh_Plus_Minus])</f>
        <v>1.0651999999999999</v>
      </c>
      <c r="N991" s="248">
        <v>1.3418000000000001</v>
      </c>
      <c r="O991" s="245" t="str">
        <f>IF(ISBLANK(TblMainInvoices[[#This Row],[Estimate_Contract_Volumn]]),"",ROUND(TblMainInvoices[[#This Row],[Price_Unit]]*TblMainInvoices[[#This Row],[Estimate_Contract_Volumn]],0))</f>
        <v/>
      </c>
      <c r="P991" s="249"/>
      <c r="Q991" s="250" t="str">
        <f>IFERROR(IF(ISBLANK(TblMainInvoices[[#This Row],[ContInv_No01_Volumn]]),"",ROUND(TblMainInvoices[[#This Row],[Price_Unit]]*TblMainInvoices[[#This Row],[ContInv_No01_Volumn]],0)),"")</f>
        <v/>
      </c>
    </row>
    <row r="992" spans="1:17" ht="50.25" customHeight="1">
      <c r="A992" s="239" t="str">
        <f t="shared" si="30"/>
        <v>11191606</v>
      </c>
      <c r="B992" s="240" t="str">
        <f>_xlfn.XLOOKUP(TblMainInvoices[[#This Row],[Fehrest_Code]],TblFeharesCode[Fehrest_Code],TblFeharesCode[Schedule_Prices_Fa])</f>
        <v>ابنیه</v>
      </c>
      <c r="C992" s="240" t="e">
        <f>_xlfn.XLOOKUP(TblMainInvoices[[#This Row],[Schedule_Prices_Fa]],TblFeharesCode[Schedule_Prices_Fa],#REF!)</f>
        <v>#REF!</v>
      </c>
      <c r="D992" s="241">
        <v>11</v>
      </c>
      <c r="E992" s="241" t="str">
        <f t="shared" si="31"/>
        <v>19</v>
      </c>
      <c r="F992" s="240" t="s">
        <v>1931</v>
      </c>
      <c r="G992" s="251" t="s">
        <v>2098</v>
      </c>
      <c r="H992" s="243" t="s">
        <v>2099</v>
      </c>
      <c r="I992" s="243" t="s">
        <v>4071</v>
      </c>
      <c r="J992" s="252" t="s">
        <v>125</v>
      </c>
      <c r="K992" s="245">
        <v>711500</v>
      </c>
      <c r="L992" s="246"/>
      <c r="M992" s="247">
        <f>_xlfn.XLOOKUP(TblMainInvoices[[#This Row],[Chapter_Nomber]],TblFeharesChapter[Abniyeh_Chapter_Nomber],TblFeharesChapter[Abniyeh_Plus_Minus])</f>
        <v>1.0651999999999999</v>
      </c>
      <c r="N992" s="248">
        <v>1.3418000000000001</v>
      </c>
      <c r="O992" s="245" t="str">
        <f>IF(ISBLANK(TblMainInvoices[[#This Row],[Estimate_Contract_Volumn]]),"",ROUND(TblMainInvoices[[#This Row],[Price_Unit]]*TblMainInvoices[[#This Row],[Estimate_Contract_Volumn]],0))</f>
        <v/>
      </c>
      <c r="P992" s="249"/>
      <c r="Q992" s="250" t="str">
        <f>IFERROR(IF(ISBLANK(TblMainInvoices[[#This Row],[ContInv_No01_Volumn]]),"",ROUND(TblMainInvoices[[#This Row],[Price_Unit]]*TblMainInvoices[[#This Row],[ContInv_No01_Volumn]],0)),"")</f>
        <v/>
      </c>
    </row>
    <row r="993" spans="1:17" ht="50.25" customHeight="1">
      <c r="A993" s="239" t="str">
        <f t="shared" si="30"/>
        <v>11191607</v>
      </c>
      <c r="B993" s="240" t="str">
        <f>_xlfn.XLOOKUP(TblMainInvoices[[#This Row],[Fehrest_Code]],TblFeharesCode[Fehrest_Code],TblFeharesCode[Schedule_Prices_Fa])</f>
        <v>ابنیه</v>
      </c>
      <c r="C993" s="240" t="e">
        <f>_xlfn.XLOOKUP(TblMainInvoices[[#This Row],[Schedule_Prices_Fa]],TblFeharesCode[Schedule_Prices_Fa],#REF!)</f>
        <v>#REF!</v>
      </c>
      <c r="D993" s="241">
        <v>11</v>
      </c>
      <c r="E993" s="241" t="str">
        <f t="shared" si="31"/>
        <v>19</v>
      </c>
      <c r="F993" s="240" t="s">
        <v>1931</v>
      </c>
      <c r="G993" s="251" t="s">
        <v>2100</v>
      </c>
      <c r="H993" s="243" t="s">
        <v>2101</v>
      </c>
      <c r="I993" s="243" t="s">
        <v>4071</v>
      </c>
      <c r="J993" s="252" t="s">
        <v>125</v>
      </c>
      <c r="K993" s="245">
        <v>1194000</v>
      </c>
      <c r="L993" s="246"/>
      <c r="M993" s="247">
        <f>_xlfn.XLOOKUP(TblMainInvoices[[#This Row],[Chapter_Nomber]],TblFeharesChapter[Abniyeh_Chapter_Nomber],TblFeharesChapter[Abniyeh_Plus_Minus])</f>
        <v>1.0651999999999999</v>
      </c>
      <c r="N993" s="248">
        <v>1.3418000000000001</v>
      </c>
      <c r="O993" s="245" t="str">
        <f>IF(ISBLANK(TblMainInvoices[[#This Row],[Estimate_Contract_Volumn]]),"",ROUND(TblMainInvoices[[#This Row],[Price_Unit]]*TblMainInvoices[[#This Row],[Estimate_Contract_Volumn]],0))</f>
        <v/>
      </c>
      <c r="P993" s="249"/>
      <c r="Q993" s="250" t="str">
        <f>IFERROR(IF(ISBLANK(TblMainInvoices[[#This Row],[ContInv_No01_Volumn]]),"",ROUND(TblMainInvoices[[#This Row],[Price_Unit]]*TblMainInvoices[[#This Row],[ContInv_No01_Volumn]],0)),"")</f>
        <v/>
      </c>
    </row>
    <row r="994" spans="1:17" ht="50.25" customHeight="1">
      <c r="A994" s="239" t="str">
        <f t="shared" si="30"/>
        <v>11191610</v>
      </c>
      <c r="B994" s="240" t="str">
        <f>_xlfn.XLOOKUP(TblMainInvoices[[#This Row],[Fehrest_Code]],TblFeharesCode[Fehrest_Code],TblFeharesCode[Schedule_Prices_Fa])</f>
        <v>ابنیه</v>
      </c>
      <c r="C994" s="240" t="e">
        <f>_xlfn.XLOOKUP(TblMainInvoices[[#This Row],[Schedule_Prices_Fa]],TblFeharesCode[Schedule_Prices_Fa],#REF!)</f>
        <v>#REF!</v>
      </c>
      <c r="D994" s="241">
        <v>11</v>
      </c>
      <c r="E994" s="241" t="str">
        <f t="shared" si="31"/>
        <v>19</v>
      </c>
      <c r="F994" s="240" t="s">
        <v>1931</v>
      </c>
      <c r="G994" s="251" t="s">
        <v>2102</v>
      </c>
      <c r="H994" s="243" t="s">
        <v>2103</v>
      </c>
      <c r="I994" s="243" t="s">
        <v>4072</v>
      </c>
      <c r="J994" s="252" t="s">
        <v>125</v>
      </c>
      <c r="K994" s="245">
        <v>1401000</v>
      </c>
      <c r="L994" s="246"/>
      <c r="M994" s="247">
        <f>_xlfn.XLOOKUP(TblMainInvoices[[#This Row],[Chapter_Nomber]],TblFeharesChapter[Abniyeh_Chapter_Nomber],TblFeharesChapter[Abniyeh_Plus_Minus])</f>
        <v>1.0651999999999999</v>
      </c>
      <c r="N994" s="248">
        <v>1.3418000000000001</v>
      </c>
      <c r="O994" s="245" t="str">
        <f>IF(ISBLANK(TblMainInvoices[[#This Row],[Estimate_Contract_Volumn]]),"",ROUND(TblMainInvoices[[#This Row],[Price_Unit]]*TblMainInvoices[[#This Row],[Estimate_Contract_Volumn]],0))</f>
        <v/>
      </c>
      <c r="P994" s="249"/>
      <c r="Q994" s="250" t="str">
        <f>IFERROR(IF(ISBLANK(TblMainInvoices[[#This Row],[ContInv_No01_Volumn]]),"",ROUND(TblMainInvoices[[#This Row],[Price_Unit]]*TblMainInvoices[[#This Row],[ContInv_No01_Volumn]],0)),"")</f>
        <v/>
      </c>
    </row>
    <row r="995" spans="1:17" ht="50.25" customHeight="1">
      <c r="A995" s="239" t="str">
        <f t="shared" si="30"/>
        <v>11191611</v>
      </c>
      <c r="B995" s="240" t="str">
        <f>_xlfn.XLOOKUP(TblMainInvoices[[#This Row],[Fehrest_Code]],TblFeharesCode[Fehrest_Code],TblFeharesCode[Schedule_Prices_Fa])</f>
        <v>ابنیه</v>
      </c>
      <c r="C995" s="240" t="e">
        <f>_xlfn.XLOOKUP(TblMainInvoices[[#This Row],[Schedule_Prices_Fa]],TblFeharesCode[Schedule_Prices_Fa],#REF!)</f>
        <v>#REF!</v>
      </c>
      <c r="D995" s="241">
        <v>11</v>
      </c>
      <c r="E995" s="241" t="str">
        <f t="shared" si="31"/>
        <v>19</v>
      </c>
      <c r="F995" s="240" t="s">
        <v>1931</v>
      </c>
      <c r="G995" s="251" t="s">
        <v>2104</v>
      </c>
      <c r="H995" s="243" t="s">
        <v>2105</v>
      </c>
      <c r="I995" s="243" t="s">
        <v>4072</v>
      </c>
      <c r="J995" s="252" t="s">
        <v>125</v>
      </c>
      <c r="K995" s="245">
        <v>1414000</v>
      </c>
      <c r="L995" s="246"/>
      <c r="M995" s="247">
        <f>_xlfn.XLOOKUP(TblMainInvoices[[#This Row],[Chapter_Nomber]],TblFeharesChapter[Abniyeh_Chapter_Nomber],TblFeharesChapter[Abniyeh_Plus_Minus])</f>
        <v>1.0651999999999999</v>
      </c>
      <c r="N995" s="248">
        <v>1.3418000000000001</v>
      </c>
      <c r="O995" s="245" t="str">
        <f>IF(ISBLANK(TblMainInvoices[[#This Row],[Estimate_Contract_Volumn]]),"",ROUND(TblMainInvoices[[#This Row],[Price_Unit]]*TblMainInvoices[[#This Row],[Estimate_Contract_Volumn]],0))</f>
        <v/>
      </c>
      <c r="P995" s="249"/>
      <c r="Q995" s="250" t="str">
        <f>IFERROR(IF(ISBLANK(TblMainInvoices[[#This Row],[ContInv_No01_Volumn]]),"",ROUND(TblMainInvoices[[#This Row],[Price_Unit]]*TblMainInvoices[[#This Row],[ContInv_No01_Volumn]],0)),"")</f>
        <v/>
      </c>
    </row>
    <row r="996" spans="1:17" ht="50.25" customHeight="1">
      <c r="A996" s="239" t="str">
        <f t="shared" si="30"/>
        <v>11191612</v>
      </c>
      <c r="B996" s="240" t="str">
        <f>_xlfn.XLOOKUP(TblMainInvoices[[#This Row],[Fehrest_Code]],TblFeharesCode[Fehrest_Code],TblFeharesCode[Schedule_Prices_Fa])</f>
        <v>ابنیه</v>
      </c>
      <c r="C996" s="240" t="e">
        <f>_xlfn.XLOOKUP(TblMainInvoices[[#This Row],[Schedule_Prices_Fa]],TblFeharesCode[Schedule_Prices_Fa],#REF!)</f>
        <v>#REF!</v>
      </c>
      <c r="D996" s="241">
        <v>11</v>
      </c>
      <c r="E996" s="241" t="str">
        <f t="shared" si="31"/>
        <v>19</v>
      </c>
      <c r="F996" s="240" t="s">
        <v>1931</v>
      </c>
      <c r="G996" s="251" t="s">
        <v>2106</v>
      </c>
      <c r="H996" s="243" t="s">
        <v>2107</v>
      </c>
      <c r="I996" s="243" t="s">
        <v>4072</v>
      </c>
      <c r="J996" s="252" t="s">
        <v>125</v>
      </c>
      <c r="K996" s="245">
        <v>1546000</v>
      </c>
      <c r="L996" s="246"/>
      <c r="M996" s="247">
        <f>_xlfn.XLOOKUP(TblMainInvoices[[#This Row],[Chapter_Nomber]],TblFeharesChapter[Abniyeh_Chapter_Nomber],TblFeharesChapter[Abniyeh_Plus_Minus])</f>
        <v>1.0651999999999999</v>
      </c>
      <c r="N996" s="248">
        <v>1.3418000000000001</v>
      </c>
      <c r="O996" s="245" t="str">
        <f>IF(ISBLANK(TblMainInvoices[[#This Row],[Estimate_Contract_Volumn]]),"",ROUND(TblMainInvoices[[#This Row],[Price_Unit]]*TblMainInvoices[[#This Row],[Estimate_Contract_Volumn]],0))</f>
        <v/>
      </c>
      <c r="P996" s="249"/>
      <c r="Q996" s="250" t="str">
        <f>IFERROR(IF(ISBLANK(TblMainInvoices[[#This Row],[ContInv_No01_Volumn]]),"",ROUND(TblMainInvoices[[#This Row],[Price_Unit]]*TblMainInvoices[[#This Row],[ContInv_No01_Volumn]],0)),"")</f>
        <v/>
      </c>
    </row>
    <row r="997" spans="1:17" ht="50.25" customHeight="1">
      <c r="A997" s="239" t="str">
        <f t="shared" si="30"/>
        <v>11191613</v>
      </c>
      <c r="B997" s="240" t="str">
        <f>_xlfn.XLOOKUP(TblMainInvoices[[#This Row],[Fehrest_Code]],TblFeharesCode[Fehrest_Code],TblFeharesCode[Schedule_Prices_Fa])</f>
        <v>ابنیه</v>
      </c>
      <c r="C997" s="240" t="e">
        <f>_xlfn.XLOOKUP(TblMainInvoices[[#This Row],[Schedule_Prices_Fa]],TblFeharesCode[Schedule_Prices_Fa],#REF!)</f>
        <v>#REF!</v>
      </c>
      <c r="D997" s="241">
        <v>11</v>
      </c>
      <c r="E997" s="241" t="str">
        <f t="shared" si="31"/>
        <v>19</v>
      </c>
      <c r="F997" s="240" t="s">
        <v>1931</v>
      </c>
      <c r="G997" s="251" t="s">
        <v>2108</v>
      </c>
      <c r="H997" s="243" t="s">
        <v>2109</v>
      </c>
      <c r="I997" s="243" t="s">
        <v>4072</v>
      </c>
      <c r="J997" s="252" t="s">
        <v>125</v>
      </c>
      <c r="K997" s="245">
        <v>1586000</v>
      </c>
      <c r="L997" s="246"/>
      <c r="M997" s="247">
        <f>_xlfn.XLOOKUP(TblMainInvoices[[#This Row],[Chapter_Nomber]],TblFeharesChapter[Abniyeh_Chapter_Nomber],TblFeharesChapter[Abniyeh_Plus_Minus])</f>
        <v>1.0651999999999999</v>
      </c>
      <c r="N997" s="248">
        <v>1.3418000000000001</v>
      </c>
      <c r="O997" s="245" t="str">
        <f>IF(ISBLANK(TblMainInvoices[[#This Row],[Estimate_Contract_Volumn]]),"",ROUND(TblMainInvoices[[#This Row],[Price_Unit]]*TblMainInvoices[[#This Row],[Estimate_Contract_Volumn]],0))</f>
        <v/>
      </c>
      <c r="P997" s="249"/>
      <c r="Q997" s="250" t="str">
        <f>IFERROR(IF(ISBLANK(TblMainInvoices[[#This Row],[ContInv_No01_Volumn]]),"",ROUND(TblMainInvoices[[#This Row],[Price_Unit]]*TblMainInvoices[[#This Row],[ContInv_No01_Volumn]],0)),"")</f>
        <v/>
      </c>
    </row>
    <row r="998" spans="1:17" ht="50.25" customHeight="1">
      <c r="A998" s="239" t="str">
        <f t="shared" si="30"/>
        <v>11191614</v>
      </c>
      <c r="B998" s="240" t="str">
        <f>_xlfn.XLOOKUP(TblMainInvoices[[#This Row],[Fehrest_Code]],TblFeharesCode[Fehrest_Code],TblFeharesCode[Schedule_Prices_Fa])</f>
        <v>ابنیه</v>
      </c>
      <c r="C998" s="240" t="e">
        <f>_xlfn.XLOOKUP(TblMainInvoices[[#This Row],[Schedule_Prices_Fa]],TblFeharesCode[Schedule_Prices_Fa],#REF!)</f>
        <v>#REF!</v>
      </c>
      <c r="D998" s="241">
        <v>11</v>
      </c>
      <c r="E998" s="241" t="str">
        <f t="shared" si="31"/>
        <v>19</v>
      </c>
      <c r="F998" s="240" t="s">
        <v>1931</v>
      </c>
      <c r="G998" s="251" t="s">
        <v>2110</v>
      </c>
      <c r="H998" s="243" t="s">
        <v>2111</v>
      </c>
      <c r="I998" s="243" t="s">
        <v>4072</v>
      </c>
      <c r="J998" s="252" t="s">
        <v>125</v>
      </c>
      <c r="K998" s="245">
        <v>1717000</v>
      </c>
      <c r="L998" s="246"/>
      <c r="M998" s="247">
        <f>_xlfn.XLOOKUP(TblMainInvoices[[#This Row],[Chapter_Nomber]],TblFeharesChapter[Abniyeh_Chapter_Nomber],TblFeharesChapter[Abniyeh_Plus_Minus])</f>
        <v>1.0651999999999999</v>
      </c>
      <c r="N998" s="248">
        <v>1.3418000000000001</v>
      </c>
      <c r="O998" s="245" t="str">
        <f>IF(ISBLANK(TblMainInvoices[[#This Row],[Estimate_Contract_Volumn]]),"",ROUND(TblMainInvoices[[#This Row],[Price_Unit]]*TblMainInvoices[[#This Row],[Estimate_Contract_Volumn]],0))</f>
        <v/>
      </c>
      <c r="P998" s="249"/>
      <c r="Q998" s="250" t="str">
        <f>IFERROR(IF(ISBLANK(TblMainInvoices[[#This Row],[ContInv_No01_Volumn]]),"",ROUND(TblMainInvoices[[#This Row],[Price_Unit]]*TblMainInvoices[[#This Row],[ContInv_No01_Volumn]],0)),"")</f>
        <v/>
      </c>
    </row>
    <row r="999" spans="1:17" ht="50.25" customHeight="1">
      <c r="A999" s="239" t="str">
        <f t="shared" si="30"/>
        <v>11191617</v>
      </c>
      <c r="B999" s="240" t="str">
        <f>_xlfn.XLOOKUP(TblMainInvoices[[#This Row],[Fehrest_Code]],TblFeharesCode[Fehrest_Code],TblFeharesCode[Schedule_Prices_Fa])</f>
        <v>ابنیه</v>
      </c>
      <c r="C999" s="240" t="e">
        <f>_xlfn.XLOOKUP(TblMainInvoices[[#This Row],[Schedule_Prices_Fa]],TblFeharesCode[Schedule_Prices_Fa],#REF!)</f>
        <v>#REF!</v>
      </c>
      <c r="D999" s="241">
        <v>11</v>
      </c>
      <c r="E999" s="241" t="str">
        <f t="shared" si="31"/>
        <v>19</v>
      </c>
      <c r="F999" s="240" t="s">
        <v>1931</v>
      </c>
      <c r="G999" s="251" t="s">
        <v>2112</v>
      </c>
      <c r="H999" s="243" t="s">
        <v>2113</v>
      </c>
      <c r="I999" s="243" t="s">
        <v>4073</v>
      </c>
      <c r="J999" s="252" t="s">
        <v>125</v>
      </c>
      <c r="K999" s="245">
        <v>2270000</v>
      </c>
      <c r="L999" s="246"/>
      <c r="M999" s="247">
        <f>_xlfn.XLOOKUP(TblMainInvoices[[#This Row],[Chapter_Nomber]],TblFeharesChapter[Abniyeh_Chapter_Nomber],TblFeharesChapter[Abniyeh_Plus_Minus])</f>
        <v>1.0651999999999999</v>
      </c>
      <c r="N999" s="248">
        <v>1.3418000000000001</v>
      </c>
      <c r="O999" s="245" t="str">
        <f>IF(ISBLANK(TblMainInvoices[[#This Row],[Estimate_Contract_Volumn]]),"",ROUND(TblMainInvoices[[#This Row],[Price_Unit]]*TblMainInvoices[[#This Row],[Estimate_Contract_Volumn]],0))</f>
        <v/>
      </c>
      <c r="P999" s="249"/>
      <c r="Q999" s="250" t="str">
        <f>IFERROR(IF(ISBLANK(TblMainInvoices[[#This Row],[ContInv_No01_Volumn]]),"",ROUND(TblMainInvoices[[#This Row],[Price_Unit]]*TblMainInvoices[[#This Row],[ContInv_No01_Volumn]],0)),"")</f>
        <v/>
      </c>
    </row>
    <row r="1000" spans="1:17" ht="50.25" customHeight="1">
      <c r="A1000" s="239" t="str">
        <f t="shared" si="30"/>
        <v>11191618</v>
      </c>
      <c r="B1000" s="240" t="str">
        <f>_xlfn.XLOOKUP(TblMainInvoices[[#This Row],[Fehrest_Code]],TblFeharesCode[Fehrest_Code],TblFeharesCode[Schedule_Prices_Fa])</f>
        <v>ابنیه</v>
      </c>
      <c r="C1000" s="240" t="e">
        <f>_xlfn.XLOOKUP(TblMainInvoices[[#This Row],[Schedule_Prices_Fa]],TblFeharesCode[Schedule_Prices_Fa],#REF!)</f>
        <v>#REF!</v>
      </c>
      <c r="D1000" s="241">
        <v>11</v>
      </c>
      <c r="E1000" s="241" t="str">
        <f t="shared" si="31"/>
        <v>19</v>
      </c>
      <c r="F1000" s="240" t="s">
        <v>1931</v>
      </c>
      <c r="G1000" s="251" t="s">
        <v>2114</v>
      </c>
      <c r="H1000" s="243" t="s">
        <v>2115</v>
      </c>
      <c r="I1000" s="243" t="s">
        <v>4074</v>
      </c>
      <c r="J1000" s="244" t="s">
        <v>125</v>
      </c>
      <c r="K1000" s="245">
        <v>3506000</v>
      </c>
      <c r="L1000" s="246"/>
      <c r="M1000" s="247">
        <f>_xlfn.XLOOKUP(TblMainInvoices[[#This Row],[Chapter_Nomber]],TblFeharesChapter[Abniyeh_Chapter_Nomber],TblFeharesChapter[Abniyeh_Plus_Minus])</f>
        <v>1.0651999999999999</v>
      </c>
      <c r="N1000" s="248">
        <v>1.3418000000000001</v>
      </c>
      <c r="O1000" s="245" t="str">
        <f>IF(ISBLANK(TblMainInvoices[[#This Row],[Estimate_Contract_Volumn]]),"",ROUND(TblMainInvoices[[#This Row],[Price_Unit]]*TblMainInvoices[[#This Row],[Estimate_Contract_Volumn]],0))</f>
        <v/>
      </c>
      <c r="P1000" s="249"/>
      <c r="Q1000" s="250" t="str">
        <f>IFERROR(IF(ISBLANK(TblMainInvoices[[#This Row],[ContInv_No01_Volumn]]),"",ROUND(TblMainInvoices[[#This Row],[Price_Unit]]*TblMainInvoices[[#This Row],[ContInv_No01_Volumn]],0)),"")</f>
        <v/>
      </c>
    </row>
    <row r="1001" spans="1:17" ht="50.25" customHeight="1">
      <c r="A1001" s="239" t="str">
        <f t="shared" si="30"/>
        <v>11191620</v>
      </c>
      <c r="B1001" s="240" t="str">
        <f>_xlfn.XLOOKUP(TblMainInvoices[[#This Row],[Fehrest_Code]],TblFeharesCode[Fehrest_Code],TblFeharesCode[Schedule_Prices_Fa])</f>
        <v>ابنیه</v>
      </c>
      <c r="C1001" s="240" t="e">
        <f>_xlfn.XLOOKUP(TblMainInvoices[[#This Row],[Schedule_Prices_Fa]],TblFeharesCode[Schedule_Prices_Fa],#REF!)</f>
        <v>#REF!</v>
      </c>
      <c r="D1001" s="241">
        <v>11</v>
      </c>
      <c r="E1001" s="241" t="str">
        <f t="shared" si="31"/>
        <v>19</v>
      </c>
      <c r="F1001" s="240" t="s">
        <v>1931</v>
      </c>
      <c r="G1001" s="251" t="s">
        <v>2116</v>
      </c>
      <c r="H1001" s="243" t="s">
        <v>2117</v>
      </c>
      <c r="I1001" s="243" t="s">
        <v>4075</v>
      </c>
      <c r="J1001" s="252" t="s">
        <v>125</v>
      </c>
      <c r="K1001" s="245">
        <v>499000</v>
      </c>
      <c r="L1001" s="246"/>
      <c r="M1001" s="247">
        <f>_xlfn.XLOOKUP(TblMainInvoices[[#This Row],[Chapter_Nomber]],TblFeharesChapter[Abniyeh_Chapter_Nomber],TblFeharesChapter[Abniyeh_Plus_Minus])</f>
        <v>1.0651999999999999</v>
      </c>
      <c r="N1001" s="248">
        <v>1.3418000000000001</v>
      </c>
      <c r="O1001" s="245" t="str">
        <f>IF(ISBLANK(TblMainInvoices[[#This Row],[Estimate_Contract_Volumn]]),"",ROUND(TblMainInvoices[[#This Row],[Price_Unit]]*TblMainInvoices[[#This Row],[Estimate_Contract_Volumn]],0))</f>
        <v/>
      </c>
      <c r="P1001" s="249"/>
      <c r="Q1001" s="250" t="str">
        <f>IFERROR(IF(ISBLANK(TblMainInvoices[[#This Row],[ContInv_No01_Volumn]]),"",ROUND(TblMainInvoices[[#This Row],[Price_Unit]]*TblMainInvoices[[#This Row],[ContInv_No01_Volumn]],0)),"")</f>
        <v/>
      </c>
    </row>
    <row r="1002" spans="1:17" ht="50.25" customHeight="1">
      <c r="A1002" s="239" t="str">
        <f t="shared" si="30"/>
        <v>11191622</v>
      </c>
      <c r="B1002" s="240" t="str">
        <f>_xlfn.XLOOKUP(TblMainInvoices[[#This Row],[Fehrest_Code]],TblFeharesCode[Fehrest_Code],TblFeharesCode[Schedule_Prices_Fa])</f>
        <v>ابنیه</v>
      </c>
      <c r="C1002" s="240" t="e">
        <f>_xlfn.XLOOKUP(TblMainInvoices[[#This Row],[Schedule_Prices_Fa]],TblFeharesCode[Schedule_Prices_Fa],#REF!)</f>
        <v>#REF!</v>
      </c>
      <c r="D1002" s="241">
        <v>11</v>
      </c>
      <c r="E1002" s="241" t="str">
        <f t="shared" si="31"/>
        <v>19</v>
      </c>
      <c r="F1002" s="240" t="s">
        <v>1931</v>
      </c>
      <c r="G1002" s="251" t="s">
        <v>2118</v>
      </c>
      <c r="H1002" s="243" t="s">
        <v>2119</v>
      </c>
      <c r="I1002" s="243" t="s">
        <v>4076</v>
      </c>
      <c r="J1002" s="252" t="s">
        <v>125</v>
      </c>
      <c r="K1002" s="245">
        <v>89300</v>
      </c>
      <c r="L1002" s="246"/>
      <c r="M1002" s="247">
        <f>_xlfn.XLOOKUP(TblMainInvoices[[#This Row],[Chapter_Nomber]],TblFeharesChapter[Abniyeh_Chapter_Nomber],TblFeharesChapter[Abniyeh_Plus_Minus])</f>
        <v>1.0651999999999999</v>
      </c>
      <c r="N1002" s="248">
        <v>1.3418000000000001</v>
      </c>
      <c r="O1002" s="245" t="str">
        <f>IF(ISBLANK(TblMainInvoices[[#This Row],[Estimate_Contract_Volumn]]),"",ROUND(TblMainInvoices[[#This Row],[Price_Unit]]*TblMainInvoices[[#This Row],[Estimate_Contract_Volumn]],0))</f>
        <v/>
      </c>
      <c r="P1002" s="249"/>
      <c r="Q1002" s="250" t="str">
        <f>IFERROR(IF(ISBLANK(TblMainInvoices[[#This Row],[ContInv_No01_Volumn]]),"",ROUND(TblMainInvoices[[#This Row],[Price_Unit]]*TblMainInvoices[[#This Row],[ContInv_No01_Volumn]],0)),"")</f>
        <v/>
      </c>
    </row>
    <row r="1003" spans="1:17" ht="50.25" customHeight="1">
      <c r="A1003" s="239" t="str">
        <f t="shared" si="30"/>
        <v>11191801</v>
      </c>
      <c r="B1003" s="240" t="str">
        <f>_xlfn.XLOOKUP(TblMainInvoices[[#This Row],[Fehrest_Code]],TblFeharesCode[Fehrest_Code],TblFeharesCode[Schedule_Prices_Fa])</f>
        <v>ابنیه</v>
      </c>
      <c r="C1003" s="240" t="e">
        <f>_xlfn.XLOOKUP(TblMainInvoices[[#This Row],[Schedule_Prices_Fa]],TblFeharesCode[Schedule_Prices_Fa],#REF!)</f>
        <v>#REF!</v>
      </c>
      <c r="D1003" s="241">
        <v>11</v>
      </c>
      <c r="E1003" s="241" t="str">
        <f t="shared" si="31"/>
        <v>19</v>
      </c>
      <c r="F1003" s="240" t="s">
        <v>1931</v>
      </c>
      <c r="G1003" s="251" t="s">
        <v>2120</v>
      </c>
      <c r="H1003" s="243" t="s">
        <v>2121</v>
      </c>
      <c r="I1003" s="243" t="s">
        <v>4077</v>
      </c>
      <c r="J1003" s="244" t="s">
        <v>125</v>
      </c>
      <c r="K1003" s="245">
        <v>12181000</v>
      </c>
      <c r="L1003" s="246"/>
      <c r="M1003" s="247">
        <f>_xlfn.XLOOKUP(TblMainInvoices[[#This Row],[Chapter_Nomber]],TblFeharesChapter[Abniyeh_Chapter_Nomber],TblFeharesChapter[Abniyeh_Plus_Minus])</f>
        <v>1.0651999999999999</v>
      </c>
      <c r="N1003" s="248">
        <v>1.3418000000000001</v>
      </c>
      <c r="O1003" s="245" t="str">
        <f>IF(ISBLANK(TblMainInvoices[[#This Row],[Estimate_Contract_Volumn]]),"",ROUND(TblMainInvoices[[#This Row],[Price_Unit]]*TblMainInvoices[[#This Row],[Estimate_Contract_Volumn]],0))</f>
        <v/>
      </c>
      <c r="P1003" s="249"/>
      <c r="Q1003" s="250" t="str">
        <f>IFERROR(IF(ISBLANK(TblMainInvoices[[#This Row],[ContInv_No01_Volumn]]),"",ROUND(TblMainInvoices[[#This Row],[Price_Unit]]*TblMainInvoices[[#This Row],[ContInv_No01_Volumn]],0)),"")</f>
        <v/>
      </c>
    </row>
    <row r="1004" spans="1:17" ht="50.25" customHeight="1">
      <c r="A1004" s="239" t="str">
        <f t="shared" si="30"/>
        <v>11191802</v>
      </c>
      <c r="B1004" s="240" t="str">
        <f>_xlfn.XLOOKUP(TblMainInvoices[[#This Row],[Fehrest_Code]],TblFeharesCode[Fehrest_Code],TblFeharesCode[Schedule_Prices_Fa])</f>
        <v>ابنیه</v>
      </c>
      <c r="C1004" s="240" t="e">
        <f>_xlfn.XLOOKUP(TblMainInvoices[[#This Row],[Schedule_Prices_Fa]],TblFeharesCode[Schedule_Prices_Fa],#REF!)</f>
        <v>#REF!</v>
      </c>
      <c r="D1004" s="241">
        <v>11</v>
      </c>
      <c r="E1004" s="241" t="str">
        <f t="shared" si="31"/>
        <v>19</v>
      </c>
      <c r="F1004" s="240" t="s">
        <v>1931</v>
      </c>
      <c r="G1004" s="251" t="s">
        <v>2122</v>
      </c>
      <c r="H1004" s="243" t="s">
        <v>2123</v>
      </c>
      <c r="I1004" s="243" t="s">
        <v>4077</v>
      </c>
      <c r="J1004" s="252" t="s">
        <v>125</v>
      </c>
      <c r="K1004" s="245">
        <v>19559000</v>
      </c>
      <c r="L1004" s="246"/>
      <c r="M1004" s="247">
        <f>_xlfn.XLOOKUP(TblMainInvoices[[#This Row],[Chapter_Nomber]],TblFeharesChapter[Abniyeh_Chapter_Nomber],TblFeharesChapter[Abniyeh_Plus_Minus])</f>
        <v>1.0651999999999999</v>
      </c>
      <c r="N1004" s="248">
        <v>1.3418000000000001</v>
      </c>
      <c r="O1004" s="245" t="str">
        <f>IF(ISBLANK(TblMainInvoices[[#This Row],[Estimate_Contract_Volumn]]),"",ROUND(TblMainInvoices[[#This Row],[Price_Unit]]*TblMainInvoices[[#This Row],[Estimate_Contract_Volumn]],0))</f>
        <v/>
      </c>
      <c r="P1004" s="249"/>
      <c r="Q1004" s="250" t="str">
        <f>IFERROR(IF(ISBLANK(TblMainInvoices[[#This Row],[ContInv_No01_Volumn]]),"",ROUND(TblMainInvoices[[#This Row],[Price_Unit]]*TblMainInvoices[[#This Row],[ContInv_No01_Volumn]],0)),"")</f>
        <v/>
      </c>
    </row>
    <row r="1005" spans="1:17" ht="50.25" customHeight="1">
      <c r="A1005" s="239" t="str">
        <f t="shared" si="30"/>
        <v>11191803</v>
      </c>
      <c r="B1005" s="240" t="str">
        <f>_xlfn.XLOOKUP(TblMainInvoices[[#This Row],[Fehrest_Code]],TblFeharesCode[Fehrest_Code],TblFeharesCode[Schedule_Prices_Fa])</f>
        <v>ابنیه</v>
      </c>
      <c r="C1005" s="240" t="e">
        <f>_xlfn.XLOOKUP(TblMainInvoices[[#This Row],[Schedule_Prices_Fa]],TblFeharesCode[Schedule_Prices_Fa],#REF!)</f>
        <v>#REF!</v>
      </c>
      <c r="D1005" s="241">
        <v>11</v>
      </c>
      <c r="E1005" s="241" t="str">
        <f t="shared" si="31"/>
        <v>19</v>
      </c>
      <c r="F1005" s="240" t="s">
        <v>1931</v>
      </c>
      <c r="G1005" s="251" t="s">
        <v>2124</v>
      </c>
      <c r="H1005" s="243" t="s">
        <v>2125</v>
      </c>
      <c r="I1005" s="243" t="s">
        <v>4078</v>
      </c>
      <c r="J1005" s="252" t="s">
        <v>145</v>
      </c>
      <c r="K1005" s="245">
        <v>1318000</v>
      </c>
      <c r="L1005" s="246"/>
      <c r="M1005" s="247">
        <f>_xlfn.XLOOKUP(TblMainInvoices[[#This Row],[Chapter_Nomber]],TblFeharesChapter[Abniyeh_Chapter_Nomber],TblFeharesChapter[Abniyeh_Plus_Minus])</f>
        <v>1.0651999999999999</v>
      </c>
      <c r="N1005" s="248">
        <v>1.3418000000000001</v>
      </c>
      <c r="O1005" s="245" t="str">
        <f>IF(ISBLANK(TblMainInvoices[[#This Row],[Estimate_Contract_Volumn]]),"",ROUND(TblMainInvoices[[#This Row],[Price_Unit]]*TblMainInvoices[[#This Row],[Estimate_Contract_Volumn]],0))</f>
        <v/>
      </c>
      <c r="P1005" s="249"/>
      <c r="Q1005" s="250" t="str">
        <f>IFERROR(IF(ISBLANK(TblMainInvoices[[#This Row],[ContInv_No01_Volumn]]),"",ROUND(TblMainInvoices[[#This Row],[Price_Unit]]*TblMainInvoices[[#This Row],[ContInv_No01_Volumn]],0)),"")</f>
        <v/>
      </c>
    </row>
    <row r="1006" spans="1:17" ht="50.25" customHeight="1">
      <c r="A1006" s="239" t="str">
        <f t="shared" si="30"/>
        <v>11191901</v>
      </c>
      <c r="B1006" s="240" t="str">
        <f>_xlfn.XLOOKUP(TblMainInvoices[[#This Row],[Fehrest_Code]],TblFeharesCode[Fehrest_Code],TblFeharesCode[Schedule_Prices_Fa])</f>
        <v>ابنیه</v>
      </c>
      <c r="C1006" s="240" t="e">
        <f>_xlfn.XLOOKUP(TblMainInvoices[[#This Row],[Schedule_Prices_Fa]],TblFeharesCode[Schedule_Prices_Fa],#REF!)</f>
        <v>#REF!</v>
      </c>
      <c r="D1006" s="241">
        <v>11</v>
      </c>
      <c r="E1006" s="241" t="str">
        <f t="shared" si="31"/>
        <v>19</v>
      </c>
      <c r="F1006" s="240" t="s">
        <v>1931</v>
      </c>
      <c r="G1006" s="251" t="s">
        <v>2126</v>
      </c>
      <c r="H1006" s="243" t="s">
        <v>2127</v>
      </c>
      <c r="I1006" s="243" t="s">
        <v>4079</v>
      </c>
      <c r="J1006" s="252" t="s">
        <v>125</v>
      </c>
      <c r="K1006" s="245">
        <v>19821000</v>
      </c>
      <c r="L1006" s="246"/>
      <c r="M1006" s="247">
        <f>_xlfn.XLOOKUP(TblMainInvoices[[#This Row],[Chapter_Nomber]],TblFeharesChapter[Abniyeh_Chapter_Nomber],TblFeharesChapter[Abniyeh_Plus_Minus])</f>
        <v>1.0651999999999999</v>
      </c>
      <c r="N1006" s="248">
        <v>1.3418000000000001</v>
      </c>
      <c r="O1006" s="245" t="str">
        <f>IF(ISBLANK(TblMainInvoices[[#This Row],[Estimate_Contract_Volumn]]),"",ROUND(TblMainInvoices[[#This Row],[Price_Unit]]*TblMainInvoices[[#This Row],[Estimate_Contract_Volumn]],0))</f>
        <v/>
      </c>
      <c r="P1006" s="249"/>
      <c r="Q1006" s="250" t="str">
        <f>IFERROR(IF(ISBLANK(TblMainInvoices[[#This Row],[ContInv_No01_Volumn]]),"",ROUND(TblMainInvoices[[#This Row],[Price_Unit]]*TblMainInvoices[[#This Row],[ContInv_No01_Volumn]],0)),"")</f>
        <v/>
      </c>
    </row>
    <row r="1007" spans="1:17" ht="50.25" customHeight="1">
      <c r="A1007" s="239" t="str">
        <f t="shared" si="30"/>
        <v>11191902</v>
      </c>
      <c r="B1007" s="240" t="str">
        <f>_xlfn.XLOOKUP(TblMainInvoices[[#This Row],[Fehrest_Code]],TblFeharesCode[Fehrest_Code],TblFeharesCode[Schedule_Prices_Fa])</f>
        <v>ابنیه</v>
      </c>
      <c r="C1007" s="240" t="e">
        <f>_xlfn.XLOOKUP(TblMainInvoices[[#This Row],[Schedule_Prices_Fa]],TblFeharesCode[Schedule_Prices_Fa],#REF!)</f>
        <v>#REF!</v>
      </c>
      <c r="D1007" s="241">
        <v>11</v>
      </c>
      <c r="E1007" s="241" t="str">
        <f t="shared" si="31"/>
        <v>19</v>
      </c>
      <c r="F1007" s="240" t="s">
        <v>1931</v>
      </c>
      <c r="G1007" s="251" t="s">
        <v>2128</v>
      </c>
      <c r="H1007" s="243" t="s">
        <v>2129</v>
      </c>
      <c r="I1007" s="243" t="s">
        <v>4079</v>
      </c>
      <c r="J1007" s="252" t="s">
        <v>125</v>
      </c>
      <c r="K1007" s="245">
        <v>23787000</v>
      </c>
      <c r="L1007" s="246"/>
      <c r="M1007" s="247">
        <f>_xlfn.XLOOKUP(TblMainInvoices[[#This Row],[Chapter_Nomber]],TblFeharesChapter[Abniyeh_Chapter_Nomber],TblFeharesChapter[Abniyeh_Plus_Minus])</f>
        <v>1.0651999999999999</v>
      </c>
      <c r="N1007" s="248">
        <v>1.3418000000000001</v>
      </c>
      <c r="O1007" s="245" t="str">
        <f>IF(ISBLANK(TblMainInvoices[[#This Row],[Estimate_Contract_Volumn]]),"",ROUND(TblMainInvoices[[#This Row],[Price_Unit]]*TblMainInvoices[[#This Row],[Estimate_Contract_Volumn]],0))</f>
        <v/>
      </c>
      <c r="P1007" s="249"/>
      <c r="Q1007" s="250" t="str">
        <f>IFERROR(IF(ISBLANK(TblMainInvoices[[#This Row],[ContInv_No01_Volumn]]),"",ROUND(TblMainInvoices[[#This Row],[Price_Unit]]*TblMainInvoices[[#This Row],[ContInv_No01_Volumn]],0)),"")</f>
        <v/>
      </c>
    </row>
    <row r="1008" spans="1:17" ht="50.25" customHeight="1">
      <c r="A1008" s="239" t="str">
        <f t="shared" si="30"/>
        <v>11191903</v>
      </c>
      <c r="B1008" s="240" t="str">
        <f>_xlfn.XLOOKUP(TblMainInvoices[[#This Row],[Fehrest_Code]],TblFeharesCode[Fehrest_Code],TblFeharesCode[Schedule_Prices_Fa])</f>
        <v>ابنیه</v>
      </c>
      <c r="C1008" s="240" t="e">
        <f>_xlfn.XLOOKUP(TblMainInvoices[[#This Row],[Schedule_Prices_Fa]],TblFeharesCode[Schedule_Prices_Fa],#REF!)</f>
        <v>#REF!</v>
      </c>
      <c r="D1008" s="241">
        <v>11</v>
      </c>
      <c r="E1008" s="241" t="str">
        <f t="shared" si="31"/>
        <v>19</v>
      </c>
      <c r="F1008" s="240" t="s">
        <v>1931</v>
      </c>
      <c r="G1008" s="251" t="s">
        <v>2130</v>
      </c>
      <c r="H1008" s="243" t="s">
        <v>2131</v>
      </c>
      <c r="I1008" s="243" t="s">
        <v>4079</v>
      </c>
      <c r="J1008" s="244" t="s">
        <v>125</v>
      </c>
      <c r="K1008" s="245">
        <v>28564000</v>
      </c>
      <c r="L1008" s="246"/>
      <c r="M1008" s="247">
        <f>_xlfn.XLOOKUP(TblMainInvoices[[#This Row],[Chapter_Nomber]],TblFeharesChapter[Abniyeh_Chapter_Nomber],TblFeharesChapter[Abniyeh_Plus_Minus])</f>
        <v>1.0651999999999999</v>
      </c>
      <c r="N1008" s="248">
        <v>1.3418000000000001</v>
      </c>
      <c r="O1008" s="245" t="str">
        <f>IF(ISBLANK(TblMainInvoices[[#This Row],[Estimate_Contract_Volumn]]),"",ROUND(TblMainInvoices[[#This Row],[Price_Unit]]*TblMainInvoices[[#This Row],[Estimate_Contract_Volumn]],0))</f>
        <v/>
      </c>
      <c r="P1008" s="249"/>
      <c r="Q1008" s="250" t="str">
        <f>IFERROR(IF(ISBLANK(TblMainInvoices[[#This Row],[ContInv_No01_Volumn]]),"",ROUND(TblMainInvoices[[#This Row],[Price_Unit]]*TblMainInvoices[[#This Row],[ContInv_No01_Volumn]],0)),"")</f>
        <v/>
      </c>
    </row>
    <row r="1009" spans="1:17" ht="50.25" customHeight="1">
      <c r="A1009" s="239" t="str">
        <f t="shared" si="30"/>
        <v>11191907</v>
      </c>
      <c r="B1009" s="240" t="str">
        <f>_xlfn.XLOOKUP(TblMainInvoices[[#This Row],[Fehrest_Code]],TblFeharesCode[Fehrest_Code],TblFeharesCode[Schedule_Prices_Fa])</f>
        <v>ابنیه</v>
      </c>
      <c r="C1009" s="240" t="e">
        <f>_xlfn.XLOOKUP(TblMainInvoices[[#This Row],[Schedule_Prices_Fa]],TblFeharesCode[Schedule_Prices_Fa],#REF!)</f>
        <v>#REF!</v>
      </c>
      <c r="D1009" s="241">
        <v>11</v>
      </c>
      <c r="E1009" s="241" t="str">
        <f t="shared" si="31"/>
        <v>19</v>
      </c>
      <c r="F1009" s="240" t="s">
        <v>1931</v>
      </c>
      <c r="G1009" s="251" t="s">
        <v>2132</v>
      </c>
      <c r="H1009" s="243" t="s">
        <v>2133</v>
      </c>
      <c r="I1009" s="243" t="s">
        <v>4080</v>
      </c>
      <c r="J1009" s="252" t="s">
        <v>34</v>
      </c>
      <c r="K1009" s="245">
        <v>216930000</v>
      </c>
      <c r="L1009" s="246"/>
      <c r="M1009" s="247">
        <f>_xlfn.XLOOKUP(TblMainInvoices[[#This Row],[Chapter_Nomber]],TblFeharesChapter[Abniyeh_Chapter_Nomber],TblFeharesChapter[Abniyeh_Plus_Minus])</f>
        <v>1.0651999999999999</v>
      </c>
      <c r="N1009" s="248">
        <v>1.3418000000000001</v>
      </c>
      <c r="O1009" s="245" t="str">
        <f>IF(ISBLANK(TblMainInvoices[[#This Row],[Estimate_Contract_Volumn]]),"",ROUND(TblMainInvoices[[#This Row],[Price_Unit]]*TblMainInvoices[[#This Row],[Estimate_Contract_Volumn]],0))</f>
        <v/>
      </c>
      <c r="P1009" s="249"/>
      <c r="Q1009" s="250" t="str">
        <f>IFERROR(IF(ISBLANK(TblMainInvoices[[#This Row],[ContInv_No01_Volumn]]),"",ROUND(TblMainInvoices[[#This Row],[Price_Unit]]*TblMainInvoices[[#This Row],[ContInv_No01_Volumn]],0)),"")</f>
        <v/>
      </c>
    </row>
    <row r="1010" spans="1:17" ht="50.25" customHeight="1">
      <c r="A1010" s="239" t="str">
        <f t="shared" si="30"/>
        <v>11191908</v>
      </c>
      <c r="B1010" s="240" t="str">
        <f>_xlfn.XLOOKUP(TblMainInvoices[[#This Row],[Fehrest_Code]],TblFeharesCode[Fehrest_Code],TblFeharesCode[Schedule_Prices_Fa])</f>
        <v>ابنیه</v>
      </c>
      <c r="C1010" s="240" t="e">
        <f>_xlfn.XLOOKUP(TblMainInvoices[[#This Row],[Schedule_Prices_Fa]],TblFeharesCode[Schedule_Prices_Fa],#REF!)</f>
        <v>#REF!</v>
      </c>
      <c r="D1010" s="241">
        <v>11</v>
      </c>
      <c r="E1010" s="241" t="str">
        <f t="shared" si="31"/>
        <v>19</v>
      </c>
      <c r="F1010" s="240" t="s">
        <v>1931</v>
      </c>
      <c r="G1010" s="251" t="s">
        <v>2134</v>
      </c>
      <c r="H1010" s="243" t="s">
        <v>2135</v>
      </c>
      <c r="I1010" s="243" t="s">
        <v>4081</v>
      </c>
      <c r="J1010" s="252" t="s">
        <v>145</v>
      </c>
      <c r="K1010" s="245">
        <v>3387000</v>
      </c>
      <c r="L1010" s="246"/>
      <c r="M1010" s="247">
        <f>_xlfn.XLOOKUP(TblMainInvoices[[#This Row],[Chapter_Nomber]],TblFeharesChapter[Abniyeh_Chapter_Nomber],TblFeharesChapter[Abniyeh_Plus_Minus])</f>
        <v>1.0651999999999999</v>
      </c>
      <c r="N1010" s="248">
        <v>1.3418000000000001</v>
      </c>
      <c r="O1010" s="245" t="str">
        <f>IF(ISBLANK(TblMainInvoices[[#This Row],[Estimate_Contract_Volumn]]),"",ROUND(TblMainInvoices[[#This Row],[Price_Unit]]*TblMainInvoices[[#This Row],[Estimate_Contract_Volumn]],0))</f>
        <v/>
      </c>
      <c r="P1010" s="249"/>
      <c r="Q1010" s="250" t="str">
        <f>IFERROR(IF(ISBLANK(TblMainInvoices[[#This Row],[ContInv_No01_Volumn]]),"",ROUND(TblMainInvoices[[#This Row],[Price_Unit]]*TblMainInvoices[[#This Row],[ContInv_No01_Volumn]],0)),"")</f>
        <v/>
      </c>
    </row>
    <row r="1011" spans="1:17" ht="50.25" customHeight="1">
      <c r="A1011" s="239" t="str">
        <f t="shared" si="30"/>
        <v>11192001</v>
      </c>
      <c r="B1011" s="240" t="str">
        <f>_xlfn.XLOOKUP(TblMainInvoices[[#This Row],[Fehrest_Code]],TblFeharesCode[Fehrest_Code],TblFeharesCode[Schedule_Prices_Fa])</f>
        <v>ابنیه</v>
      </c>
      <c r="C1011" s="240" t="e">
        <f>_xlfn.XLOOKUP(TblMainInvoices[[#This Row],[Schedule_Prices_Fa]],TblFeharesCode[Schedule_Prices_Fa],#REF!)</f>
        <v>#REF!</v>
      </c>
      <c r="D1011" s="241">
        <v>11</v>
      </c>
      <c r="E1011" s="241" t="str">
        <f t="shared" si="31"/>
        <v>19</v>
      </c>
      <c r="F1011" s="240" t="s">
        <v>1931</v>
      </c>
      <c r="G1011" s="251" t="s">
        <v>2136</v>
      </c>
      <c r="H1011" s="243" t="s">
        <v>2137</v>
      </c>
      <c r="I1011" s="243" t="s">
        <v>4082</v>
      </c>
      <c r="J1011" s="252" t="s">
        <v>34</v>
      </c>
      <c r="K1011" s="245">
        <v>-89250000</v>
      </c>
      <c r="L1011" s="246"/>
      <c r="M1011" s="247">
        <f>_xlfn.XLOOKUP(TblMainInvoices[[#This Row],[Chapter_Nomber]],TblFeharesChapter[Abniyeh_Chapter_Nomber],TblFeharesChapter[Abniyeh_Plus_Minus])</f>
        <v>1.0651999999999999</v>
      </c>
      <c r="N1011" s="248">
        <v>1.3418000000000001</v>
      </c>
      <c r="O1011" s="245" t="str">
        <f>IF(ISBLANK(TblMainInvoices[[#This Row],[Estimate_Contract_Volumn]]),"",ROUND(TblMainInvoices[[#This Row],[Price_Unit]]*TblMainInvoices[[#This Row],[Estimate_Contract_Volumn]],0))</f>
        <v/>
      </c>
      <c r="P1011" s="249"/>
      <c r="Q1011" s="250" t="str">
        <f>IFERROR(IF(ISBLANK(TblMainInvoices[[#This Row],[ContInv_No01_Volumn]]),"",ROUND(TblMainInvoices[[#This Row],[Price_Unit]]*TblMainInvoices[[#This Row],[ContInv_No01_Volumn]],0)),"")</f>
        <v/>
      </c>
    </row>
    <row r="1012" spans="1:17" ht="50.25" customHeight="1">
      <c r="A1012" s="239" t="str">
        <f t="shared" si="30"/>
        <v>11192101</v>
      </c>
      <c r="B1012" s="240" t="str">
        <f>_xlfn.XLOOKUP(TblMainInvoices[[#This Row],[Fehrest_Code]],TblFeharesCode[Fehrest_Code],TblFeharesCode[Schedule_Prices_Fa])</f>
        <v>ابنیه</v>
      </c>
      <c r="C1012" s="240" t="e">
        <f>_xlfn.XLOOKUP(TblMainInvoices[[#This Row],[Schedule_Prices_Fa]],TblFeharesCode[Schedule_Prices_Fa],#REF!)</f>
        <v>#REF!</v>
      </c>
      <c r="D1012" s="241">
        <v>11</v>
      </c>
      <c r="E1012" s="241" t="str">
        <f t="shared" si="31"/>
        <v>19</v>
      </c>
      <c r="F1012" s="240" t="s">
        <v>1931</v>
      </c>
      <c r="G1012" s="251" t="s">
        <v>2138</v>
      </c>
      <c r="H1012" s="243" t="s">
        <v>2139</v>
      </c>
      <c r="I1012" s="243"/>
      <c r="J1012" s="252" t="s">
        <v>125</v>
      </c>
      <c r="K1012" s="245">
        <v>0</v>
      </c>
      <c r="L1012" s="246"/>
      <c r="M1012" s="247">
        <f>_xlfn.XLOOKUP(TblMainInvoices[[#This Row],[Chapter_Nomber]],TblFeharesChapter[Abniyeh_Chapter_Nomber],TblFeharesChapter[Abniyeh_Plus_Minus])</f>
        <v>1.0651999999999999</v>
      </c>
      <c r="N1012" s="248">
        <v>1.3418000000000001</v>
      </c>
      <c r="O1012" s="245" t="str">
        <f>IF(ISBLANK(TblMainInvoices[[#This Row],[Estimate_Contract_Volumn]]),"",ROUND(TblMainInvoices[[#This Row],[Price_Unit]]*TblMainInvoices[[#This Row],[Estimate_Contract_Volumn]],0))</f>
        <v/>
      </c>
      <c r="P1012" s="249"/>
      <c r="Q1012" s="250" t="str">
        <f>IFERROR(IF(ISBLANK(TblMainInvoices[[#This Row],[ContInv_No01_Volumn]]),"",ROUND(TblMainInvoices[[#This Row],[Price_Unit]]*TblMainInvoices[[#This Row],[ContInv_No01_Volumn]],0)),"")</f>
        <v/>
      </c>
    </row>
    <row r="1013" spans="1:17" ht="50.25" customHeight="1">
      <c r="A1013" s="239" t="str">
        <f t="shared" si="30"/>
        <v>11200121</v>
      </c>
      <c r="B1013" s="240" t="str">
        <f>_xlfn.XLOOKUP(TblMainInvoices[[#This Row],[Fehrest_Code]],TblFeharesCode[Fehrest_Code],TblFeharesCode[Schedule_Prices_Fa])</f>
        <v>ابنیه</v>
      </c>
      <c r="C1013" s="240" t="e">
        <f>_xlfn.XLOOKUP(TblMainInvoices[[#This Row],[Schedule_Prices_Fa]],TblFeharesCode[Schedule_Prices_Fa],#REF!)</f>
        <v>#REF!</v>
      </c>
      <c r="D1013" s="241">
        <v>11</v>
      </c>
      <c r="E1013" s="241" t="str">
        <f t="shared" si="31"/>
        <v>20</v>
      </c>
      <c r="F1013" s="240" t="s">
        <v>2140</v>
      </c>
      <c r="G1013" s="251" t="s">
        <v>2141</v>
      </c>
      <c r="H1013" s="243" t="s">
        <v>2142</v>
      </c>
      <c r="I1013" s="243" t="s">
        <v>4083</v>
      </c>
      <c r="J1013" s="244" t="s">
        <v>125</v>
      </c>
      <c r="K1013" s="245">
        <v>3544000</v>
      </c>
      <c r="L1013" s="246"/>
      <c r="M1013" s="247">
        <f>_xlfn.XLOOKUP(TblMainInvoices[[#This Row],[Chapter_Nomber]],TblFeharesChapter[Abniyeh_Chapter_Nomber],TblFeharesChapter[Abniyeh_Plus_Minus])</f>
        <v>1.2571000000000001</v>
      </c>
      <c r="N1013" s="248">
        <v>1.3418000000000001</v>
      </c>
      <c r="O1013" s="245" t="str">
        <f>IF(ISBLANK(TblMainInvoices[[#This Row],[Estimate_Contract_Volumn]]),"",ROUND(TblMainInvoices[[#This Row],[Price_Unit]]*TblMainInvoices[[#This Row],[Estimate_Contract_Volumn]],0))</f>
        <v/>
      </c>
      <c r="P1013" s="249"/>
      <c r="Q1013" s="250" t="str">
        <f>IFERROR(IF(ISBLANK(TblMainInvoices[[#This Row],[ContInv_No01_Volumn]]),"",ROUND(TblMainInvoices[[#This Row],[Price_Unit]]*TblMainInvoices[[#This Row],[ContInv_No01_Volumn]],0)),"")</f>
        <v/>
      </c>
    </row>
    <row r="1014" spans="1:17" ht="50.25" customHeight="1">
      <c r="A1014" s="239" t="str">
        <f t="shared" si="30"/>
        <v>11200122</v>
      </c>
      <c r="B1014" s="240" t="str">
        <f>_xlfn.XLOOKUP(TblMainInvoices[[#This Row],[Fehrest_Code]],TblFeharesCode[Fehrest_Code],TblFeharesCode[Schedule_Prices_Fa])</f>
        <v>ابنیه</v>
      </c>
      <c r="C1014" s="240" t="e">
        <f>_xlfn.XLOOKUP(TblMainInvoices[[#This Row],[Schedule_Prices_Fa]],TblFeharesCode[Schedule_Prices_Fa],#REF!)</f>
        <v>#REF!</v>
      </c>
      <c r="D1014" s="241">
        <v>11</v>
      </c>
      <c r="E1014" s="241" t="str">
        <f t="shared" si="31"/>
        <v>20</v>
      </c>
      <c r="F1014" s="240" t="s">
        <v>2140</v>
      </c>
      <c r="G1014" s="251" t="s">
        <v>2143</v>
      </c>
      <c r="H1014" s="243" t="s">
        <v>2144</v>
      </c>
      <c r="I1014" s="243" t="s">
        <v>4083</v>
      </c>
      <c r="J1014" s="252" t="s">
        <v>125</v>
      </c>
      <c r="K1014" s="245">
        <v>3824000</v>
      </c>
      <c r="L1014" s="246"/>
      <c r="M1014" s="247">
        <f>_xlfn.XLOOKUP(TblMainInvoices[[#This Row],[Chapter_Nomber]],TblFeharesChapter[Abniyeh_Chapter_Nomber],TblFeharesChapter[Abniyeh_Plus_Minus])</f>
        <v>1.2571000000000001</v>
      </c>
      <c r="N1014" s="248">
        <v>1.3418000000000001</v>
      </c>
      <c r="O1014" s="245" t="str">
        <f>IF(ISBLANK(TblMainInvoices[[#This Row],[Estimate_Contract_Volumn]]),"",ROUND(TblMainInvoices[[#This Row],[Price_Unit]]*TblMainInvoices[[#This Row],[Estimate_Contract_Volumn]],0))</f>
        <v/>
      </c>
      <c r="P1014" s="249"/>
      <c r="Q1014" s="250" t="str">
        <f>IFERROR(IF(ISBLANK(TblMainInvoices[[#This Row],[ContInv_No01_Volumn]]),"",ROUND(TblMainInvoices[[#This Row],[Price_Unit]]*TblMainInvoices[[#This Row],[ContInv_No01_Volumn]],0)),"")</f>
        <v/>
      </c>
    </row>
    <row r="1015" spans="1:17" ht="50.25" customHeight="1">
      <c r="A1015" s="239" t="str">
        <f t="shared" si="30"/>
        <v>11200123</v>
      </c>
      <c r="B1015" s="240" t="str">
        <f>_xlfn.XLOOKUP(TblMainInvoices[[#This Row],[Fehrest_Code]],TblFeharesCode[Fehrest_Code],TblFeharesCode[Schedule_Prices_Fa])</f>
        <v>ابنیه</v>
      </c>
      <c r="C1015" s="240" t="e">
        <f>_xlfn.XLOOKUP(TblMainInvoices[[#This Row],[Schedule_Prices_Fa]],TblFeharesCode[Schedule_Prices_Fa],#REF!)</f>
        <v>#REF!</v>
      </c>
      <c r="D1015" s="241">
        <v>11</v>
      </c>
      <c r="E1015" s="241" t="str">
        <f t="shared" si="31"/>
        <v>20</v>
      </c>
      <c r="F1015" s="240" t="s">
        <v>2140</v>
      </c>
      <c r="G1015" s="251" t="s">
        <v>2145</v>
      </c>
      <c r="H1015" s="243" t="s">
        <v>2146</v>
      </c>
      <c r="I1015" s="243" t="s">
        <v>4083</v>
      </c>
      <c r="J1015" s="252" t="s">
        <v>125</v>
      </c>
      <c r="K1015" s="245">
        <v>3894000</v>
      </c>
      <c r="L1015" s="246"/>
      <c r="M1015" s="247">
        <f>_xlfn.XLOOKUP(TblMainInvoices[[#This Row],[Chapter_Nomber]],TblFeharesChapter[Abniyeh_Chapter_Nomber],TblFeharesChapter[Abniyeh_Plus_Minus])</f>
        <v>1.2571000000000001</v>
      </c>
      <c r="N1015" s="248">
        <v>1.3418000000000001</v>
      </c>
      <c r="O1015" s="245" t="str">
        <f>IF(ISBLANK(TblMainInvoices[[#This Row],[Estimate_Contract_Volumn]]),"",ROUND(TblMainInvoices[[#This Row],[Price_Unit]]*TblMainInvoices[[#This Row],[Estimate_Contract_Volumn]],0))</f>
        <v/>
      </c>
      <c r="P1015" s="249"/>
      <c r="Q1015" s="250" t="str">
        <f>IFERROR(IF(ISBLANK(TblMainInvoices[[#This Row],[ContInv_No01_Volumn]]),"",ROUND(TblMainInvoices[[#This Row],[Price_Unit]]*TblMainInvoices[[#This Row],[ContInv_No01_Volumn]],0)),"")</f>
        <v/>
      </c>
    </row>
    <row r="1016" spans="1:17" ht="50.25" customHeight="1">
      <c r="A1016" s="239" t="str">
        <f t="shared" si="30"/>
        <v>11200124</v>
      </c>
      <c r="B1016" s="240" t="str">
        <f>_xlfn.XLOOKUP(TblMainInvoices[[#This Row],[Fehrest_Code]],TblFeharesCode[Fehrest_Code],TblFeharesCode[Schedule_Prices_Fa])</f>
        <v>ابنیه</v>
      </c>
      <c r="C1016" s="240" t="e">
        <f>_xlfn.XLOOKUP(TblMainInvoices[[#This Row],[Schedule_Prices_Fa]],TblFeharesCode[Schedule_Prices_Fa],#REF!)</f>
        <v>#REF!</v>
      </c>
      <c r="D1016" s="241">
        <v>11</v>
      </c>
      <c r="E1016" s="241" t="str">
        <f t="shared" si="31"/>
        <v>20</v>
      </c>
      <c r="F1016" s="240" t="s">
        <v>2140</v>
      </c>
      <c r="G1016" s="251" t="s">
        <v>2147</v>
      </c>
      <c r="H1016" s="243" t="s">
        <v>2148</v>
      </c>
      <c r="I1016" s="243" t="s">
        <v>4083</v>
      </c>
      <c r="J1016" s="252" t="s">
        <v>125</v>
      </c>
      <c r="K1016" s="245">
        <v>4079000</v>
      </c>
      <c r="L1016" s="246"/>
      <c r="M1016" s="247">
        <f>_xlfn.XLOOKUP(TblMainInvoices[[#This Row],[Chapter_Nomber]],TblFeharesChapter[Abniyeh_Chapter_Nomber],TblFeharesChapter[Abniyeh_Plus_Minus])</f>
        <v>1.2571000000000001</v>
      </c>
      <c r="N1016" s="248">
        <v>1.3418000000000001</v>
      </c>
      <c r="O1016" s="245" t="str">
        <f>IF(ISBLANK(TblMainInvoices[[#This Row],[Estimate_Contract_Volumn]]),"",ROUND(TblMainInvoices[[#This Row],[Price_Unit]]*TblMainInvoices[[#This Row],[Estimate_Contract_Volumn]],0))</f>
        <v/>
      </c>
      <c r="P1016" s="249"/>
      <c r="Q1016" s="250" t="str">
        <f>IFERROR(IF(ISBLANK(TblMainInvoices[[#This Row],[ContInv_No01_Volumn]]),"",ROUND(TblMainInvoices[[#This Row],[Price_Unit]]*TblMainInvoices[[#This Row],[ContInv_No01_Volumn]],0)),"")</f>
        <v/>
      </c>
    </row>
    <row r="1017" spans="1:17" ht="50.25" customHeight="1">
      <c r="A1017" s="239" t="str">
        <f t="shared" si="30"/>
        <v>11200125</v>
      </c>
      <c r="B1017" s="240" t="str">
        <f>_xlfn.XLOOKUP(TblMainInvoices[[#This Row],[Fehrest_Code]],TblFeharesCode[Fehrest_Code],TblFeharesCode[Schedule_Prices_Fa])</f>
        <v>ابنیه</v>
      </c>
      <c r="C1017" s="240" t="e">
        <f>_xlfn.XLOOKUP(TblMainInvoices[[#This Row],[Schedule_Prices_Fa]],TblFeharesCode[Schedule_Prices_Fa],#REF!)</f>
        <v>#REF!</v>
      </c>
      <c r="D1017" s="241">
        <v>11</v>
      </c>
      <c r="E1017" s="241" t="str">
        <f t="shared" si="31"/>
        <v>20</v>
      </c>
      <c r="F1017" s="240" t="s">
        <v>2140</v>
      </c>
      <c r="G1017" s="251" t="s">
        <v>2149</v>
      </c>
      <c r="H1017" s="243" t="s">
        <v>2150</v>
      </c>
      <c r="I1017" s="243" t="s">
        <v>4083</v>
      </c>
      <c r="J1017" s="244" t="s">
        <v>125</v>
      </c>
      <c r="K1017" s="245">
        <v>4523000</v>
      </c>
      <c r="L1017" s="246"/>
      <c r="M1017" s="247">
        <f>_xlfn.XLOOKUP(TblMainInvoices[[#This Row],[Chapter_Nomber]],TblFeharesChapter[Abniyeh_Chapter_Nomber],TblFeharesChapter[Abniyeh_Plus_Minus])</f>
        <v>1.2571000000000001</v>
      </c>
      <c r="N1017" s="248">
        <v>1.3418000000000001</v>
      </c>
      <c r="O1017" s="245" t="str">
        <f>IF(ISBLANK(TblMainInvoices[[#This Row],[Estimate_Contract_Volumn]]),"",ROUND(TblMainInvoices[[#This Row],[Price_Unit]]*TblMainInvoices[[#This Row],[Estimate_Contract_Volumn]],0))</f>
        <v/>
      </c>
      <c r="P1017" s="249"/>
      <c r="Q1017" s="250" t="str">
        <f>IFERROR(IF(ISBLANK(TblMainInvoices[[#This Row],[ContInv_No01_Volumn]]),"",ROUND(TblMainInvoices[[#This Row],[Price_Unit]]*TblMainInvoices[[#This Row],[ContInv_No01_Volumn]],0)),"")</f>
        <v/>
      </c>
    </row>
    <row r="1018" spans="1:17" ht="50.25" customHeight="1">
      <c r="A1018" s="239" t="str">
        <f t="shared" si="30"/>
        <v>11200126</v>
      </c>
      <c r="B1018" s="240" t="str">
        <f>_xlfn.XLOOKUP(TblMainInvoices[[#This Row],[Fehrest_Code]],TblFeharesCode[Fehrest_Code],TblFeharesCode[Schedule_Prices_Fa])</f>
        <v>ابنیه</v>
      </c>
      <c r="C1018" s="240" t="e">
        <f>_xlfn.XLOOKUP(TblMainInvoices[[#This Row],[Schedule_Prices_Fa]],TblFeharesCode[Schedule_Prices_Fa],#REF!)</f>
        <v>#REF!</v>
      </c>
      <c r="D1018" s="241">
        <v>11</v>
      </c>
      <c r="E1018" s="241" t="str">
        <f t="shared" si="31"/>
        <v>20</v>
      </c>
      <c r="F1018" s="240" t="s">
        <v>2140</v>
      </c>
      <c r="G1018" s="251" t="s">
        <v>2151</v>
      </c>
      <c r="H1018" s="243" t="s">
        <v>2152</v>
      </c>
      <c r="I1018" s="243" t="s">
        <v>4083</v>
      </c>
      <c r="J1018" s="252" t="s">
        <v>125</v>
      </c>
      <c r="K1018" s="245">
        <v>4837000</v>
      </c>
      <c r="L1018" s="246"/>
      <c r="M1018" s="247">
        <f>_xlfn.XLOOKUP(TblMainInvoices[[#This Row],[Chapter_Nomber]],TblFeharesChapter[Abniyeh_Chapter_Nomber],TblFeharesChapter[Abniyeh_Plus_Minus])</f>
        <v>1.2571000000000001</v>
      </c>
      <c r="N1018" s="248">
        <v>1.3418000000000001</v>
      </c>
      <c r="O1018" s="245" t="str">
        <f>IF(ISBLANK(TblMainInvoices[[#This Row],[Estimate_Contract_Volumn]]),"",ROUND(TblMainInvoices[[#This Row],[Price_Unit]]*TblMainInvoices[[#This Row],[Estimate_Contract_Volumn]],0))</f>
        <v/>
      </c>
      <c r="P1018" s="249"/>
      <c r="Q1018" s="250" t="str">
        <f>IFERROR(IF(ISBLANK(TblMainInvoices[[#This Row],[ContInv_No01_Volumn]]),"",ROUND(TblMainInvoices[[#This Row],[Price_Unit]]*TblMainInvoices[[#This Row],[ContInv_No01_Volumn]],0)),"")</f>
        <v/>
      </c>
    </row>
    <row r="1019" spans="1:17" ht="50.25" customHeight="1">
      <c r="A1019" s="239" t="str">
        <f t="shared" si="30"/>
        <v>11200127</v>
      </c>
      <c r="B1019" s="240" t="str">
        <f>_xlfn.XLOOKUP(TblMainInvoices[[#This Row],[Fehrest_Code]],TblFeharesCode[Fehrest_Code],TblFeharesCode[Schedule_Prices_Fa])</f>
        <v>ابنیه</v>
      </c>
      <c r="C1019" s="240" t="e">
        <f>_xlfn.XLOOKUP(TblMainInvoices[[#This Row],[Schedule_Prices_Fa]],TblFeharesCode[Schedule_Prices_Fa],#REF!)</f>
        <v>#REF!</v>
      </c>
      <c r="D1019" s="241">
        <v>11</v>
      </c>
      <c r="E1019" s="241" t="str">
        <f t="shared" si="31"/>
        <v>20</v>
      </c>
      <c r="F1019" s="240" t="s">
        <v>2140</v>
      </c>
      <c r="G1019" s="251" t="s">
        <v>2153</v>
      </c>
      <c r="H1019" s="243" t="s">
        <v>2154</v>
      </c>
      <c r="I1019" s="243" t="s">
        <v>4083</v>
      </c>
      <c r="J1019" s="252" t="s">
        <v>125</v>
      </c>
      <c r="K1019" s="245">
        <v>0</v>
      </c>
      <c r="L1019" s="246"/>
      <c r="M1019" s="247">
        <f>_xlfn.XLOOKUP(TblMainInvoices[[#This Row],[Chapter_Nomber]],TblFeharesChapter[Abniyeh_Chapter_Nomber],TblFeharesChapter[Abniyeh_Plus_Minus])</f>
        <v>1.2571000000000001</v>
      </c>
      <c r="N1019" s="248">
        <v>1.3418000000000001</v>
      </c>
      <c r="O1019" s="245" t="str">
        <f>IF(ISBLANK(TblMainInvoices[[#This Row],[Estimate_Contract_Volumn]]),"",ROUND(TblMainInvoices[[#This Row],[Price_Unit]]*TblMainInvoices[[#This Row],[Estimate_Contract_Volumn]],0))</f>
        <v/>
      </c>
      <c r="P1019" s="249"/>
      <c r="Q1019" s="250" t="str">
        <f>IFERROR(IF(ISBLANK(TblMainInvoices[[#This Row],[ContInv_No01_Volumn]]),"",ROUND(TblMainInvoices[[#This Row],[Price_Unit]]*TblMainInvoices[[#This Row],[ContInv_No01_Volumn]],0)),"")</f>
        <v/>
      </c>
    </row>
    <row r="1020" spans="1:17" ht="50.25" customHeight="1">
      <c r="A1020" s="239" t="str">
        <f t="shared" si="30"/>
        <v>11200201</v>
      </c>
      <c r="B1020" s="240" t="str">
        <f>_xlfn.XLOOKUP(TblMainInvoices[[#This Row],[Fehrest_Code]],TblFeharesCode[Fehrest_Code],TblFeharesCode[Schedule_Prices_Fa])</f>
        <v>ابنیه</v>
      </c>
      <c r="C1020" s="240" t="e">
        <f>_xlfn.XLOOKUP(TblMainInvoices[[#This Row],[Schedule_Prices_Fa]],TblFeharesCode[Schedule_Prices_Fa],#REF!)</f>
        <v>#REF!</v>
      </c>
      <c r="D1020" s="241">
        <v>11</v>
      </c>
      <c r="E1020" s="241" t="str">
        <f t="shared" si="31"/>
        <v>20</v>
      </c>
      <c r="F1020" s="240" t="s">
        <v>2140</v>
      </c>
      <c r="G1020" s="251" t="s">
        <v>2155</v>
      </c>
      <c r="H1020" s="243" t="s">
        <v>2156</v>
      </c>
      <c r="I1020" s="243" t="s">
        <v>4084</v>
      </c>
      <c r="J1020" s="252" t="s">
        <v>125</v>
      </c>
      <c r="K1020" s="245">
        <v>250000</v>
      </c>
      <c r="L1020" s="246"/>
      <c r="M1020" s="247">
        <f>_xlfn.XLOOKUP(TblMainInvoices[[#This Row],[Chapter_Nomber]],TblFeharesChapter[Abniyeh_Chapter_Nomber],TblFeharesChapter[Abniyeh_Plus_Minus])</f>
        <v>1.2571000000000001</v>
      </c>
      <c r="N1020" s="248">
        <v>1.3418000000000001</v>
      </c>
      <c r="O1020" s="245" t="str">
        <f>IF(ISBLANK(TblMainInvoices[[#This Row],[Estimate_Contract_Volumn]]),"",ROUND(TblMainInvoices[[#This Row],[Price_Unit]]*TblMainInvoices[[#This Row],[Estimate_Contract_Volumn]],0))</f>
        <v/>
      </c>
      <c r="P1020" s="249"/>
      <c r="Q1020" s="250" t="str">
        <f>IFERROR(IF(ISBLANK(TblMainInvoices[[#This Row],[ContInv_No01_Volumn]]),"",ROUND(TblMainInvoices[[#This Row],[Price_Unit]]*TblMainInvoices[[#This Row],[ContInv_No01_Volumn]],0)),"")</f>
        <v/>
      </c>
    </row>
    <row r="1021" spans="1:17" ht="50.25" customHeight="1">
      <c r="A1021" s="239" t="str">
        <f t="shared" si="30"/>
        <v>11200202</v>
      </c>
      <c r="B1021" s="240" t="str">
        <f>_xlfn.XLOOKUP(TblMainInvoices[[#This Row],[Fehrest_Code]],TblFeharesCode[Fehrest_Code],TblFeharesCode[Schedule_Prices_Fa])</f>
        <v>ابنیه</v>
      </c>
      <c r="C1021" s="240" t="e">
        <f>_xlfn.XLOOKUP(TblMainInvoices[[#This Row],[Schedule_Prices_Fa]],TblFeharesCode[Schedule_Prices_Fa],#REF!)</f>
        <v>#REF!</v>
      </c>
      <c r="D1021" s="241">
        <v>11</v>
      </c>
      <c r="E1021" s="241" t="str">
        <f t="shared" si="31"/>
        <v>20</v>
      </c>
      <c r="F1021" s="240" t="s">
        <v>2140</v>
      </c>
      <c r="G1021" s="251" t="s">
        <v>2157</v>
      </c>
      <c r="H1021" s="243" t="s">
        <v>2158</v>
      </c>
      <c r="I1021" s="243" t="s">
        <v>4085</v>
      </c>
      <c r="J1021" s="252" t="s">
        <v>125</v>
      </c>
      <c r="K1021" s="245">
        <v>630000</v>
      </c>
      <c r="L1021" s="246"/>
      <c r="M1021" s="247">
        <f>_xlfn.XLOOKUP(TblMainInvoices[[#This Row],[Chapter_Nomber]],TblFeharesChapter[Abniyeh_Chapter_Nomber],TblFeharesChapter[Abniyeh_Plus_Minus])</f>
        <v>1.2571000000000001</v>
      </c>
      <c r="N1021" s="248">
        <v>1.3418000000000001</v>
      </c>
      <c r="O1021" s="245" t="str">
        <f>IF(ISBLANK(TblMainInvoices[[#This Row],[Estimate_Contract_Volumn]]),"",ROUND(TblMainInvoices[[#This Row],[Price_Unit]]*TblMainInvoices[[#This Row],[Estimate_Contract_Volumn]],0))</f>
        <v/>
      </c>
      <c r="P1021" s="249"/>
      <c r="Q1021" s="250" t="str">
        <f>IFERROR(IF(ISBLANK(TblMainInvoices[[#This Row],[ContInv_No01_Volumn]]),"",ROUND(TblMainInvoices[[#This Row],[Price_Unit]]*TblMainInvoices[[#This Row],[ContInv_No01_Volumn]],0)),"")</f>
        <v/>
      </c>
    </row>
    <row r="1022" spans="1:17" ht="50.25" customHeight="1">
      <c r="A1022" s="239" t="str">
        <f t="shared" si="30"/>
        <v>11200321</v>
      </c>
      <c r="B1022" s="240" t="str">
        <f>_xlfn.XLOOKUP(TblMainInvoices[[#This Row],[Fehrest_Code]],TblFeharesCode[Fehrest_Code],TblFeharesCode[Schedule_Prices_Fa])</f>
        <v>ابنیه</v>
      </c>
      <c r="C1022" s="240" t="e">
        <f>_xlfn.XLOOKUP(TblMainInvoices[[#This Row],[Schedule_Prices_Fa]],TblFeharesCode[Schedule_Prices_Fa],#REF!)</f>
        <v>#REF!</v>
      </c>
      <c r="D1022" s="241">
        <v>11</v>
      </c>
      <c r="E1022" s="241" t="str">
        <f t="shared" si="31"/>
        <v>20</v>
      </c>
      <c r="F1022" s="240" t="s">
        <v>2140</v>
      </c>
      <c r="G1022" s="251" t="s">
        <v>2159</v>
      </c>
      <c r="H1022" s="243" t="s">
        <v>2160</v>
      </c>
      <c r="I1022" s="243" t="s">
        <v>4083</v>
      </c>
      <c r="J1022" s="244" t="s">
        <v>125</v>
      </c>
      <c r="K1022" s="245">
        <v>3674000</v>
      </c>
      <c r="L1022" s="246"/>
      <c r="M1022" s="247">
        <f>_xlfn.XLOOKUP(TblMainInvoices[[#This Row],[Chapter_Nomber]],TblFeharesChapter[Abniyeh_Chapter_Nomber],TblFeharesChapter[Abniyeh_Plus_Minus])</f>
        <v>1.2571000000000001</v>
      </c>
      <c r="N1022" s="248">
        <v>1.3418000000000001</v>
      </c>
      <c r="O1022" s="245" t="str">
        <f>IF(ISBLANK(TblMainInvoices[[#This Row],[Estimate_Contract_Volumn]]),"",ROUND(TblMainInvoices[[#This Row],[Price_Unit]]*TblMainInvoices[[#This Row],[Estimate_Contract_Volumn]],0))</f>
        <v/>
      </c>
      <c r="P1022" s="254"/>
      <c r="Q1022" s="250" t="str">
        <f>IFERROR(IF(ISBLANK(TblMainInvoices[[#This Row],[ContInv_No01_Volumn]]),"",ROUND(TblMainInvoices[[#This Row],[Price_Unit]]*TblMainInvoices[[#This Row],[ContInv_No01_Volumn]],0)),"")</f>
        <v/>
      </c>
    </row>
    <row r="1023" spans="1:17" ht="50.25" customHeight="1">
      <c r="A1023" s="239" t="str">
        <f t="shared" si="30"/>
        <v>11200322</v>
      </c>
      <c r="B1023" s="240" t="str">
        <f>_xlfn.XLOOKUP(TblMainInvoices[[#This Row],[Fehrest_Code]],TblFeharesCode[Fehrest_Code],TblFeharesCode[Schedule_Prices_Fa])</f>
        <v>ابنیه</v>
      </c>
      <c r="C1023" s="240" t="e">
        <f>_xlfn.XLOOKUP(TblMainInvoices[[#This Row],[Schedule_Prices_Fa]],TblFeharesCode[Schedule_Prices_Fa],#REF!)</f>
        <v>#REF!</v>
      </c>
      <c r="D1023" s="241">
        <v>11</v>
      </c>
      <c r="E1023" s="241" t="str">
        <f t="shared" si="31"/>
        <v>20</v>
      </c>
      <c r="F1023" s="240" t="s">
        <v>2140</v>
      </c>
      <c r="G1023" s="251" t="s">
        <v>2161</v>
      </c>
      <c r="H1023" s="243" t="s">
        <v>2162</v>
      </c>
      <c r="I1023" s="243" t="s">
        <v>4083</v>
      </c>
      <c r="J1023" s="244" t="s">
        <v>125</v>
      </c>
      <c r="K1023" s="245">
        <v>4048000</v>
      </c>
      <c r="L1023" s="246"/>
      <c r="M1023" s="247">
        <f>_xlfn.XLOOKUP(TblMainInvoices[[#This Row],[Chapter_Nomber]],TblFeharesChapter[Abniyeh_Chapter_Nomber],TblFeharesChapter[Abniyeh_Plus_Minus])</f>
        <v>1.2571000000000001</v>
      </c>
      <c r="N1023" s="248">
        <v>1.3418000000000001</v>
      </c>
      <c r="O1023" s="245" t="str">
        <f>IF(ISBLANK(TblMainInvoices[[#This Row],[Estimate_Contract_Volumn]]),"",ROUND(TblMainInvoices[[#This Row],[Price_Unit]]*TblMainInvoices[[#This Row],[Estimate_Contract_Volumn]],0))</f>
        <v/>
      </c>
      <c r="P1023" s="249"/>
      <c r="Q1023" s="250" t="str">
        <f>IFERROR(IF(ISBLANK(TblMainInvoices[[#This Row],[ContInv_No01_Volumn]]),"",ROUND(TblMainInvoices[[#This Row],[Price_Unit]]*TblMainInvoices[[#This Row],[ContInv_No01_Volumn]],0)),"")</f>
        <v/>
      </c>
    </row>
    <row r="1024" spans="1:17" ht="50.25" customHeight="1">
      <c r="A1024" s="239" t="str">
        <f t="shared" si="30"/>
        <v>11200323</v>
      </c>
      <c r="B1024" s="240" t="str">
        <f>_xlfn.XLOOKUP(TblMainInvoices[[#This Row],[Fehrest_Code]],TblFeharesCode[Fehrest_Code],TblFeharesCode[Schedule_Prices_Fa])</f>
        <v>ابنیه</v>
      </c>
      <c r="C1024" s="240" t="e">
        <f>_xlfn.XLOOKUP(TblMainInvoices[[#This Row],[Schedule_Prices_Fa]],TblFeharesCode[Schedule_Prices_Fa],#REF!)</f>
        <v>#REF!</v>
      </c>
      <c r="D1024" s="241">
        <v>11</v>
      </c>
      <c r="E1024" s="241" t="str">
        <f t="shared" si="31"/>
        <v>20</v>
      </c>
      <c r="F1024" s="240" t="s">
        <v>2140</v>
      </c>
      <c r="G1024" s="251" t="s">
        <v>2163</v>
      </c>
      <c r="H1024" s="243" t="s">
        <v>2164</v>
      </c>
      <c r="I1024" s="243" t="s">
        <v>4083</v>
      </c>
      <c r="J1024" s="252" t="s">
        <v>125</v>
      </c>
      <c r="K1024" s="245">
        <v>4231000</v>
      </c>
      <c r="L1024" s="246"/>
      <c r="M1024" s="247">
        <f>_xlfn.XLOOKUP(TblMainInvoices[[#This Row],[Chapter_Nomber]],TblFeharesChapter[Abniyeh_Chapter_Nomber],TblFeharesChapter[Abniyeh_Plus_Minus])</f>
        <v>1.2571000000000001</v>
      </c>
      <c r="N1024" s="248">
        <v>1.3418000000000001</v>
      </c>
      <c r="O1024" s="245" t="str">
        <f>IF(ISBLANK(TblMainInvoices[[#This Row],[Estimate_Contract_Volumn]]),"",ROUND(TblMainInvoices[[#This Row],[Price_Unit]]*TblMainInvoices[[#This Row],[Estimate_Contract_Volumn]],0))</f>
        <v/>
      </c>
      <c r="P1024" s="249"/>
      <c r="Q1024" s="250" t="str">
        <f>IFERROR(IF(ISBLANK(TblMainInvoices[[#This Row],[ContInv_No01_Volumn]]),"",ROUND(TblMainInvoices[[#This Row],[Price_Unit]]*TblMainInvoices[[#This Row],[ContInv_No01_Volumn]],0)),"")</f>
        <v/>
      </c>
    </row>
    <row r="1025" spans="1:17" ht="50.25" customHeight="1">
      <c r="A1025" s="239" t="str">
        <f t="shared" si="30"/>
        <v>11200324</v>
      </c>
      <c r="B1025" s="240" t="str">
        <f>_xlfn.XLOOKUP(TblMainInvoices[[#This Row],[Fehrest_Code]],TblFeharesCode[Fehrest_Code],TblFeharesCode[Schedule_Prices_Fa])</f>
        <v>ابنیه</v>
      </c>
      <c r="C1025" s="240" t="e">
        <f>_xlfn.XLOOKUP(TblMainInvoices[[#This Row],[Schedule_Prices_Fa]],TblFeharesCode[Schedule_Prices_Fa],#REF!)</f>
        <v>#REF!</v>
      </c>
      <c r="D1025" s="241">
        <v>11</v>
      </c>
      <c r="E1025" s="241" t="str">
        <f t="shared" si="31"/>
        <v>20</v>
      </c>
      <c r="F1025" s="240" t="s">
        <v>2140</v>
      </c>
      <c r="G1025" s="251" t="s">
        <v>2165</v>
      </c>
      <c r="H1025" s="243" t="s">
        <v>2166</v>
      </c>
      <c r="I1025" s="243" t="s">
        <v>4083</v>
      </c>
      <c r="J1025" s="244" t="s">
        <v>125</v>
      </c>
      <c r="K1025" s="245">
        <v>4500000</v>
      </c>
      <c r="L1025" s="246"/>
      <c r="M1025" s="247">
        <f>_xlfn.XLOOKUP(TblMainInvoices[[#This Row],[Chapter_Nomber]],TblFeharesChapter[Abniyeh_Chapter_Nomber],TblFeharesChapter[Abniyeh_Plus_Minus])</f>
        <v>1.2571000000000001</v>
      </c>
      <c r="N1025" s="248">
        <v>1.3418000000000001</v>
      </c>
      <c r="O1025" s="245" t="str">
        <f>IF(ISBLANK(TblMainInvoices[[#This Row],[Estimate_Contract_Volumn]]),"",ROUND(TblMainInvoices[[#This Row],[Price_Unit]]*TblMainInvoices[[#This Row],[Estimate_Contract_Volumn]],0))</f>
        <v/>
      </c>
      <c r="P1025" s="254"/>
      <c r="Q1025" s="250" t="str">
        <f>IFERROR(IF(ISBLANK(TblMainInvoices[[#This Row],[ContInv_No01_Volumn]]),"",ROUND(TblMainInvoices[[#This Row],[Price_Unit]]*TblMainInvoices[[#This Row],[ContInv_No01_Volumn]],0)),"")</f>
        <v/>
      </c>
    </row>
    <row r="1026" spans="1:17" ht="50.25" customHeight="1">
      <c r="A1026" s="239" t="str">
        <f t="shared" si="30"/>
        <v>11200325</v>
      </c>
      <c r="B1026" s="240" t="str">
        <f>_xlfn.XLOOKUP(TblMainInvoices[[#This Row],[Fehrest_Code]],TblFeharesCode[Fehrest_Code],TblFeharesCode[Schedule_Prices_Fa])</f>
        <v>ابنیه</v>
      </c>
      <c r="C1026" s="240" t="e">
        <f>_xlfn.XLOOKUP(TblMainInvoices[[#This Row],[Schedule_Prices_Fa]],TblFeharesCode[Schedule_Prices_Fa],#REF!)</f>
        <v>#REF!</v>
      </c>
      <c r="D1026" s="241">
        <v>11</v>
      </c>
      <c r="E1026" s="241" t="str">
        <f t="shared" si="31"/>
        <v>20</v>
      </c>
      <c r="F1026" s="240" t="s">
        <v>2140</v>
      </c>
      <c r="G1026" s="251" t="s">
        <v>2167</v>
      </c>
      <c r="H1026" s="243" t="s">
        <v>2168</v>
      </c>
      <c r="I1026" s="243" t="s">
        <v>4083</v>
      </c>
      <c r="J1026" s="252" t="s">
        <v>125</v>
      </c>
      <c r="K1026" s="245">
        <v>4571000</v>
      </c>
      <c r="L1026" s="246"/>
      <c r="M1026" s="247">
        <f>_xlfn.XLOOKUP(TblMainInvoices[[#This Row],[Chapter_Nomber]],TblFeharesChapter[Abniyeh_Chapter_Nomber],TblFeharesChapter[Abniyeh_Plus_Minus])</f>
        <v>1.2571000000000001</v>
      </c>
      <c r="N1026" s="248">
        <v>1.3418000000000001</v>
      </c>
      <c r="O1026" s="245" t="str">
        <f>IF(ISBLANK(TblMainInvoices[[#This Row],[Estimate_Contract_Volumn]]),"",ROUND(TblMainInvoices[[#This Row],[Price_Unit]]*TblMainInvoices[[#This Row],[Estimate_Contract_Volumn]],0))</f>
        <v/>
      </c>
      <c r="P1026" s="249"/>
      <c r="Q1026" s="250" t="str">
        <f>IFERROR(IF(ISBLANK(TblMainInvoices[[#This Row],[ContInv_No01_Volumn]]),"",ROUND(TblMainInvoices[[#This Row],[Price_Unit]]*TblMainInvoices[[#This Row],[ContInv_No01_Volumn]],0)),"")</f>
        <v/>
      </c>
    </row>
    <row r="1027" spans="1:17" ht="50.25" customHeight="1">
      <c r="A1027" s="239" t="str">
        <f t="shared" si="30"/>
        <v>11200326</v>
      </c>
      <c r="B1027" s="240" t="str">
        <f>_xlfn.XLOOKUP(TblMainInvoices[[#This Row],[Fehrest_Code]],TblFeharesCode[Fehrest_Code],TblFeharesCode[Schedule_Prices_Fa])</f>
        <v>ابنیه</v>
      </c>
      <c r="C1027" s="240" t="e">
        <f>_xlfn.XLOOKUP(TblMainInvoices[[#This Row],[Schedule_Prices_Fa]],TblFeharesCode[Schedule_Prices_Fa],#REF!)</f>
        <v>#REF!</v>
      </c>
      <c r="D1027" s="241">
        <v>11</v>
      </c>
      <c r="E1027" s="241" t="str">
        <f t="shared" si="31"/>
        <v>20</v>
      </c>
      <c r="F1027" s="240" t="s">
        <v>2140</v>
      </c>
      <c r="G1027" s="251" t="s">
        <v>2169</v>
      </c>
      <c r="H1027" s="243" t="s">
        <v>2170</v>
      </c>
      <c r="I1027" s="243" t="s">
        <v>4083</v>
      </c>
      <c r="J1027" s="252" t="s">
        <v>125</v>
      </c>
      <c r="K1027" s="245">
        <v>4611000</v>
      </c>
      <c r="L1027" s="246"/>
      <c r="M1027" s="247">
        <f>_xlfn.XLOOKUP(TblMainInvoices[[#This Row],[Chapter_Nomber]],TblFeharesChapter[Abniyeh_Chapter_Nomber],TblFeharesChapter[Abniyeh_Plus_Minus])</f>
        <v>1.2571000000000001</v>
      </c>
      <c r="N1027" s="248">
        <v>1.3418000000000001</v>
      </c>
      <c r="O1027" s="245" t="str">
        <f>IF(ISBLANK(TblMainInvoices[[#This Row],[Estimate_Contract_Volumn]]),"",ROUND(TblMainInvoices[[#This Row],[Price_Unit]]*TblMainInvoices[[#This Row],[Estimate_Contract_Volumn]],0))</f>
        <v/>
      </c>
      <c r="P1027" s="249"/>
      <c r="Q1027" s="250" t="str">
        <f>IFERROR(IF(ISBLANK(TblMainInvoices[[#This Row],[ContInv_No01_Volumn]]),"",ROUND(TblMainInvoices[[#This Row],[Price_Unit]]*TblMainInvoices[[#This Row],[ContInv_No01_Volumn]],0)),"")</f>
        <v/>
      </c>
    </row>
    <row r="1028" spans="1:17" ht="50.25" customHeight="1">
      <c r="A1028" s="239" t="str">
        <f t="shared" si="30"/>
        <v>11200327</v>
      </c>
      <c r="B1028" s="240" t="str">
        <f>_xlfn.XLOOKUP(TblMainInvoices[[#This Row],[Fehrest_Code]],TblFeharesCode[Fehrest_Code],TblFeharesCode[Schedule_Prices_Fa])</f>
        <v>ابنیه</v>
      </c>
      <c r="C1028" s="240" t="e">
        <f>_xlfn.XLOOKUP(TblMainInvoices[[#This Row],[Schedule_Prices_Fa]],TblFeharesCode[Schedule_Prices_Fa],#REF!)</f>
        <v>#REF!</v>
      </c>
      <c r="D1028" s="241">
        <v>11</v>
      </c>
      <c r="E1028" s="241" t="str">
        <f t="shared" si="31"/>
        <v>20</v>
      </c>
      <c r="F1028" s="240" t="s">
        <v>2140</v>
      </c>
      <c r="G1028" s="251" t="s">
        <v>2171</v>
      </c>
      <c r="H1028" s="243" t="s">
        <v>2172</v>
      </c>
      <c r="I1028" s="243" t="s">
        <v>4086</v>
      </c>
      <c r="J1028" s="252" t="s">
        <v>125</v>
      </c>
      <c r="K1028" s="245">
        <v>0</v>
      </c>
      <c r="L1028" s="246"/>
      <c r="M1028" s="247">
        <f>_xlfn.XLOOKUP(TblMainInvoices[[#This Row],[Chapter_Nomber]],TblFeharesChapter[Abniyeh_Chapter_Nomber],TblFeharesChapter[Abniyeh_Plus_Minus])</f>
        <v>1.2571000000000001</v>
      </c>
      <c r="N1028" s="248">
        <v>1.3418000000000001</v>
      </c>
      <c r="O1028" s="245" t="str">
        <f>IF(ISBLANK(TblMainInvoices[[#This Row],[Estimate_Contract_Volumn]]),"",ROUND(TblMainInvoices[[#This Row],[Price_Unit]]*TblMainInvoices[[#This Row],[Estimate_Contract_Volumn]],0))</f>
        <v/>
      </c>
      <c r="P1028" s="249"/>
      <c r="Q1028" s="250" t="str">
        <f>IFERROR(IF(ISBLANK(TblMainInvoices[[#This Row],[ContInv_No01_Volumn]]),"",ROUND(TblMainInvoices[[#This Row],[Price_Unit]]*TblMainInvoices[[#This Row],[ContInv_No01_Volumn]],0)),"")</f>
        <v/>
      </c>
    </row>
    <row r="1029" spans="1:17" ht="50.25" customHeight="1">
      <c r="A1029" s="239" t="str">
        <f t="shared" si="30"/>
        <v>11200411</v>
      </c>
      <c r="B1029" s="240" t="str">
        <f>_xlfn.XLOOKUP(TblMainInvoices[[#This Row],[Fehrest_Code]],TblFeharesCode[Fehrest_Code],TblFeharesCode[Schedule_Prices_Fa])</f>
        <v>ابنیه</v>
      </c>
      <c r="C1029" s="240" t="e">
        <f>_xlfn.XLOOKUP(TblMainInvoices[[#This Row],[Schedule_Prices_Fa]],TblFeharesCode[Schedule_Prices_Fa],#REF!)</f>
        <v>#REF!</v>
      </c>
      <c r="D1029" s="241">
        <v>11</v>
      </c>
      <c r="E1029" s="241" t="str">
        <f t="shared" si="31"/>
        <v>20</v>
      </c>
      <c r="F1029" s="240" t="s">
        <v>2140</v>
      </c>
      <c r="G1029" s="251" t="s">
        <v>2173</v>
      </c>
      <c r="H1029" s="243" t="s">
        <v>2174</v>
      </c>
      <c r="I1029" s="243" t="s">
        <v>4087</v>
      </c>
      <c r="J1029" s="252" t="s">
        <v>125</v>
      </c>
      <c r="K1029" s="245">
        <v>250000</v>
      </c>
      <c r="L1029" s="246"/>
      <c r="M1029" s="247">
        <f>_xlfn.XLOOKUP(TblMainInvoices[[#This Row],[Chapter_Nomber]],TblFeharesChapter[Abniyeh_Chapter_Nomber],TblFeharesChapter[Abniyeh_Plus_Minus])</f>
        <v>1.2571000000000001</v>
      </c>
      <c r="N1029" s="248">
        <v>1.3418000000000001</v>
      </c>
      <c r="O1029" s="245" t="str">
        <f>IF(ISBLANK(TblMainInvoices[[#This Row],[Estimate_Contract_Volumn]]),"",ROUND(TblMainInvoices[[#This Row],[Price_Unit]]*TblMainInvoices[[#This Row],[Estimate_Contract_Volumn]],0))</f>
        <v/>
      </c>
      <c r="P1029" s="249"/>
      <c r="Q1029" s="250" t="str">
        <f>IFERROR(IF(ISBLANK(TblMainInvoices[[#This Row],[ContInv_No01_Volumn]]),"",ROUND(TblMainInvoices[[#This Row],[Price_Unit]]*TblMainInvoices[[#This Row],[ContInv_No01_Volumn]],0)),"")</f>
        <v/>
      </c>
    </row>
    <row r="1030" spans="1:17" ht="50.25" customHeight="1">
      <c r="A1030" s="239" t="str">
        <f t="shared" si="30"/>
        <v>11200511</v>
      </c>
      <c r="B1030" s="240" t="str">
        <f>_xlfn.XLOOKUP(TblMainInvoices[[#This Row],[Fehrest_Code]],TblFeharesCode[Fehrest_Code],TblFeharesCode[Schedule_Prices_Fa])</f>
        <v>ابنیه</v>
      </c>
      <c r="C1030" s="240" t="e">
        <f>_xlfn.XLOOKUP(TblMainInvoices[[#This Row],[Schedule_Prices_Fa]],TblFeharesCode[Schedule_Prices_Fa],#REF!)</f>
        <v>#REF!</v>
      </c>
      <c r="D1030" s="241">
        <v>11</v>
      </c>
      <c r="E1030" s="241" t="str">
        <f t="shared" si="31"/>
        <v>20</v>
      </c>
      <c r="F1030" s="240" t="s">
        <v>2140</v>
      </c>
      <c r="G1030" s="251" t="s">
        <v>2175</v>
      </c>
      <c r="H1030" s="243" t="s">
        <v>2176</v>
      </c>
      <c r="I1030" s="243" t="s">
        <v>4088</v>
      </c>
      <c r="J1030" s="244" t="s">
        <v>125</v>
      </c>
      <c r="K1030" s="245">
        <v>7608000</v>
      </c>
      <c r="L1030" s="246"/>
      <c r="M1030" s="247">
        <f>_xlfn.XLOOKUP(TblMainInvoices[[#This Row],[Chapter_Nomber]],TblFeharesChapter[Abniyeh_Chapter_Nomber],TblFeharesChapter[Abniyeh_Plus_Minus])</f>
        <v>1.2571000000000001</v>
      </c>
      <c r="N1030" s="248">
        <v>1.3418000000000001</v>
      </c>
      <c r="O1030" s="245" t="str">
        <f>IF(ISBLANK(TblMainInvoices[[#This Row],[Estimate_Contract_Volumn]]),"",ROUND(TblMainInvoices[[#This Row],[Price_Unit]]*TblMainInvoices[[#This Row],[Estimate_Contract_Volumn]],0))</f>
        <v/>
      </c>
      <c r="P1030" s="249"/>
      <c r="Q1030" s="250" t="str">
        <f>IFERROR(IF(ISBLANK(TblMainInvoices[[#This Row],[ContInv_No01_Volumn]]),"",ROUND(TblMainInvoices[[#This Row],[Price_Unit]]*TblMainInvoices[[#This Row],[ContInv_No01_Volumn]],0)),"")</f>
        <v/>
      </c>
    </row>
    <row r="1031" spans="1:17" ht="50.25" customHeight="1">
      <c r="A1031" s="239" t="str">
        <f t="shared" si="30"/>
        <v>11200611</v>
      </c>
      <c r="B1031" s="240" t="str">
        <f>_xlfn.XLOOKUP(TblMainInvoices[[#This Row],[Fehrest_Code]],TblFeharesCode[Fehrest_Code],TblFeharesCode[Schedule_Prices_Fa])</f>
        <v>ابنیه</v>
      </c>
      <c r="C1031" s="240" t="e">
        <f>_xlfn.XLOOKUP(TblMainInvoices[[#This Row],[Schedule_Prices_Fa]],TblFeharesCode[Schedule_Prices_Fa],#REF!)</f>
        <v>#REF!</v>
      </c>
      <c r="D1031" s="241">
        <v>11</v>
      </c>
      <c r="E1031" s="241" t="str">
        <f t="shared" si="31"/>
        <v>20</v>
      </c>
      <c r="F1031" s="240" t="s">
        <v>2140</v>
      </c>
      <c r="G1031" s="251" t="s">
        <v>2177</v>
      </c>
      <c r="H1031" s="243" t="s">
        <v>2178</v>
      </c>
      <c r="I1031" s="243" t="s">
        <v>4089</v>
      </c>
      <c r="J1031" s="252" t="s">
        <v>125</v>
      </c>
      <c r="K1031" s="245">
        <v>9577000</v>
      </c>
      <c r="L1031" s="246"/>
      <c r="M1031" s="247">
        <f>_xlfn.XLOOKUP(TblMainInvoices[[#This Row],[Chapter_Nomber]],TblFeharesChapter[Abniyeh_Chapter_Nomber],TblFeharesChapter[Abniyeh_Plus_Minus])</f>
        <v>1.2571000000000001</v>
      </c>
      <c r="N1031" s="248">
        <v>1.3418000000000001</v>
      </c>
      <c r="O1031" s="245" t="str">
        <f>IF(ISBLANK(TblMainInvoices[[#This Row],[Estimate_Contract_Volumn]]),"",ROUND(TblMainInvoices[[#This Row],[Price_Unit]]*TblMainInvoices[[#This Row],[Estimate_Contract_Volumn]],0))</f>
        <v/>
      </c>
      <c r="P1031" s="249"/>
      <c r="Q1031" s="250" t="str">
        <f>IFERROR(IF(ISBLANK(TblMainInvoices[[#This Row],[ContInv_No01_Volumn]]),"",ROUND(TblMainInvoices[[#This Row],[Price_Unit]]*TblMainInvoices[[#This Row],[ContInv_No01_Volumn]],0)),"")</f>
        <v/>
      </c>
    </row>
    <row r="1032" spans="1:17" ht="50.25" customHeight="1">
      <c r="A1032" s="239" t="str">
        <f t="shared" si="30"/>
        <v>11200612</v>
      </c>
      <c r="B1032" s="240" t="str">
        <f>_xlfn.XLOOKUP(TblMainInvoices[[#This Row],[Fehrest_Code]],TblFeharesCode[Fehrest_Code],TblFeharesCode[Schedule_Prices_Fa])</f>
        <v>ابنیه</v>
      </c>
      <c r="C1032" s="240" t="e">
        <f>_xlfn.XLOOKUP(TblMainInvoices[[#This Row],[Schedule_Prices_Fa]],TblFeharesCode[Schedule_Prices_Fa],#REF!)</f>
        <v>#REF!</v>
      </c>
      <c r="D1032" s="241">
        <v>11</v>
      </c>
      <c r="E1032" s="241" t="str">
        <f t="shared" si="31"/>
        <v>20</v>
      </c>
      <c r="F1032" s="240" t="s">
        <v>2140</v>
      </c>
      <c r="G1032" s="251" t="s">
        <v>2179</v>
      </c>
      <c r="H1032" s="243" t="s">
        <v>2180</v>
      </c>
      <c r="I1032" s="243" t="s">
        <v>4089</v>
      </c>
      <c r="J1032" s="252" t="s">
        <v>125</v>
      </c>
      <c r="K1032" s="245">
        <v>9322000</v>
      </c>
      <c r="L1032" s="246"/>
      <c r="M1032" s="247">
        <f>_xlfn.XLOOKUP(TblMainInvoices[[#This Row],[Chapter_Nomber]],TblFeharesChapter[Abniyeh_Chapter_Nomber],TblFeharesChapter[Abniyeh_Plus_Minus])</f>
        <v>1.2571000000000001</v>
      </c>
      <c r="N1032" s="248">
        <v>1.3418000000000001</v>
      </c>
      <c r="O1032" s="245" t="str">
        <f>IF(ISBLANK(TblMainInvoices[[#This Row],[Estimate_Contract_Volumn]]),"",ROUND(TblMainInvoices[[#This Row],[Price_Unit]]*TblMainInvoices[[#This Row],[Estimate_Contract_Volumn]],0))</f>
        <v/>
      </c>
      <c r="P1032" s="249"/>
      <c r="Q1032" s="250" t="str">
        <f>IFERROR(IF(ISBLANK(TblMainInvoices[[#This Row],[ContInv_No01_Volumn]]),"",ROUND(TblMainInvoices[[#This Row],[Price_Unit]]*TblMainInvoices[[#This Row],[ContInv_No01_Volumn]],0)),"")</f>
        <v/>
      </c>
    </row>
    <row r="1033" spans="1:17" ht="50.25" customHeight="1">
      <c r="A1033" s="239" t="str">
        <f t="shared" si="30"/>
        <v>11200613</v>
      </c>
      <c r="B1033" s="240" t="str">
        <f>_xlfn.XLOOKUP(TblMainInvoices[[#This Row],[Fehrest_Code]],TblFeharesCode[Fehrest_Code],TblFeharesCode[Schedule_Prices_Fa])</f>
        <v>ابنیه</v>
      </c>
      <c r="C1033" s="240" t="e">
        <f>_xlfn.XLOOKUP(TblMainInvoices[[#This Row],[Schedule_Prices_Fa]],TblFeharesCode[Schedule_Prices_Fa],#REF!)</f>
        <v>#REF!</v>
      </c>
      <c r="D1033" s="241">
        <v>11</v>
      </c>
      <c r="E1033" s="241" t="str">
        <f t="shared" si="31"/>
        <v>20</v>
      </c>
      <c r="F1033" s="240" t="s">
        <v>2140</v>
      </c>
      <c r="G1033" s="251" t="s">
        <v>2181</v>
      </c>
      <c r="H1033" s="243" t="s">
        <v>2182</v>
      </c>
      <c r="I1033" s="243" t="s">
        <v>4090</v>
      </c>
      <c r="J1033" s="252" t="s">
        <v>125</v>
      </c>
      <c r="K1033" s="245">
        <v>1240000</v>
      </c>
      <c r="L1033" s="246"/>
      <c r="M1033" s="247">
        <f>_xlfn.XLOOKUP(TblMainInvoices[[#This Row],[Chapter_Nomber]],TblFeharesChapter[Abniyeh_Chapter_Nomber],TblFeharesChapter[Abniyeh_Plus_Minus])</f>
        <v>1.2571000000000001</v>
      </c>
      <c r="N1033" s="248">
        <v>1.3418000000000001</v>
      </c>
      <c r="O1033" s="245" t="str">
        <f>IF(ISBLANK(TblMainInvoices[[#This Row],[Estimate_Contract_Volumn]]),"",ROUND(TblMainInvoices[[#This Row],[Price_Unit]]*TblMainInvoices[[#This Row],[Estimate_Contract_Volumn]],0))</f>
        <v/>
      </c>
      <c r="P1033" s="249"/>
      <c r="Q1033" s="250" t="str">
        <f>IFERROR(IF(ISBLANK(TblMainInvoices[[#This Row],[ContInv_No01_Volumn]]),"",ROUND(TblMainInvoices[[#This Row],[Price_Unit]]*TblMainInvoices[[#This Row],[ContInv_No01_Volumn]],0)),"")</f>
        <v/>
      </c>
    </row>
    <row r="1034" spans="1:17" ht="50.25" customHeight="1">
      <c r="A1034" s="239" t="str">
        <f t="shared" si="30"/>
        <v>11200614</v>
      </c>
      <c r="B1034" s="240" t="str">
        <f>_xlfn.XLOOKUP(TblMainInvoices[[#This Row],[Fehrest_Code]],TblFeharesCode[Fehrest_Code],TblFeharesCode[Schedule_Prices_Fa])</f>
        <v>ابنیه</v>
      </c>
      <c r="C1034" s="240" t="e">
        <f>_xlfn.XLOOKUP(TblMainInvoices[[#This Row],[Schedule_Prices_Fa]],TblFeharesCode[Schedule_Prices_Fa],#REF!)</f>
        <v>#REF!</v>
      </c>
      <c r="D1034" s="241">
        <v>11</v>
      </c>
      <c r="E1034" s="241" t="str">
        <f t="shared" si="31"/>
        <v>20</v>
      </c>
      <c r="F1034" s="240" t="s">
        <v>2140</v>
      </c>
      <c r="G1034" s="251" t="s">
        <v>2183</v>
      </c>
      <c r="H1034" s="243" t="s">
        <v>2184</v>
      </c>
      <c r="I1034" s="243" t="s">
        <v>4091</v>
      </c>
      <c r="J1034" s="252" t="s">
        <v>125</v>
      </c>
      <c r="K1034" s="245">
        <v>2643000</v>
      </c>
      <c r="L1034" s="246"/>
      <c r="M1034" s="247">
        <f>_xlfn.XLOOKUP(TblMainInvoices[[#This Row],[Chapter_Nomber]],TblFeharesChapter[Abniyeh_Chapter_Nomber],TblFeharesChapter[Abniyeh_Plus_Minus])</f>
        <v>1.2571000000000001</v>
      </c>
      <c r="N1034" s="248">
        <v>1.3418000000000001</v>
      </c>
      <c r="O1034" s="245" t="str">
        <f>IF(ISBLANK(TblMainInvoices[[#This Row],[Estimate_Contract_Volumn]]),"",ROUND(TblMainInvoices[[#This Row],[Price_Unit]]*TblMainInvoices[[#This Row],[Estimate_Contract_Volumn]],0))</f>
        <v/>
      </c>
      <c r="P1034" s="249"/>
      <c r="Q1034" s="250" t="str">
        <f>IFERROR(IF(ISBLANK(TblMainInvoices[[#This Row],[ContInv_No01_Volumn]]),"",ROUND(TblMainInvoices[[#This Row],[Price_Unit]]*TblMainInvoices[[#This Row],[ContInv_No01_Volumn]],0)),"")</f>
        <v/>
      </c>
    </row>
    <row r="1035" spans="1:17" ht="50.25" customHeight="1">
      <c r="A1035" s="239" t="str">
        <f t="shared" si="30"/>
        <v>11200615</v>
      </c>
      <c r="B1035" s="240" t="str">
        <f>_xlfn.XLOOKUP(TblMainInvoices[[#This Row],[Fehrest_Code]],TblFeharesCode[Fehrest_Code],TblFeharesCode[Schedule_Prices_Fa])</f>
        <v>ابنیه</v>
      </c>
      <c r="C1035" s="240" t="e">
        <f>_xlfn.XLOOKUP(TblMainInvoices[[#This Row],[Schedule_Prices_Fa]],TblFeharesCode[Schedule_Prices_Fa],#REF!)</f>
        <v>#REF!</v>
      </c>
      <c r="D1035" s="241">
        <v>11</v>
      </c>
      <c r="E1035" s="241" t="str">
        <f t="shared" si="31"/>
        <v>20</v>
      </c>
      <c r="F1035" s="240" t="s">
        <v>2140</v>
      </c>
      <c r="G1035" s="251" t="s">
        <v>2185</v>
      </c>
      <c r="H1035" s="243" t="s">
        <v>2186</v>
      </c>
      <c r="I1035" s="243" t="s">
        <v>4090</v>
      </c>
      <c r="J1035" s="252" t="s">
        <v>125</v>
      </c>
      <c r="K1035" s="245">
        <v>1734000</v>
      </c>
      <c r="L1035" s="246"/>
      <c r="M1035" s="247">
        <f>_xlfn.XLOOKUP(TblMainInvoices[[#This Row],[Chapter_Nomber]],TblFeharesChapter[Abniyeh_Chapter_Nomber],TblFeharesChapter[Abniyeh_Plus_Minus])</f>
        <v>1.2571000000000001</v>
      </c>
      <c r="N1035" s="248">
        <v>1.3418000000000001</v>
      </c>
      <c r="O1035" s="245" t="str">
        <f>IF(ISBLANK(TblMainInvoices[[#This Row],[Estimate_Contract_Volumn]]),"",ROUND(TblMainInvoices[[#This Row],[Price_Unit]]*TblMainInvoices[[#This Row],[Estimate_Contract_Volumn]],0))</f>
        <v/>
      </c>
      <c r="P1035" s="249"/>
      <c r="Q1035" s="250" t="str">
        <f>IFERROR(IF(ISBLANK(TblMainInvoices[[#This Row],[ContInv_No01_Volumn]]),"",ROUND(TblMainInvoices[[#This Row],[Price_Unit]]*TblMainInvoices[[#This Row],[ContInv_No01_Volumn]],0)),"")</f>
        <v/>
      </c>
    </row>
    <row r="1036" spans="1:17" ht="50.25" customHeight="1">
      <c r="A1036" s="239" t="str">
        <f t="shared" si="30"/>
        <v>11200616</v>
      </c>
      <c r="B1036" s="240" t="str">
        <f>_xlfn.XLOOKUP(TblMainInvoices[[#This Row],[Fehrest_Code]],TblFeharesCode[Fehrest_Code],TblFeharesCode[Schedule_Prices_Fa])</f>
        <v>ابنیه</v>
      </c>
      <c r="C1036" s="240" t="e">
        <f>_xlfn.XLOOKUP(TblMainInvoices[[#This Row],[Schedule_Prices_Fa]],TblFeharesCode[Schedule_Prices_Fa],#REF!)</f>
        <v>#REF!</v>
      </c>
      <c r="D1036" s="241">
        <v>11</v>
      </c>
      <c r="E1036" s="241" t="str">
        <f t="shared" si="31"/>
        <v>20</v>
      </c>
      <c r="F1036" s="240" t="s">
        <v>2140</v>
      </c>
      <c r="G1036" s="251" t="s">
        <v>2187</v>
      </c>
      <c r="H1036" s="243" t="s">
        <v>2188</v>
      </c>
      <c r="I1036" s="243" t="s">
        <v>4090</v>
      </c>
      <c r="J1036" s="252" t="s">
        <v>125</v>
      </c>
      <c r="K1036" s="245">
        <v>2346000</v>
      </c>
      <c r="L1036" s="246"/>
      <c r="M1036" s="247">
        <f>_xlfn.XLOOKUP(TblMainInvoices[[#This Row],[Chapter_Nomber]],TblFeharesChapter[Abniyeh_Chapter_Nomber],TblFeharesChapter[Abniyeh_Plus_Minus])</f>
        <v>1.2571000000000001</v>
      </c>
      <c r="N1036" s="248">
        <v>1.3418000000000001</v>
      </c>
      <c r="O1036" s="245" t="str">
        <f>IF(ISBLANK(TblMainInvoices[[#This Row],[Estimate_Contract_Volumn]]),"",ROUND(TblMainInvoices[[#This Row],[Price_Unit]]*TblMainInvoices[[#This Row],[Estimate_Contract_Volumn]],0))</f>
        <v/>
      </c>
      <c r="P1036" s="249"/>
      <c r="Q1036" s="250" t="str">
        <f>IFERROR(IF(ISBLANK(TblMainInvoices[[#This Row],[ContInv_No01_Volumn]]),"",ROUND(TblMainInvoices[[#This Row],[Price_Unit]]*TblMainInvoices[[#This Row],[ContInv_No01_Volumn]],0)),"")</f>
        <v/>
      </c>
    </row>
    <row r="1037" spans="1:17" ht="50.25" customHeight="1">
      <c r="A1037" s="239" t="str">
        <f t="shared" si="30"/>
        <v>11200711</v>
      </c>
      <c r="B1037" s="240" t="str">
        <f>_xlfn.XLOOKUP(TblMainInvoices[[#This Row],[Fehrest_Code]],TblFeharesCode[Fehrest_Code],TblFeharesCode[Schedule_Prices_Fa])</f>
        <v>ابنیه</v>
      </c>
      <c r="C1037" s="240" t="e">
        <f>_xlfn.XLOOKUP(TblMainInvoices[[#This Row],[Schedule_Prices_Fa]],TblFeharesCode[Schedule_Prices_Fa],#REF!)</f>
        <v>#REF!</v>
      </c>
      <c r="D1037" s="241">
        <v>11</v>
      </c>
      <c r="E1037" s="241" t="str">
        <f t="shared" si="31"/>
        <v>20</v>
      </c>
      <c r="F1037" s="240" t="s">
        <v>2140</v>
      </c>
      <c r="G1037" s="251" t="s">
        <v>2189</v>
      </c>
      <c r="H1037" s="243" t="s">
        <v>2190</v>
      </c>
      <c r="I1037" s="243" t="s">
        <v>4092</v>
      </c>
      <c r="J1037" s="252" t="s">
        <v>125</v>
      </c>
      <c r="K1037" s="245">
        <v>10224000</v>
      </c>
      <c r="L1037" s="246"/>
      <c r="M1037" s="247">
        <f>_xlfn.XLOOKUP(TblMainInvoices[[#This Row],[Chapter_Nomber]],TblFeharesChapter[Abniyeh_Chapter_Nomber],TblFeharesChapter[Abniyeh_Plus_Minus])</f>
        <v>1.2571000000000001</v>
      </c>
      <c r="N1037" s="248">
        <v>1.3418000000000001</v>
      </c>
      <c r="O1037" s="245" t="str">
        <f>IF(ISBLANK(TblMainInvoices[[#This Row],[Estimate_Contract_Volumn]]),"",ROUND(TblMainInvoices[[#This Row],[Price_Unit]]*TblMainInvoices[[#This Row],[Estimate_Contract_Volumn]],0))</f>
        <v/>
      </c>
      <c r="P1037" s="249"/>
      <c r="Q1037" s="250" t="str">
        <f>IFERROR(IF(ISBLANK(TblMainInvoices[[#This Row],[ContInv_No01_Volumn]]),"",ROUND(TblMainInvoices[[#This Row],[Price_Unit]]*TblMainInvoices[[#This Row],[ContInv_No01_Volumn]],0)),"")</f>
        <v/>
      </c>
    </row>
    <row r="1038" spans="1:17" ht="50.25" customHeight="1">
      <c r="A1038" s="239" t="str">
        <f t="shared" ref="A1038:A1101" si="32">D1038&amp;G1038</f>
        <v>11200712</v>
      </c>
      <c r="B1038" s="240" t="str">
        <f>_xlfn.XLOOKUP(TblMainInvoices[[#This Row],[Fehrest_Code]],TblFeharesCode[Fehrest_Code],TblFeharesCode[Schedule_Prices_Fa])</f>
        <v>ابنیه</v>
      </c>
      <c r="C1038" s="240" t="e">
        <f>_xlfn.XLOOKUP(TblMainInvoices[[#This Row],[Schedule_Prices_Fa]],TblFeharesCode[Schedule_Prices_Fa],#REF!)</f>
        <v>#REF!</v>
      </c>
      <c r="D1038" s="241">
        <v>11</v>
      </c>
      <c r="E1038" s="241" t="str">
        <f t="shared" ref="E1038:E1101" si="33">LEFT($G1038,2)</f>
        <v>20</v>
      </c>
      <c r="F1038" s="240" t="s">
        <v>2140</v>
      </c>
      <c r="G1038" s="251" t="s">
        <v>2191</v>
      </c>
      <c r="H1038" s="243" t="s">
        <v>2192</v>
      </c>
      <c r="I1038" s="243" t="s">
        <v>4093</v>
      </c>
      <c r="J1038" s="244" t="s">
        <v>125</v>
      </c>
      <c r="K1038" s="245">
        <v>7427000</v>
      </c>
      <c r="L1038" s="246"/>
      <c r="M1038" s="247">
        <f>_xlfn.XLOOKUP(TblMainInvoices[[#This Row],[Chapter_Nomber]],TblFeharesChapter[Abniyeh_Chapter_Nomber],TblFeharesChapter[Abniyeh_Plus_Minus])</f>
        <v>1.2571000000000001</v>
      </c>
      <c r="N1038" s="248">
        <v>1.3418000000000001</v>
      </c>
      <c r="O1038" s="245" t="str">
        <f>IF(ISBLANK(TblMainInvoices[[#This Row],[Estimate_Contract_Volumn]]),"",ROUND(TblMainInvoices[[#This Row],[Price_Unit]]*TblMainInvoices[[#This Row],[Estimate_Contract_Volumn]],0))</f>
        <v/>
      </c>
      <c r="P1038" s="254"/>
      <c r="Q1038" s="250" t="str">
        <f>IFERROR(IF(ISBLANK(TblMainInvoices[[#This Row],[ContInv_No01_Volumn]]),"",ROUND(TblMainInvoices[[#This Row],[Price_Unit]]*TblMainInvoices[[#This Row],[ContInv_No01_Volumn]],0)),"")</f>
        <v/>
      </c>
    </row>
    <row r="1039" spans="1:17" ht="50.25" customHeight="1">
      <c r="A1039" s="239" t="str">
        <f t="shared" si="32"/>
        <v>11200801</v>
      </c>
      <c r="B1039" s="240" t="str">
        <f>_xlfn.XLOOKUP(TblMainInvoices[[#This Row],[Fehrest_Code]],TblFeharesCode[Fehrest_Code],TblFeharesCode[Schedule_Prices_Fa])</f>
        <v>ابنیه</v>
      </c>
      <c r="C1039" s="240" t="e">
        <f>_xlfn.XLOOKUP(TblMainInvoices[[#This Row],[Schedule_Prices_Fa]],TblFeharesCode[Schedule_Prices_Fa],#REF!)</f>
        <v>#REF!</v>
      </c>
      <c r="D1039" s="241">
        <v>11</v>
      </c>
      <c r="E1039" s="241" t="str">
        <f t="shared" si="33"/>
        <v>20</v>
      </c>
      <c r="F1039" s="240" t="s">
        <v>2140</v>
      </c>
      <c r="G1039" s="251" t="s">
        <v>2193</v>
      </c>
      <c r="H1039" s="243" t="s">
        <v>2194</v>
      </c>
      <c r="I1039" s="243" t="s">
        <v>4094</v>
      </c>
      <c r="J1039" s="252" t="s">
        <v>125</v>
      </c>
      <c r="K1039" s="245">
        <v>6309000</v>
      </c>
      <c r="L1039" s="246"/>
      <c r="M1039" s="247">
        <f>_xlfn.XLOOKUP(TblMainInvoices[[#This Row],[Chapter_Nomber]],TblFeharesChapter[Abniyeh_Chapter_Nomber],TblFeharesChapter[Abniyeh_Plus_Minus])</f>
        <v>1.2571000000000001</v>
      </c>
      <c r="N1039" s="248">
        <v>1.3418000000000001</v>
      </c>
      <c r="O1039" s="245" t="str">
        <f>IF(ISBLANK(TblMainInvoices[[#This Row],[Estimate_Contract_Volumn]]),"",ROUND(TblMainInvoices[[#This Row],[Price_Unit]]*TblMainInvoices[[#This Row],[Estimate_Contract_Volumn]],0))</f>
        <v/>
      </c>
      <c r="P1039" s="249"/>
      <c r="Q1039" s="250" t="str">
        <f>IFERROR(IF(ISBLANK(TblMainInvoices[[#This Row],[ContInv_No01_Volumn]]),"",ROUND(TblMainInvoices[[#This Row],[Price_Unit]]*TblMainInvoices[[#This Row],[ContInv_No01_Volumn]],0)),"")</f>
        <v/>
      </c>
    </row>
    <row r="1040" spans="1:17" ht="50.25" customHeight="1">
      <c r="A1040" s="239" t="str">
        <f t="shared" si="32"/>
        <v>11200802</v>
      </c>
      <c r="B1040" s="240" t="str">
        <f>_xlfn.XLOOKUP(TblMainInvoices[[#This Row],[Fehrest_Code]],TblFeharesCode[Fehrest_Code],TblFeharesCode[Schedule_Prices_Fa])</f>
        <v>ابنیه</v>
      </c>
      <c r="C1040" s="240" t="e">
        <f>_xlfn.XLOOKUP(TblMainInvoices[[#This Row],[Schedule_Prices_Fa]],TblFeharesCode[Schedule_Prices_Fa],#REF!)</f>
        <v>#REF!</v>
      </c>
      <c r="D1040" s="241">
        <v>11</v>
      </c>
      <c r="E1040" s="241" t="str">
        <f t="shared" si="33"/>
        <v>20</v>
      </c>
      <c r="F1040" s="240" t="s">
        <v>2140</v>
      </c>
      <c r="G1040" s="251" t="s">
        <v>2195</v>
      </c>
      <c r="H1040" s="243" t="s">
        <v>2196</v>
      </c>
      <c r="I1040" s="243" t="s">
        <v>4095</v>
      </c>
      <c r="J1040" s="252" t="s">
        <v>145</v>
      </c>
      <c r="K1040" s="245">
        <v>329000</v>
      </c>
      <c r="L1040" s="246"/>
      <c r="M1040" s="247">
        <f>_xlfn.XLOOKUP(TblMainInvoices[[#This Row],[Chapter_Nomber]],TblFeharesChapter[Abniyeh_Chapter_Nomber],TblFeharesChapter[Abniyeh_Plus_Minus])</f>
        <v>1.2571000000000001</v>
      </c>
      <c r="N1040" s="248">
        <v>1.3418000000000001</v>
      </c>
      <c r="O1040" s="245" t="str">
        <f>IF(ISBLANK(TblMainInvoices[[#This Row],[Estimate_Contract_Volumn]]),"",ROUND(TblMainInvoices[[#This Row],[Price_Unit]]*TblMainInvoices[[#This Row],[Estimate_Contract_Volumn]],0))</f>
        <v/>
      </c>
      <c r="P1040" s="249"/>
      <c r="Q1040" s="250" t="str">
        <f>IFERROR(IF(ISBLANK(TblMainInvoices[[#This Row],[ContInv_No01_Volumn]]),"",ROUND(TblMainInvoices[[#This Row],[Price_Unit]]*TblMainInvoices[[#This Row],[ContInv_No01_Volumn]],0)),"")</f>
        <v/>
      </c>
    </row>
    <row r="1041" spans="1:17" ht="50.25" customHeight="1">
      <c r="A1041" s="239" t="str">
        <f t="shared" si="32"/>
        <v>11200803</v>
      </c>
      <c r="B1041" s="240" t="str">
        <f>_xlfn.XLOOKUP(TblMainInvoices[[#This Row],[Fehrest_Code]],TblFeharesCode[Fehrest_Code],TblFeharesCode[Schedule_Prices_Fa])</f>
        <v>ابنیه</v>
      </c>
      <c r="C1041" s="240" t="e">
        <f>_xlfn.XLOOKUP(TblMainInvoices[[#This Row],[Schedule_Prices_Fa]],TblFeharesCode[Schedule_Prices_Fa],#REF!)</f>
        <v>#REF!</v>
      </c>
      <c r="D1041" s="241">
        <v>11</v>
      </c>
      <c r="E1041" s="241" t="str">
        <f t="shared" si="33"/>
        <v>20</v>
      </c>
      <c r="F1041" s="240" t="s">
        <v>2140</v>
      </c>
      <c r="G1041" s="251" t="s">
        <v>2197</v>
      </c>
      <c r="H1041" s="243" t="s">
        <v>2198</v>
      </c>
      <c r="I1041" s="243" t="s">
        <v>4096</v>
      </c>
      <c r="J1041" s="252" t="s">
        <v>125</v>
      </c>
      <c r="K1041" s="245">
        <v>-176000</v>
      </c>
      <c r="L1041" s="246"/>
      <c r="M1041" s="247">
        <f>_xlfn.XLOOKUP(TblMainInvoices[[#This Row],[Chapter_Nomber]],TblFeharesChapter[Abniyeh_Chapter_Nomber],TblFeharesChapter[Abniyeh_Plus_Minus])</f>
        <v>1.2571000000000001</v>
      </c>
      <c r="N1041" s="248">
        <v>1.3418000000000001</v>
      </c>
      <c r="O1041" s="245" t="str">
        <f>IF(ISBLANK(TblMainInvoices[[#This Row],[Estimate_Contract_Volumn]]),"",ROUND(TblMainInvoices[[#This Row],[Price_Unit]]*TblMainInvoices[[#This Row],[Estimate_Contract_Volumn]],0))</f>
        <v/>
      </c>
      <c r="P1041" s="249"/>
      <c r="Q1041" s="250" t="str">
        <f>IFERROR(IF(ISBLANK(TblMainInvoices[[#This Row],[ContInv_No01_Volumn]]),"",ROUND(TblMainInvoices[[#This Row],[Price_Unit]]*TblMainInvoices[[#This Row],[ContInv_No01_Volumn]],0)),"")</f>
        <v/>
      </c>
    </row>
    <row r="1042" spans="1:17" ht="50.25" customHeight="1">
      <c r="A1042" s="239" t="str">
        <f t="shared" si="32"/>
        <v>11210105</v>
      </c>
      <c r="B1042" s="240" t="str">
        <f>_xlfn.XLOOKUP(TblMainInvoices[[#This Row],[Fehrest_Code]],TblFeharesCode[Fehrest_Code],TblFeharesCode[Schedule_Prices_Fa])</f>
        <v>ابنیه</v>
      </c>
      <c r="C1042" s="240" t="e">
        <f>_xlfn.XLOOKUP(TblMainInvoices[[#This Row],[Schedule_Prices_Fa]],TblFeharesCode[Schedule_Prices_Fa],#REF!)</f>
        <v>#REF!</v>
      </c>
      <c r="D1042" s="241">
        <v>11</v>
      </c>
      <c r="E1042" s="241" t="str">
        <f t="shared" si="33"/>
        <v>21</v>
      </c>
      <c r="F1042" s="240" t="s">
        <v>2199</v>
      </c>
      <c r="G1042" s="251" t="s">
        <v>2200</v>
      </c>
      <c r="H1042" s="243" t="s">
        <v>2201</v>
      </c>
      <c r="I1042" s="243" t="s">
        <v>4097</v>
      </c>
      <c r="J1042" s="252" t="s">
        <v>125</v>
      </c>
      <c r="K1042" s="245">
        <v>3118000</v>
      </c>
      <c r="L1042" s="246"/>
      <c r="M1042" s="247">
        <f>_xlfn.XLOOKUP(TblMainInvoices[[#This Row],[Chapter_Nomber]],TblFeharesChapter[Abniyeh_Chapter_Nomber],TblFeharesChapter[Abniyeh_Plus_Minus])</f>
        <v>1.5106999999999999</v>
      </c>
      <c r="N1042" s="248">
        <v>1.3418000000000001</v>
      </c>
      <c r="O1042" s="245" t="str">
        <f>IF(ISBLANK(TblMainInvoices[[#This Row],[Estimate_Contract_Volumn]]),"",ROUND(TblMainInvoices[[#This Row],[Price_Unit]]*TblMainInvoices[[#This Row],[Estimate_Contract_Volumn]],0))</f>
        <v/>
      </c>
      <c r="P1042" s="249"/>
      <c r="Q1042" s="250" t="str">
        <f>IFERROR(IF(ISBLANK(TblMainInvoices[[#This Row],[ContInv_No01_Volumn]]),"",ROUND(TblMainInvoices[[#This Row],[Price_Unit]]*TblMainInvoices[[#This Row],[ContInv_No01_Volumn]],0)),"")</f>
        <v/>
      </c>
    </row>
    <row r="1043" spans="1:17" ht="50.25" customHeight="1">
      <c r="A1043" s="239" t="str">
        <f t="shared" si="32"/>
        <v>11210106</v>
      </c>
      <c r="B1043" s="240" t="str">
        <f>_xlfn.XLOOKUP(TblMainInvoices[[#This Row],[Fehrest_Code]],TblFeharesCode[Fehrest_Code],TblFeharesCode[Schedule_Prices_Fa])</f>
        <v>ابنیه</v>
      </c>
      <c r="C1043" s="240" t="e">
        <f>_xlfn.XLOOKUP(TblMainInvoices[[#This Row],[Schedule_Prices_Fa]],TblFeharesCode[Schedule_Prices_Fa],#REF!)</f>
        <v>#REF!</v>
      </c>
      <c r="D1043" s="241">
        <v>11</v>
      </c>
      <c r="E1043" s="241" t="str">
        <f t="shared" si="33"/>
        <v>21</v>
      </c>
      <c r="F1043" s="240" t="s">
        <v>2199</v>
      </c>
      <c r="G1043" s="251" t="s">
        <v>2202</v>
      </c>
      <c r="H1043" s="243" t="s">
        <v>2203</v>
      </c>
      <c r="I1043" s="243" t="s">
        <v>4097</v>
      </c>
      <c r="J1043" s="252" t="s">
        <v>125</v>
      </c>
      <c r="K1043" s="245">
        <v>3223000</v>
      </c>
      <c r="L1043" s="246"/>
      <c r="M1043" s="247">
        <f>_xlfn.XLOOKUP(TblMainInvoices[[#This Row],[Chapter_Nomber]],TblFeharesChapter[Abniyeh_Chapter_Nomber],TblFeharesChapter[Abniyeh_Plus_Minus])</f>
        <v>1.5106999999999999</v>
      </c>
      <c r="N1043" s="248">
        <v>1.3418000000000001</v>
      </c>
      <c r="O1043" s="245" t="str">
        <f>IF(ISBLANK(TblMainInvoices[[#This Row],[Estimate_Contract_Volumn]]),"",ROUND(TblMainInvoices[[#This Row],[Price_Unit]]*TblMainInvoices[[#This Row],[Estimate_Contract_Volumn]],0))</f>
        <v/>
      </c>
      <c r="P1043" s="249"/>
      <c r="Q1043" s="250" t="str">
        <f>IFERROR(IF(ISBLANK(TblMainInvoices[[#This Row],[ContInv_No01_Volumn]]),"",ROUND(TblMainInvoices[[#This Row],[Price_Unit]]*TblMainInvoices[[#This Row],[ContInv_No01_Volumn]],0)),"")</f>
        <v/>
      </c>
    </row>
    <row r="1044" spans="1:17" ht="50.25" customHeight="1">
      <c r="A1044" s="239" t="str">
        <f t="shared" si="32"/>
        <v>11210107</v>
      </c>
      <c r="B1044" s="240" t="str">
        <f>_xlfn.XLOOKUP(TblMainInvoices[[#This Row],[Fehrest_Code]],TblFeharesCode[Fehrest_Code],TblFeharesCode[Schedule_Prices_Fa])</f>
        <v>ابنیه</v>
      </c>
      <c r="C1044" s="240" t="e">
        <f>_xlfn.XLOOKUP(TblMainInvoices[[#This Row],[Schedule_Prices_Fa]],TblFeharesCode[Schedule_Prices_Fa],#REF!)</f>
        <v>#REF!</v>
      </c>
      <c r="D1044" s="241">
        <v>11</v>
      </c>
      <c r="E1044" s="241" t="str">
        <f t="shared" si="33"/>
        <v>21</v>
      </c>
      <c r="F1044" s="240" t="s">
        <v>2199</v>
      </c>
      <c r="G1044" s="251" t="s">
        <v>2204</v>
      </c>
      <c r="H1044" s="243" t="s">
        <v>2205</v>
      </c>
      <c r="I1044" s="243" t="s">
        <v>4097</v>
      </c>
      <c r="J1044" s="252" t="s">
        <v>125</v>
      </c>
      <c r="K1044" s="245">
        <v>2803000</v>
      </c>
      <c r="L1044" s="246"/>
      <c r="M1044" s="247">
        <f>_xlfn.XLOOKUP(TblMainInvoices[[#This Row],[Chapter_Nomber]],TblFeharesChapter[Abniyeh_Chapter_Nomber],TblFeharesChapter[Abniyeh_Plus_Minus])</f>
        <v>1.5106999999999999</v>
      </c>
      <c r="N1044" s="248">
        <v>1.3418000000000001</v>
      </c>
      <c r="O1044" s="245" t="str">
        <f>IF(ISBLANK(TblMainInvoices[[#This Row],[Estimate_Contract_Volumn]]),"",ROUND(TblMainInvoices[[#This Row],[Price_Unit]]*TblMainInvoices[[#This Row],[Estimate_Contract_Volumn]],0))</f>
        <v/>
      </c>
      <c r="P1044" s="249"/>
      <c r="Q1044" s="250" t="str">
        <f>IFERROR(IF(ISBLANK(TblMainInvoices[[#This Row],[ContInv_No01_Volumn]]),"",ROUND(TblMainInvoices[[#This Row],[Price_Unit]]*TblMainInvoices[[#This Row],[ContInv_No01_Volumn]],0)),"")</f>
        <v/>
      </c>
    </row>
    <row r="1045" spans="1:17" ht="50.25" customHeight="1">
      <c r="A1045" s="239" t="str">
        <f t="shared" si="32"/>
        <v>11210108</v>
      </c>
      <c r="B1045" s="240" t="str">
        <f>_xlfn.XLOOKUP(TblMainInvoices[[#This Row],[Fehrest_Code]],TblFeharesCode[Fehrest_Code],TblFeharesCode[Schedule_Prices_Fa])</f>
        <v>ابنیه</v>
      </c>
      <c r="C1045" s="240" t="e">
        <f>_xlfn.XLOOKUP(TblMainInvoices[[#This Row],[Schedule_Prices_Fa]],TblFeharesCode[Schedule_Prices_Fa],#REF!)</f>
        <v>#REF!</v>
      </c>
      <c r="D1045" s="241">
        <v>11</v>
      </c>
      <c r="E1045" s="241" t="str">
        <f t="shared" si="33"/>
        <v>21</v>
      </c>
      <c r="F1045" s="240" t="s">
        <v>2199</v>
      </c>
      <c r="G1045" s="251" t="s">
        <v>2206</v>
      </c>
      <c r="H1045" s="243" t="s">
        <v>2207</v>
      </c>
      <c r="I1045" s="243" t="s">
        <v>4097</v>
      </c>
      <c r="J1045" s="252" t="s">
        <v>125</v>
      </c>
      <c r="K1045" s="245">
        <v>2751000</v>
      </c>
      <c r="L1045" s="246"/>
      <c r="M1045" s="247">
        <f>_xlfn.XLOOKUP(TblMainInvoices[[#This Row],[Chapter_Nomber]],TblFeharesChapter[Abniyeh_Chapter_Nomber],TblFeharesChapter[Abniyeh_Plus_Minus])</f>
        <v>1.5106999999999999</v>
      </c>
      <c r="N1045" s="248">
        <v>1.3418000000000001</v>
      </c>
      <c r="O1045" s="245" t="str">
        <f>IF(ISBLANK(TblMainInvoices[[#This Row],[Estimate_Contract_Volumn]]),"",ROUND(TblMainInvoices[[#This Row],[Price_Unit]]*TblMainInvoices[[#This Row],[Estimate_Contract_Volumn]],0))</f>
        <v/>
      </c>
      <c r="P1045" s="249"/>
      <c r="Q1045" s="250" t="str">
        <f>IFERROR(IF(ISBLANK(TblMainInvoices[[#This Row],[ContInv_No01_Volumn]]),"",ROUND(TblMainInvoices[[#This Row],[Price_Unit]]*TblMainInvoices[[#This Row],[ContInv_No01_Volumn]],0)),"")</f>
        <v/>
      </c>
    </row>
    <row r="1046" spans="1:17" ht="50.25" customHeight="1">
      <c r="A1046" s="239" t="str">
        <f t="shared" si="32"/>
        <v>11210205</v>
      </c>
      <c r="B1046" s="240" t="str">
        <f>_xlfn.XLOOKUP(TblMainInvoices[[#This Row],[Fehrest_Code]],TblFeharesCode[Fehrest_Code],TblFeharesCode[Schedule_Prices_Fa])</f>
        <v>ابنیه</v>
      </c>
      <c r="C1046" s="240" t="e">
        <f>_xlfn.XLOOKUP(TblMainInvoices[[#This Row],[Schedule_Prices_Fa]],TblFeharesCode[Schedule_Prices_Fa],#REF!)</f>
        <v>#REF!</v>
      </c>
      <c r="D1046" s="241">
        <v>11</v>
      </c>
      <c r="E1046" s="241" t="str">
        <f t="shared" si="33"/>
        <v>21</v>
      </c>
      <c r="F1046" s="240" t="s">
        <v>2199</v>
      </c>
      <c r="G1046" s="251" t="s">
        <v>2208</v>
      </c>
      <c r="H1046" s="243" t="s">
        <v>2209</v>
      </c>
      <c r="I1046" s="243" t="s">
        <v>4097</v>
      </c>
      <c r="J1046" s="252" t="s">
        <v>125</v>
      </c>
      <c r="K1046" s="245">
        <v>2859000</v>
      </c>
      <c r="L1046" s="246"/>
      <c r="M1046" s="247">
        <f>_xlfn.XLOOKUP(TblMainInvoices[[#This Row],[Chapter_Nomber]],TblFeharesChapter[Abniyeh_Chapter_Nomber],TblFeharesChapter[Abniyeh_Plus_Minus])</f>
        <v>1.5106999999999999</v>
      </c>
      <c r="N1046" s="248">
        <v>1.3418000000000001</v>
      </c>
      <c r="O1046" s="245" t="str">
        <f>IF(ISBLANK(TblMainInvoices[[#This Row],[Estimate_Contract_Volumn]]),"",ROUND(TblMainInvoices[[#This Row],[Price_Unit]]*TblMainInvoices[[#This Row],[Estimate_Contract_Volumn]],0))</f>
        <v/>
      </c>
      <c r="P1046" s="249"/>
      <c r="Q1046" s="250" t="str">
        <f>IFERROR(IF(ISBLANK(TblMainInvoices[[#This Row],[ContInv_No01_Volumn]]),"",ROUND(TblMainInvoices[[#This Row],[Price_Unit]]*TblMainInvoices[[#This Row],[ContInv_No01_Volumn]],0)),"")</f>
        <v/>
      </c>
    </row>
    <row r="1047" spans="1:17" ht="50.25" customHeight="1">
      <c r="A1047" s="239" t="str">
        <f t="shared" si="32"/>
        <v>11210206</v>
      </c>
      <c r="B1047" s="240" t="str">
        <f>_xlfn.XLOOKUP(TblMainInvoices[[#This Row],[Fehrest_Code]],TblFeharesCode[Fehrest_Code],TblFeharesCode[Schedule_Prices_Fa])</f>
        <v>ابنیه</v>
      </c>
      <c r="C1047" s="240" t="e">
        <f>_xlfn.XLOOKUP(TblMainInvoices[[#This Row],[Schedule_Prices_Fa]],TblFeharesCode[Schedule_Prices_Fa],#REF!)</f>
        <v>#REF!</v>
      </c>
      <c r="D1047" s="241">
        <v>11</v>
      </c>
      <c r="E1047" s="241" t="str">
        <f t="shared" si="33"/>
        <v>21</v>
      </c>
      <c r="F1047" s="240" t="s">
        <v>2199</v>
      </c>
      <c r="G1047" s="251" t="s">
        <v>2210</v>
      </c>
      <c r="H1047" s="243" t="s">
        <v>2211</v>
      </c>
      <c r="I1047" s="243" t="s">
        <v>4097</v>
      </c>
      <c r="J1047" s="252" t="s">
        <v>125</v>
      </c>
      <c r="K1047" s="245">
        <v>2544000</v>
      </c>
      <c r="L1047" s="246"/>
      <c r="M1047" s="247">
        <f>_xlfn.XLOOKUP(TblMainInvoices[[#This Row],[Chapter_Nomber]],TblFeharesChapter[Abniyeh_Chapter_Nomber],TblFeharesChapter[Abniyeh_Plus_Minus])</f>
        <v>1.5106999999999999</v>
      </c>
      <c r="N1047" s="248">
        <v>1.3418000000000001</v>
      </c>
      <c r="O1047" s="245" t="str">
        <f>IF(ISBLANK(TblMainInvoices[[#This Row],[Estimate_Contract_Volumn]]),"",ROUND(TblMainInvoices[[#This Row],[Price_Unit]]*TblMainInvoices[[#This Row],[Estimate_Contract_Volumn]],0))</f>
        <v/>
      </c>
      <c r="P1047" s="249"/>
      <c r="Q1047" s="250" t="str">
        <f>IFERROR(IF(ISBLANK(TblMainInvoices[[#This Row],[ContInv_No01_Volumn]]),"",ROUND(TblMainInvoices[[#This Row],[Price_Unit]]*TblMainInvoices[[#This Row],[ContInv_No01_Volumn]],0)),"")</f>
        <v/>
      </c>
    </row>
    <row r="1048" spans="1:17" ht="50.25" customHeight="1">
      <c r="A1048" s="239" t="str">
        <f t="shared" si="32"/>
        <v>11210305</v>
      </c>
      <c r="B1048" s="240" t="str">
        <f>_xlfn.XLOOKUP(TblMainInvoices[[#This Row],[Fehrest_Code]],TblFeharesCode[Fehrest_Code],TblFeharesCode[Schedule_Prices_Fa])</f>
        <v>ابنیه</v>
      </c>
      <c r="C1048" s="240" t="e">
        <f>_xlfn.XLOOKUP(TblMainInvoices[[#This Row],[Schedule_Prices_Fa]],TblFeharesCode[Schedule_Prices_Fa],#REF!)</f>
        <v>#REF!</v>
      </c>
      <c r="D1048" s="241">
        <v>11</v>
      </c>
      <c r="E1048" s="241" t="str">
        <f t="shared" si="33"/>
        <v>21</v>
      </c>
      <c r="F1048" s="240" t="s">
        <v>2199</v>
      </c>
      <c r="G1048" s="251" t="s">
        <v>2212</v>
      </c>
      <c r="H1048" s="243" t="s">
        <v>2213</v>
      </c>
      <c r="I1048" s="243" t="s">
        <v>4098</v>
      </c>
      <c r="J1048" s="252" t="s">
        <v>125</v>
      </c>
      <c r="K1048" s="245">
        <v>208500</v>
      </c>
      <c r="L1048" s="246"/>
      <c r="M1048" s="247">
        <f>_xlfn.XLOOKUP(TblMainInvoices[[#This Row],[Chapter_Nomber]],TblFeharesChapter[Abniyeh_Chapter_Nomber],TblFeharesChapter[Abniyeh_Plus_Minus])</f>
        <v>1.5106999999999999</v>
      </c>
      <c r="N1048" s="248">
        <v>1.3418000000000001</v>
      </c>
      <c r="O1048" s="245" t="str">
        <f>IF(ISBLANK(TblMainInvoices[[#This Row],[Estimate_Contract_Volumn]]),"",ROUND(TblMainInvoices[[#This Row],[Price_Unit]]*TblMainInvoices[[#This Row],[Estimate_Contract_Volumn]],0))</f>
        <v/>
      </c>
      <c r="P1048" s="249"/>
      <c r="Q1048" s="250" t="str">
        <f>IFERROR(IF(ISBLANK(TblMainInvoices[[#This Row],[ContInv_No01_Volumn]]),"",ROUND(TblMainInvoices[[#This Row],[Price_Unit]]*TblMainInvoices[[#This Row],[ContInv_No01_Volumn]],0)),"")</f>
        <v/>
      </c>
    </row>
    <row r="1049" spans="1:17" ht="50.25" customHeight="1">
      <c r="A1049" s="239" t="str">
        <f t="shared" si="32"/>
        <v>11210306</v>
      </c>
      <c r="B1049" s="240" t="str">
        <f>_xlfn.XLOOKUP(TblMainInvoices[[#This Row],[Fehrest_Code]],TblFeharesCode[Fehrest_Code],TblFeharesCode[Schedule_Prices_Fa])</f>
        <v>ابنیه</v>
      </c>
      <c r="C1049" s="240" t="e">
        <f>_xlfn.XLOOKUP(TblMainInvoices[[#This Row],[Schedule_Prices_Fa]],TblFeharesCode[Schedule_Prices_Fa],#REF!)</f>
        <v>#REF!</v>
      </c>
      <c r="D1049" s="241">
        <v>11</v>
      </c>
      <c r="E1049" s="241" t="str">
        <f t="shared" si="33"/>
        <v>21</v>
      </c>
      <c r="F1049" s="240" t="s">
        <v>2199</v>
      </c>
      <c r="G1049" s="251" t="s">
        <v>2214</v>
      </c>
      <c r="H1049" s="243" t="s">
        <v>2215</v>
      </c>
      <c r="I1049" s="243" t="s">
        <v>4099</v>
      </c>
      <c r="J1049" s="252" t="s">
        <v>125</v>
      </c>
      <c r="K1049" s="245">
        <v>176000</v>
      </c>
      <c r="L1049" s="246"/>
      <c r="M1049" s="247">
        <f>_xlfn.XLOOKUP(TblMainInvoices[[#This Row],[Chapter_Nomber]],TblFeharesChapter[Abniyeh_Chapter_Nomber],TblFeharesChapter[Abniyeh_Plus_Minus])</f>
        <v>1.5106999999999999</v>
      </c>
      <c r="N1049" s="248">
        <v>1.3418000000000001</v>
      </c>
      <c r="O1049" s="245" t="str">
        <f>IF(ISBLANK(TblMainInvoices[[#This Row],[Estimate_Contract_Volumn]]),"",ROUND(TblMainInvoices[[#This Row],[Price_Unit]]*TblMainInvoices[[#This Row],[Estimate_Contract_Volumn]],0))</f>
        <v/>
      </c>
      <c r="P1049" s="249"/>
      <c r="Q1049" s="250" t="str">
        <f>IFERROR(IF(ISBLANK(TblMainInvoices[[#This Row],[ContInv_No01_Volumn]]),"",ROUND(TblMainInvoices[[#This Row],[Price_Unit]]*TblMainInvoices[[#This Row],[ContInv_No01_Volumn]],0)),"")</f>
        <v/>
      </c>
    </row>
    <row r="1050" spans="1:17" ht="50.25" customHeight="1">
      <c r="A1050" s="239" t="str">
        <f t="shared" si="32"/>
        <v>11210307</v>
      </c>
      <c r="B1050" s="240" t="str">
        <f>_xlfn.XLOOKUP(TblMainInvoices[[#This Row],[Fehrest_Code]],TblFeharesCode[Fehrest_Code],TblFeharesCode[Schedule_Prices_Fa])</f>
        <v>ابنیه</v>
      </c>
      <c r="C1050" s="240" t="e">
        <f>_xlfn.XLOOKUP(TblMainInvoices[[#This Row],[Schedule_Prices_Fa]],TblFeharesCode[Schedule_Prices_Fa],#REF!)</f>
        <v>#REF!</v>
      </c>
      <c r="D1050" s="241">
        <v>11</v>
      </c>
      <c r="E1050" s="241" t="str">
        <f t="shared" si="33"/>
        <v>21</v>
      </c>
      <c r="F1050" s="240" t="s">
        <v>2199</v>
      </c>
      <c r="G1050" s="251" t="s">
        <v>2216</v>
      </c>
      <c r="H1050" s="243" t="s">
        <v>2217</v>
      </c>
      <c r="I1050" s="243" t="s">
        <v>4100</v>
      </c>
      <c r="J1050" s="252" t="s">
        <v>125</v>
      </c>
      <c r="K1050" s="245">
        <v>78800</v>
      </c>
      <c r="L1050" s="246"/>
      <c r="M1050" s="247">
        <f>_xlfn.XLOOKUP(TblMainInvoices[[#This Row],[Chapter_Nomber]],TblFeharesChapter[Abniyeh_Chapter_Nomber],TblFeharesChapter[Abniyeh_Plus_Minus])</f>
        <v>1.5106999999999999</v>
      </c>
      <c r="N1050" s="248">
        <v>1.3418000000000001</v>
      </c>
      <c r="O1050" s="245" t="str">
        <f>IF(ISBLANK(TblMainInvoices[[#This Row],[Estimate_Contract_Volumn]]),"",ROUND(TblMainInvoices[[#This Row],[Price_Unit]]*TblMainInvoices[[#This Row],[Estimate_Contract_Volumn]],0))</f>
        <v/>
      </c>
      <c r="P1050" s="249"/>
      <c r="Q1050" s="250" t="str">
        <f>IFERROR(IF(ISBLANK(TblMainInvoices[[#This Row],[ContInv_No01_Volumn]]),"",ROUND(TblMainInvoices[[#This Row],[Price_Unit]]*TblMainInvoices[[#This Row],[ContInv_No01_Volumn]],0)),"")</f>
        <v/>
      </c>
    </row>
    <row r="1051" spans="1:17" ht="50.25" customHeight="1">
      <c r="A1051" s="239" t="str">
        <f t="shared" si="32"/>
        <v>11210308</v>
      </c>
      <c r="B1051" s="240" t="str">
        <f>_xlfn.XLOOKUP(TblMainInvoices[[#This Row],[Fehrest_Code]],TblFeharesCode[Fehrest_Code],TblFeharesCode[Schedule_Prices_Fa])</f>
        <v>ابنیه</v>
      </c>
      <c r="C1051" s="240" t="e">
        <f>_xlfn.XLOOKUP(TblMainInvoices[[#This Row],[Schedule_Prices_Fa]],TblFeharesCode[Schedule_Prices_Fa],#REF!)</f>
        <v>#REF!</v>
      </c>
      <c r="D1051" s="241">
        <v>11</v>
      </c>
      <c r="E1051" s="241" t="str">
        <f t="shared" si="33"/>
        <v>21</v>
      </c>
      <c r="F1051" s="240" t="s">
        <v>2199</v>
      </c>
      <c r="G1051" s="251" t="s">
        <v>2218</v>
      </c>
      <c r="H1051" s="243" t="s">
        <v>2219</v>
      </c>
      <c r="I1051" s="243" t="s">
        <v>4101</v>
      </c>
      <c r="J1051" s="252" t="s">
        <v>125</v>
      </c>
      <c r="K1051" s="245">
        <v>157500</v>
      </c>
      <c r="L1051" s="246"/>
      <c r="M1051" s="247">
        <f>_xlfn.XLOOKUP(TblMainInvoices[[#This Row],[Chapter_Nomber]],TblFeharesChapter[Abniyeh_Chapter_Nomber],TblFeharesChapter[Abniyeh_Plus_Minus])</f>
        <v>1.5106999999999999</v>
      </c>
      <c r="N1051" s="248">
        <v>1.3418000000000001</v>
      </c>
      <c r="O1051" s="245" t="str">
        <f>IF(ISBLANK(TblMainInvoices[[#This Row],[Estimate_Contract_Volumn]]),"",ROUND(TblMainInvoices[[#This Row],[Price_Unit]]*TblMainInvoices[[#This Row],[Estimate_Contract_Volumn]],0))</f>
        <v/>
      </c>
      <c r="P1051" s="249"/>
      <c r="Q1051" s="250" t="str">
        <f>IFERROR(IF(ISBLANK(TblMainInvoices[[#This Row],[ContInv_No01_Volumn]]),"",ROUND(TblMainInvoices[[#This Row],[Price_Unit]]*TblMainInvoices[[#This Row],[ContInv_No01_Volumn]],0)),"")</f>
        <v/>
      </c>
    </row>
    <row r="1052" spans="1:17" ht="50.25" customHeight="1">
      <c r="A1052" s="239" t="str">
        <f t="shared" si="32"/>
        <v>11210403</v>
      </c>
      <c r="B1052" s="240" t="str">
        <f>_xlfn.XLOOKUP(TblMainInvoices[[#This Row],[Fehrest_Code]],TblFeharesCode[Fehrest_Code],TblFeharesCode[Schedule_Prices_Fa])</f>
        <v>ابنیه</v>
      </c>
      <c r="C1052" s="240" t="e">
        <f>_xlfn.XLOOKUP(TblMainInvoices[[#This Row],[Schedule_Prices_Fa]],TblFeharesCode[Schedule_Prices_Fa],#REF!)</f>
        <v>#REF!</v>
      </c>
      <c r="D1052" s="241">
        <v>11</v>
      </c>
      <c r="E1052" s="241" t="str">
        <f t="shared" si="33"/>
        <v>21</v>
      </c>
      <c r="F1052" s="240" t="s">
        <v>2199</v>
      </c>
      <c r="G1052" s="251" t="s">
        <v>2220</v>
      </c>
      <c r="H1052" s="243" t="s">
        <v>2221</v>
      </c>
      <c r="I1052" s="243" t="s">
        <v>4102</v>
      </c>
      <c r="J1052" s="252" t="s">
        <v>125</v>
      </c>
      <c r="K1052" s="245">
        <v>2722000</v>
      </c>
      <c r="L1052" s="246"/>
      <c r="M1052" s="247">
        <f>_xlfn.XLOOKUP(TblMainInvoices[[#This Row],[Chapter_Nomber]],TblFeharesChapter[Abniyeh_Chapter_Nomber],TblFeharesChapter[Abniyeh_Plus_Minus])</f>
        <v>1.5106999999999999</v>
      </c>
      <c r="N1052" s="248">
        <v>1.3418000000000001</v>
      </c>
      <c r="O1052" s="245" t="str">
        <f>IF(ISBLANK(TblMainInvoices[[#This Row],[Estimate_Contract_Volumn]]),"",ROUND(TblMainInvoices[[#This Row],[Price_Unit]]*TblMainInvoices[[#This Row],[Estimate_Contract_Volumn]],0))</f>
        <v/>
      </c>
      <c r="P1052" s="249"/>
      <c r="Q1052" s="250" t="str">
        <f>IFERROR(IF(ISBLANK(TblMainInvoices[[#This Row],[ContInv_No01_Volumn]]),"",ROUND(TblMainInvoices[[#This Row],[Price_Unit]]*TblMainInvoices[[#This Row],[ContInv_No01_Volumn]],0)),"")</f>
        <v/>
      </c>
    </row>
    <row r="1053" spans="1:17" ht="50.25" customHeight="1">
      <c r="A1053" s="239" t="str">
        <f t="shared" si="32"/>
        <v>11210404</v>
      </c>
      <c r="B1053" s="240" t="str">
        <f>_xlfn.XLOOKUP(TblMainInvoices[[#This Row],[Fehrest_Code]],TblFeharesCode[Fehrest_Code],TblFeharesCode[Schedule_Prices_Fa])</f>
        <v>ابنیه</v>
      </c>
      <c r="C1053" s="240" t="e">
        <f>_xlfn.XLOOKUP(TblMainInvoices[[#This Row],[Schedule_Prices_Fa]],TblFeharesCode[Schedule_Prices_Fa],#REF!)</f>
        <v>#REF!</v>
      </c>
      <c r="D1053" s="241">
        <v>11</v>
      </c>
      <c r="E1053" s="241" t="str">
        <f t="shared" si="33"/>
        <v>21</v>
      </c>
      <c r="F1053" s="240" t="s">
        <v>2199</v>
      </c>
      <c r="G1053" s="251" t="s">
        <v>2222</v>
      </c>
      <c r="H1053" s="243" t="s">
        <v>2223</v>
      </c>
      <c r="I1053" s="243" t="s">
        <v>4102</v>
      </c>
      <c r="J1053" s="252" t="s">
        <v>125</v>
      </c>
      <c r="K1053" s="245">
        <v>2827000</v>
      </c>
      <c r="L1053" s="246"/>
      <c r="M1053" s="247">
        <f>_xlfn.XLOOKUP(TblMainInvoices[[#This Row],[Chapter_Nomber]],TblFeharesChapter[Abniyeh_Chapter_Nomber],TblFeharesChapter[Abniyeh_Plus_Minus])</f>
        <v>1.5106999999999999</v>
      </c>
      <c r="N1053" s="248">
        <v>1.3418000000000001</v>
      </c>
      <c r="O1053" s="245" t="str">
        <f>IF(ISBLANK(TblMainInvoices[[#This Row],[Estimate_Contract_Volumn]]),"",ROUND(TblMainInvoices[[#This Row],[Price_Unit]]*TblMainInvoices[[#This Row],[Estimate_Contract_Volumn]],0))</f>
        <v/>
      </c>
      <c r="P1053" s="249"/>
      <c r="Q1053" s="250" t="str">
        <f>IFERROR(IF(ISBLANK(TblMainInvoices[[#This Row],[ContInv_No01_Volumn]]),"",ROUND(TblMainInvoices[[#This Row],[Price_Unit]]*TblMainInvoices[[#This Row],[ContInv_No01_Volumn]],0)),"")</f>
        <v/>
      </c>
    </row>
    <row r="1054" spans="1:17" ht="50.25" customHeight="1">
      <c r="A1054" s="239" t="str">
        <f t="shared" si="32"/>
        <v>11210511</v>
      </c>
      <c r="B1054" s="240" t="str">
        <f>_xlfn.XLOOKUP(TblMainInvoices[[#This Row],[Fehrest_Code]],TblFeharesCode[Fehrest_Code],TblFeharesCode[Schedule_Prices_Fa])</f>
        <v>ابنیه</v>
      </c>
      <c r="C1054" s="240" t="e">
        <f>_xlfn.XLOOKUP(TblMainInvoices[[#This Row],[Schedule_Prices_Fa]],TblFeharesCode[Schedule_Prices_Fa],#REF!)</f>
        <v>#REF!</v>
      </c>
      <c r="D1054" s="241">
        <v>11</v>
      </c>
      <c r="E1054" s="241" t="str">
        <f t="shared" si="33"/>
        <v>21</v>
      </c>
      <c r="F1054" s="240" t="s">
        <v>2199</v>
      </c>
      <c r="G1054" s="251" t="s">
        <v>2224</v>
      </c>
      <c r="H1054" s="243" t="s">
        <v>2225</v>
      </c>
      <c r="I1054" s="243" t="s">
        <v>4103</v>
      </c>
      <c r="J1054" s="244" t="s">
        <v>125</v>
      </c>
      <c r="K1054" s="245">
        <v>2811000</v>
      </c>
      <c r="L1054" s="246"/>
      <c r="M1054" s="247">
        <f>_xlfn.XLOOKUP(TblMainInvoices[[#This Row],[Chapter_Nomber]],TblFeharesChapter[Abniyeh_Chapter_Nomber],TblFeharesChapter[Abniyeh_Plus_Minus])</f>
        <v>1.5106999999999999</v>
      </c>
      <c r="N1054" s="248">
        <v>1.3418000000000001</v>
      </c>
      <c r="O1054" s="245" t="str">
        <f>IF(ISBLANK(TblMainInvoices[[#This Row],[Estimate_Contract_Volumn]]),"",ROUND(TblMainInvoices[[#This Row],[Price_Unit]]*TblMainInvoices[[#This Row],[Estimate_Contract_Volumn]],0))</f>
        <v/>
      </c>
      <c r="P1054" s="249"/>
      <c r="Q1054" s="250" t="str">
        <f>IFERROR(IF(ISBLANK(TblMainInvoices[[#This Row],[ContInv_No01_Volumn]]),"",ROUND(TblMainInvoices[[#This Row],[Price_Unit]]*TblMainInvoices[[#This Row],[ContInv_No01_Volumn]],0)),"")</f>
        <v/>
      </c>
    </row>
    <row r="1055" spans="1:17" ht="50.25" customHeight="1">
      <c r="A1055" s="239" t="str">
        <f t="shared" si="32"/>
        <v>11210512</v>
      </c>
      <c r="B1055" s="240" t="str">
        <f>_xlfn.XLOOKUP(TblMainInvoices[[#This Row],[Fehrest_Code]],TblFeharesCode[Fehrest_Code],TblFeharesCode[Schedule_Prices_Fa])</f>
        <v>ابنیه</v>
      </c>
      <c r="C1055" s="240" t="e">
        <f>_xlfn.XLOOKUP(TblMainInvoices[[#This Row],[Schedule_Prices_Fa]],TblFeharesCode[Schedule_Prices_Fa],#REF!)</f>
        <v>#REF!</v>
      </c>
      <c r="D1055" s="241">
        <v>11</v>
      </c>
      <c r="E1055" s="241" t="str">
        <f t="shared" si="33"/>
        <v>21</v>
      </c>
      <c r="F1055" s="240" t="s">
        <v>2199</v>
      </c>
      <c r="G1055" s="251" t="s">
        <v>2226</v>
      </c>
      <c r="H1055" s="243" t="s">
        <v>2227</v>
      </c>
      <c r="I1055" s="243" t="s">
        <v>4103</v>
      </c>
      <c r="J1055" s="252" t="s">
        <v>125</v>
      </c>
      <c r="K1055" s="245">
        <v>2643000</v>
      </c>
      <c r="L1055" s="246"/>
      <c r="M1055" s="247">
        <f>_xlfn.XLOOKUP(TblMainInvoices[[#This Row],[Chapter_Nomber]],TblFeharesChapter[Abniyeh_Chapter_Nomber],TblFeharesChapter[Abniyeh_Plus_Minus])</f>
        <v>1.5106999999999999</v>
      </c>
      <c r="N1055" s="248">
        <v>1.3418000000000001</v>
      </c>
      <c r="O1055" s="245" t="str">
        <f>IF(ISBLANK(TblMainInvoices[[#This Row],[Estimate_Contract_Volumn]]),"",ROUND(TblMainInvoices[[#This Row],[Price_Unit]]*TblMainInvoices[[#This Row],[Estimate_Contract_Volumn]],0))</f>
        <v/>
      </c>
      <c r="P1055" s="249"/>
      <c r="Q1055" s="250" t="str">
        <f>IFERROR(IF(ISBLANK(TblMainInvoices[[#This Row],[ContInv_No01_Volumn]]),"",ROUND(TblMainInvoices[[#This Row],[Price_Unit]]*TblMainInvoices[[#This Row],[ContInv_No01_Volumn]],0)),"")</f>
        <v/>
      </c>
    </row>
    <row r="1056" spans="1:17" ht="50.25" customHeight="1">
      <c r="A1056" s="239" t="str">
        <f t="shared" si="32"/>
        <v>11210513</v>
      </c>
      <c r="B1056" s="240" t="str">
        <f>_xlfn.XLOOKUP(TblMainInvoices[[#This Row],[Fehrest_Code]],TblFeharesCode[Fehrest_Code],TblFeharesCode[Schedule_Prices_Fa])</f>
        <v>ابنیه</v>
      </c>
      <c r="C1056" s="240" t="e">
        <f>_xlfn.XLOOKUP(TblMainInvoices[[#This Row],[Schedule_Prices_Fa]],TblFeharesCode[Schedule_Prices_Fa],#REF!)</f>
        <v>#REF!</v>
      </c>
      <c r="D1056" s="241">
        <v>11</v>
      </c>
      <c r="E1056" s="241" t="str">
        <f t="shared" si="33"/>
        <v>21</v>
      </c>
      <c r="F1056" s="240" t="s">
        <v>2199</v>
      </c>
      <c r="G1056" s="251" t="s">
        <v>2228</v>
      </c>
      <c r="H1056" s="243" t="s">
        <v>2229</v>
      </c>
      <c r="I1056" s="243" t="s">
        <v>4104</v>
      </c>
      <c r="J1056" s="244" t="s">
        <v>125</v>
      </c>
      <c r="K1056" s="245">
        <v>2888000</v>
      </c>
      <c r="L1056" s="246"/>
      <c r="M1056" s="247">
        <f>_xlfn.XLOOKUP(TblMainInvoices[[#This Row],[Chapter_Nomber]],TblFeharesChapter[Abniyeh_Chapter_Nomber],TblFeharesChapter[Abniyeh_Plus_Minus])</f>
        <v>1.5106999999999999</v>
      </c>
      <c r="N1056" s="248">
        <v>1.3418000000000001</v>
      </c>
      <c r="O1056" s="245" t="str">
        <f>IF(ISBLANK(TblMainInvoices[[#This Row],[Estimate_Contract_Volumn]]),"",ROUND(TblMainInvoices[[#This Row],[Price_Unit]]*TblMainInvoices[[#This Row],[Estimate_Contract_Volumn]],0))</f>
        <v/>
      </c>
      <c r="P1056" s="254"/>
      <c r="Q1056" s="250" t="str">
        <f>IFERROR(IF(ISBLANK(TblMainInvoices[[#This Row],[ContInv_No01_Volumn]]),"",ROUND(TblMainInvoices[[#This Row],[Price_Unit]]*TblMainInvoices[[#This Row],[ContInv_No01_Volumn]],0)),"")</f>
        <v/>
      </c>
    </row>
    <row r="1057" spans="1:17" ht="50.25" customHeight="1">
      <c r="A1057" s="239" t="str">
        <f t="shared" si="32"/>
        <v>11210514</v>
      </c>
      <c r="B1057" s="240" t="str">
        <f>_xlfn.XLOOKUP(TblMainInvoices[[#This Row],[Fehrest_Code]],TblFeharesCode[Fehrest_Code],TblFeharesCode[Schedule_Prices_Fa])</f>
        <v>ابنیه</v>
      </c>
      <c r="C1057" s="240" t="e">
        <f>_xlfn.XLOOKUP(TblMainInvoices[[#This Row],[Schedule_Prices_Fa]],TblFeharesCode[Schedule_Prices_Fa],#REF!)</f>
        <v>#REF!</v>
      </c>
      <c r="D1057" s="241">
        <v>11</v>
      </c>
      <c r="E1057" s="241" t="str">
        <f t="shared" si="33"/>
        <v>21</v>
      </c>
      <c r="F1057" s="240" t="s">
        <v>2199</v>
      </c>
      <c r="G1057" s="251" t="s">
        <v>2230</v>
      </c>
      <c r="H1057" s="243" t="s">
        <v>2231</v>
      </c>
      <c r="I1057" s="243" t="s">
        <v>4104</v>
      </c>
      <c r="J1057" s="252" t="s">
        <v>125</v>
      </c>
      <c r="K1057" s="245">
        <v>3011000</v>
      </c>
      <c r="L1057" s="246"/>
      <c r="M1057" s="247">
        <f>_xlfn.XLOOKUP(TblMainInvoices[[#This Row],[Chapter_Nomber]],TblFeharesChapter[Abniyeh_Chapter_Nomber],TblFeharesChapter[Abniyeh_Plus_Minus])</f>
        <v>1.5106999999999999</v>
      </c>
      <c r="N1057" s="248">
        <v>1.3418000000000001</v>
      </c>
      <c r="O1057" s="245" t="str">
        <f>IF(ISBLANK(TblMainInvoices[[#This Row],[Estimate_Contract_Volumn]]),"",ROUND(TblMainInvoices[[#This Row],[Price_Unit]]*TblMainInvoices[[#This Row],[Estimate_Contract_Volumn]],0))</f>
        <v/>
      </c>
      <c r="P1057" s="249"/>
      <c r="Q1057" s="250" t="str">
        <f>IFERROR(IF(ISBLANK(TblMainInvoices[[#This Row],[ContInv_No01_Volumn]]),"",ROUND(TblMainInvoices[[#This Row],[Price_Unit]]*TblMainInvoices[[#This Row],[ContInv_No01_Volumn]],0)),"")</f>
        <v/>
      </c>
    </row>
    <row r="1058" spans="1:17" ht="50.25" customHeight="1">
      <c r="A1058" s="239" t="str">
        <f t="shared" si="32"/>
        <v>11210601</v>
      </c>
      <c r="B1058" s="240" t="str">
        <f>_xlfn.XLOOKUP(TblMainInvoices[[#This Row],[Fehrest_Code]],TblFeharesCode[Fehrest_Code],TblFeharesCode[Schedule_Prices_Fa])</f>
        <v>ابنیه</v>
      </c>
      <c r="C1058" s="240" t="e">
        <f>_xlfn.XLOOKUP(TblMainInvoices[[#This Row],[Schedule_Prices_Fa]],TblFeharesCode[Schedule_Prices_Fa],#REF!)</f>
        <v>#REF!</v>
      </c>
      <c r="D1058" s="241">
        <v>11</v>
      </c>
      <c r="E1058" s="241" t="str">
        <f t="shared" si="33"/>
        <v>21</v>
      </c>
      <c r="F1058" s="240" t="s">
        <v>2199</v>
      </c>
      <c r="G1058" s="251" t="s">
        <v>2232</v>
      </c>
      <c r="H1058" s="243" t="s">
        <v>2233</v>
      </c>
      <c r="I1058" s="243" t="s">
        <v>4105</v>
      </c>
      <c r="J1058" s="252" t="s">
        <v>125</v>
      </c>
      <c r="K1058" s="245">
        <v>2943000</v>
      </c>
      <c r="L1058" s="246"/>
      <c r="M1058" s="247">
        <f>_xlfn.XLOOKUP(TblMainInvoices[[#This Row],[Chapter_Nomber]],TblFeharesChapter[Abniyeh_Chapter_Nomber],TblFeharesChapter[Abniyeh_Plus_Minus])</f>
        <v>1.5106999999999999</v>
      </c>
      <c r="N1058" s="248">
        <v>1.3418000000000001</v>
      </c>
      <c r="O1058" s="245" t="str">
        <f>IF(ISBLANK(TblMainInvoices[[#This Row],[Estimate_Contract_Volumn]]),"",ROUND(TblMainInvoices[[#This Row],[Price_Unit]]*TblMainInvoices[[#This Row],[Estimate_Contract_Volumn]],0))</f>
        <v/>
      </c>
      <c r="P1058" s="249"/>
      <c r="Q1058" s="250" t="str">
        <f>IFERROR(IF(ISBLANK(TblMainInvoices[[#This Row],[ContInv_No01_Volumn]]),"",ROUND(TblMainInvoices[[#This Row],[Price_Unit]]*TblMainInvoices[[#This Row],[ContInv_No01_Volumn]],0)),"")</f>
        <v/>
      </c>
    </row>
    <row r="1059" spans="1:17" ht="50.25" customHeight="1">
      <c r="A1059" s="239" t="str">
        <f t="shared" si="32"/>
        <v>11210602</v>
      </c>
      <c r="B1059" s="240" t="str">
        <f>_xlfn.XLOOKUP(TblMainInvoices[[#This Row],[Fehrest_Code]],TblFeharesCode[Fehrest_Code],TblFeharesCode[Schedule_Prices_Fa])</f>
        <v>ابنیه</v>
      </c>
      <c r="C1059" s="240" t="e">
        <f>_xlfn.XLOOKUP(TblMainInvoices[[#This Row],[Schedule_Prices_Fa]],TblFeharesCode[Schedule_Prices_Fa],#REF!)</f>
        <v>#REF!</v>
      </c>
      <c r="D1059" s="241">
        <v>11</v>
      </c>
      <c r="E1059" s="241" t="str">
        <f t="shared" si="33"/>
        <v>21</v>
      </c>
      <c r="F1059" s="240" t="s">
        <v>2199</v>
      </c>
      <c r="G1059" s="251" t="s">
        <v>2234</v>
      </c>
      <c r="H1059" s="243" t="s">
        <v>2235</v>
      </c>
      <c r="I1059" s="243" t="s">
        <v>4106</v>
      </c>
      <c r="J1059" s="252" t="s">
        <v>125</v>
      </c>
      <c r="K1059" s="245">
        <v>2873000</v>
      </c>
      <c r="L1059" s="246"/>
      <c r="M1059" s="247">
        <f>_xlfn.XLOOKUP(TblMainInvoices[[#This Row],[Chapter_Nomber]],TblFeharesChapter[Abniyeh_Chapter_Nomber],TblFeharesChapter[Abniyeh_Plus_Minus])</f>
        <v>1.5106999999999999</v>
      </c>
      <c r="N1059" s="248">
        <v>1.3418000000000001</v>
      </c>
      <c r="O1059" s="245" t="str">
        <f>IF(ISBLANK(TblMainInvoices[[#This Row],[Estimate_Contract_Volumn]]),"",ROUND(TblMainInvoices[[#This Row],[Price_Unit]]*TblMainInvoices[[#This Row],[Estimate_Contract_Volumn]],0))</f>
        <v/>
      </c>
      <c r="P1059" s="249"/>
      <c r="Q1059" s="250" t="str">
        <f>IFERROR(IF(ISBLANK(TblMainInvoices[[#This Row],[ContInv_No01_Volumn]]),"",ROUND(TblMainInvoices[[#This Row],[Price_Unit]]*TblMainInvoices[[#This Row],[ContInv_No01_Volumn]],0)),"")</f>
        <v/>
      </c>
    </row>
    <row r="1060" spans="1:17" ht="50.25" customHeight="1">
      <c r="A1060" s="239" t="str">
        <f t="shared" si="32"/>
        <v>11210701</v>
      </c>
      <c r="B1060" s="240" t="str">
        <f>_xlfn.XLOOKUP(TblMainInvoices[[#This Row],[Fehrest_Code]],TblFeharesCode[Fehrest_Code],TblFeharesCode[Schedule_Prices_Fa])</f>
        <v>ابنیه</v>
      </c>
      <c r="C1060" s="240" t="e">
        <f>_xlfn.XLOOKUP(TblMainInvoices[[#This Row],[Schedule_Prices_Fa]],TblFeharesCode[Schedule_Prices_Fa],#REF!)</f>
        <v>#REF!</v>
      </c>
      <c r="D1060" s="241">
        <v>11</v>
      </c>
      <c r="E1060" s="241" t="str">
        <f t="shared" si="33"/>
        <v>21</v>
      </c>
      <c r="F1060" s="240" t="s">
        <v>2199</v>
      </c>
      <c r="G1060" s="251" t="s">
        <v>2236</v>
      </c>
      <c r="H1060" s="243" t="s">
        <v>2237</v>
      </c>
      <c r="I1060" s="243" t="s">
        <v>4107</v>
      </c>
      <c r="J1060" s="252" t="s">
        <v>125</v>
      </c>
      <c r="K1060" s="245">
        <v>101500</v>
      </c>
      <c r="L1060" s="246"/>
      <c r="M1060" s="247">
        <f>_xlfn.XLOOKUP(TblMainInvoices[[#This Row],[Chapter_Nomber]],TblFeharesChapter[Abniyeh_Chapter_Nomber],TblFeharesChapter[Abniyeh_Plus_Minus])</f>
        <v>1.5106999999999999</v>
      </c>
      <c r="N1060" s="248">
        <v>1.3418000000000001</v>
      </c>
      <c r="O1060" s="245" t="str">
        <f>IF(ISBLANK(TblMainInvoices[[#This Row],[Estimate_Contract_Volumn]]),"",ROUND(TblMainInvoices[[#This Row],[Price_Unit]]*TblMainInvoices[[#This Row],[Estimate_Contract_Volumn]],0))</f>
        <v/>
      </c>
      <c r="P1060" s="249"/>
      <c r="Q1060" s="250" t="str">
        <f>IFERROR(IF(ISBLANK(TblMainInvoices[[#This Row],[ContInv_No01_Volumn]]),"",ROUND(TblMainInvoices[[#This Row],[Price_Unit]]*TblMainInvoices[[#This Row],[ContInv_No01_Volumn]],0)),"")</f>
        <v/>
      </c>
    </row>
    <row r="1061" spans="1:17" ht="50.25" customHeight="1">
      <c r="A1061" s="239" t="str">
        <f t="shared" si="32"/>
        <v>11210702</v>
      </c>
      <c r="B1061" s="240" t="str">
        <f>_xlfn.XLOOKUP(TblMainInvoices[[#This Row],[Fehrest_Code]],TblFeharesCode[Fehrest_Code],TblFeharesCode[Schedule_Prices_Fa])</f>
        <v>ابنیه</v>
      </c>
      <c r="C1061" s="240" t="e">
        <f>_xlfn.XLOOKUP(TblMainInvoices[[#This Row],[Schedule_Prices_Fa]],TblFeharesCode[Schedule_Prices_Fa],#REF!)</f>
        <v>#REF!</v>
      </c>
      <c r="D1061" s="241">
        <v>11</v>
      </c>
      <c r="E1061" s="241" t="str">
        <f t="shared" si="33"/>
        <v>21</v>
      </c>
      <c r="F1061" s="240" t="s">
        <v>2199</v>
      </c>
      <c r="G1061" s="251" t="s">
        <v>2238</v>
      </c>
      <c r="H1061" s="243" t="s">
        <v>2239</v>
      </c>
      <c r="I1061" s="243" t="s">
        <v>4108</v>
      </c>
      <c r="J1061" s="252" t="s">
        <v>125</v>
      </c>
      <c r="K1061" s="245">
        <v>113500</v>
      </c>
      <c r="L1061" s="246"/>
      <c r="M1061" s="247">
        <f>_xlfn.XLOOKUP(TblMainInvoices[[#This Row],[Chapter_Nomber]],TblFeharesChapter[Abniyeh_Chapter_Nomber],TblFeharesChapter[Abniyeh_Plus_Minus])</f>
        <v>1.5106999999999999</v>
      </c>
      <c r="N1061" s="248">
        <v>1.3418000000000001</v>
      </c>
      <c r="O1061" s="245" t="str">
        <f>IF(ISBLANK(TblMainInvoices[[#This Row],[Estimate_Contract_Volumn]]),"",ROUND(TblMainInvoices[[#This Row],[Price_Unit]]*TblMainInvoices[[#This Row],[Estimate_Contract_Volumn]],0))</f>
        <v/>
      </c>
      <c r="P1061" s="249"/>
      <c r="Q1061" s="250" t="str">
        <f>IFERROR(IF(ISBLANK(TblMainInvoices[[#This Row],[ContInv_No01_Volumn]]),"",ROUND(TblMainInvoices[[#This Row],[Price_Unit]]*TblMainInvoices[[#This Row],[ContInv_No01_Volumn]],0)),"")</f>
        <v/>
      </c>
    </row>
    <row r="1062" spans="1:17" ht="50.25" customHeight="1">
      <c r="A1062" s="239" t="str">
        <f t="shared" si="32"/>
        <v>11210703</v>
      </c>
      <c r="B1062" s="240" t="str">
        <f>_xlfn.XLOOKUP(TblMainInvoices[[#This Row],[Fehrest_Code]],TblFeharesCode[Fehrest_Code],TblFeharesCode[Schedule_Prices_Fa])</f>
        <v>ابنیه</v>
      </c>
      <c r="C1062" s="240" t="e">
        <f>_xlfn.XLOOKUP(TblMainInvoices[[#This Row],[Schedule_Prices_Fa]],TblFeharesCode[Schedule_Prices_Fa],#REF!)</f>
        <v>#REF!</v>
      </c>
      <c r="D1062" s="241">
        <v>11</v>
      </c>
      <c r="E1062" s="241" t="str">
        <f t="shared" si="33"/>
        <v>21</v>
      </c>
      <c r="F1062" s="240" t="s">
        <v>2199</v>
      </c>
      <c r="G1062" s="251" t="s">
        <v>2240</v>
      </c>
      <c r="H1062" s="243" t="s">
        <v>2241</v>
      </c>
      <c r="I1062" s="243" t="s">
        <v>4107</v>
      </c>
      <c r="J1062" s="252" t="s">
        <v>125</v>
      </c>
      <c r="K1062" s="245">
        <v>8750</v>
      </c>
      <c r="L1062" s="246"/>
      <c r="M1062" s="247">
        <f>_xlfn.XLOOKUP(TblMainInvoices[[#This Row],[Chapter_Nomber]],TblFeharesChapter[Abniyeh_Chapter_Nomber],TblFeharesChapter[Abniyeh_Plus_Minus])</f>
        <v>1.5106999999999999</v>
      </c>
      <c r="N1062" s="248">
        <v>1.3418000000000001</v>
      </c>
      <c r="O1062" s="245" t="str">
        <f>IF(ISBLANK(TblMainInvoices[[#This Row],[Estimate_Contract_Volumn]]),"",ROUND(TblMainInvoices[[#This Row],[Price_Unit]]*TblMainInvoices[[#This Row],[Estimate_Contract_Volumn]],0))</f>
        <v/>
      </c>
      <c r="P1062" s="249"/>
      <c r="Q1062" s="250" t="str">
        <f>IFERROR(IF(ISBLANK(TblMainInvoices[[#This Row],[ContInv_No01_Volumn]]),"",ROUND(TblMainInvoices[[#This Row],[Price_Unit]]*TblMainInvoices[[#This Row],[ContInv_No01_Volumn]],0)),"")</f>
        <v/>
      </c>
    </row>
    <row r="1063" spans="1:17" ht="50.25" customHeight="1">
      <c r="A1063" s="239" t="str">
        <f t="shared" si="32"/>
        <v>11210801</v>
      </c>
      <c r="B1063" s="240" t="str">
        <f>_xlfn.XLOOKUP(TblMainInvoices[[#This Row],[Fehrest_Code]],TblFeharesCode[Fehrest_Code],TblFeharesCode[Schedule_Prices_Fa])</f>
        <v>ابنیه</v>
      </c>
      <c r="C1063" s="240" t="e">
        <f>_xlfn.XLOOKUP(TblMainInvoices[[#This Row],[Schedule_Prices_Fa]],TblFeharesCode[Schedule_Prices_Fa],#REF!)</f>
        <v>#REF!</v>
      </c>
      <c r="D1063" s="241">
        <v>11</v>
      </c>
      <c r="E1063" s="241" t="str">
        <f t="shared" si="33"/>
        <v>21</v>
      </c>
      <c r="F1063" s="240" t="s">
        <v>2199</v>
      </c>
      <c r="G1063" s="251" t="s">
        <v>2242</v>
      </c>
      <c r="H1063" s="243" t="s">
        <v>2243</v>
      </c>
      <c r="I1063" s="243" t="s">
        <v>4109</v>
      </c>
      <c r="J1063" s="252" t="s">
        <v>125</v>
      </c>
      <c r="K1063" s="245">
        <v>271000</v>
      </c>
      <c r="L1063" s="246"/>
      <c r="M1063" s="247">
        <f>_xlfn.XLOOKUP(TblMainInvoices[[#This Row],[Chapter_Nomber]],TblFeharesChapter[Abniyeh_Chapter_Nomber],TblFeharesChapter[Abniyeh_Plus_Minus])</f>
        <v>1.5106999999999999</v>
      </c>
      <c r="N1063" s="248">
        <v>1.3418000000000001</v>
      </c>
      <c r="O1063" s="245" t="str">
        <f>IF(ISBLANK(TblMainInvoices[[#This Row],[Estimate_Contract_Volumn]]),"",ROUND(TblMainInvoices[[#This Row],[Price_Unit]]*TblMainInvoices[[#This Row],[Estimate_Contract_Volumn]],0))</f>
        <v/>
      </c>
      <c r="P1063" s="249"/>
      <c r="Q1063" s="250" t="str">
        <f>IFERROR(IF(ISBLANK(TblMainInvoices[[#This Row],[ContInv_No01_Volumn]]),"",ROUND(TblMainInvoices[[#This Row],[Price_Unit]]*TblMainInvoices[[#This Row],[ContInv_No01_Volumn]],0)),"")</f>
        <v/>
      </c>
    </row>
    <row r="1064" spans="1:17" ht="50.25" customHeight="1">
      <c r="A1064" s="239" t="str">
        <f t="shared" si="32"/>
        <v>11210802</v>
      </c>
      <c r="B1064" s="240" t="str">
        <f>_xlfn.XLOOKUP(TblMainInvoices[[#This Row],[Fehrest_Code]],TblFeharesCode[Fehrest_Code],TblFeharesCode[Schedule_Prices_Fa])</f>
        <v>ابنیه</v>
      </c>
      <c r="C1064" s="240" t="e">
        <f>_xlfn.XLOOKUP(TblMainInvoices[[#This Row],[Schedule_Prices_Fa]],TblFeharesCode[Schedule_Prices_Fa],#REF!)</f>
        <v>#REF!</v>
      </c>
      <c r="D1064" s="241">
        <v>11</v>
      </c>
      <c r="E1064" s="241" t="str">
        <f t="shared" si="33"/>
        <v>21</v>
      </c>
      <c r="F1064" s="240" t="s">
        <v>2199</v>
      </c>
      <c r="G1064" s="251" t="s">
        <v>2244</v>
      </c>
      <c r="H1064" s="243" t="s">
        <v>2245</v>
      </c>
      <c r="I1064" s="243" t="s">
        <v>4110</v>
      </c>
      <c r="J1064" s="252" t="s">
        <v>125</v>
      </c>
      <c r="K1064" s="245">
        <v>78500</v>
      </c>
      <c r="L1064" s="246"/>
      <c r="M1064" s="247">
        <f>_xlfn.XLOOKUP(TblMainInvoices[[#This Row],[Chapter_Nomber]],TblFeharesChapter[Abniyeh_Chapter_Nomber],TblFeharesChapter[Abniyeh_Plus_Minus])</f>
        <v>1.5106999999999999</v>
      </c>
      <c r="N1064" s="248">
        <v>1.3418000000000001</v>
      </c>
      <c r="O1064" s="245" t="str">
        <f>IF(ISBLANK(TblMainInvoices[[#This Row],[Estimate_Contract_Volumn]]),"",ROUND(TblMainInvoices[[#This Row],[Price_Unit]]*TblMainInvoices[[#This Row],[Estimate_Contract_Volumn]],0))</f>
        <v/>
      </c>
      <c r="P1064" s="249"/>
      <c r="Q1064" s="250" t="str">
        <f>IFERROR(IF(ISBLANK(TblMainInvoices[[#This Row],[ContInv_No01_Volumn]]),"",ROUND(TblMainInvoices[[#This Row],[Price_Unit]]*TblMainInvoices[[#This Row],[ContInv_No01_Volumn]],0)),"")</f>
        <v/>
      </c>
    </row>
    <row r="1065" spans="1:17" ht="50.25" customHeight="1">
      <c r="A1065" s="239" t="str">
        <f t="shared" si="32"/>
        <v>11220110</v>
      </c>
      <c r="B1065" s="240" t="str">
        <f>_xlfn.XLOOKUP(TblMainInvoices[[#This Row],[Fehrest_Code]],TblFeharesCode[Fehrest_Code],TblFeharesCode[Schedule_Prices_Fa])</f>
        <v>ابنیه</v>
      </c>
      <c r="C1065" s="240" t="e">
        <f>_xlfn.XLOOKUP(TblMainInvoices[[#This Row],[Schedule_Prices_Fa]],TblFeharesCode[Schedule_Prices_Fa],#REF!)</f>
        <v>#REF!</v>
      </c>
      <c r="D1065" s="241">
        <v>11</v>
      </c>
      <c r="E1065" s="241" t="str">
        <f t="shared" si="33"/>
        <v>22</v>
      </c>
      <c r="F1065" s="240" t="s">
        <v>2246</v>
      </c>
      <c r="G1065" s="251" t="s">
        <v>2247</v>
      </c>
      <c r="H1065" s="243" t="s">
        <v>2248</v>
      </c>
      <c r="I1065" s="243" t="s">
        <v>4111</v>
      </c>
      <c r="J1065" s="244" t="s">
        <v>125</v>
      </c>
      <c r="K1065" s="245">
        <v>8709000</v>
      </c>
      <c r="L1065" s="246"/>
      <c r="M1065" s="247">
        <f>_xlfn.XLOOKUP(TblMainInvoices[[#This Row],[Chapter_Nomber]],TblFeharesChapter[Abniyeh_Chapter_Nomber],TblFeharesChapter[Abniyeh_Plus_Minus])</f>
        <v>1.3028</v>
      </c>
      <c r="N1065" s="248">
        <v>1.3418000000000001</v>
      </c>
      <c r="O1065" s="245" t="str">
        <f>IF(ISBLANK(TblMainInvoices[[#This Row],[Estimate_Contract_Volumn]]),"",ROUND(TblMainInvoices[[#This Row],[Price_Unit]]*TblMainInvoices[[#This Row],[Estimate_Contract_Volumn]],0))</f>
        <v/>
      </c>
      <c r="P1065" s="254"/>
      <c r="Q1065" s="250" t="str">
        <f>IFERROR(IF(ISBLANK(TblMainInvoices[[#This Row],[ContInv_No01_Volumn]]),"",ROUND(TblMainInvoices[[#This Row],[Price_Unit]]*TblMainInvoices[[#This Row],[ContInv_No01_Volumn]],0)),"")</f>
        <v/>
      </c>
    </row>
    <row r="1066" spans="1:17" ht="50.25" customHeight="1">
      <c r="A1066" s="239" t="str">
        <f t="shared" si="32"/>
        <v>11220113</v>
      </c>
      <c r="B1066" s="240" t="str">
        <f>_xlfn.XLOOKUP(TblMainInvoices[[#This Row],[Fehrest_Code]],TblFeharesCode[Fehrest_Code],TblFeharesCode[Schedule_Prices_Fa])</f>
        <v>ابنیه</v>
      </c>
      <c r="C1066" s="240" t="e">
        <f>_xlfn.XLOOKUP(TblMainInvoices[[#This Row],[Schedule_Prices_Fa]],TblFeharesCode[Schedule_Prices_Fa],#REF!)</f>
        <v>#REF!</v>
      </c>
      <c r="D1066" s="241">
        <v>11</v>
      </c>
      <c r="E1066" s="241" t="str">
        <f t="shared" si="33"/>
        <v>22</v>
      </c>
      <c r="F1066" s="240" t="s">
        <v>2246</v>
      </c>
      <c r="G1066" s="251" t="s">
        <v>2249</v>
      </c>
      <c r="H1066" s="243" t="s">
        <v>2250</v>
      </c>
      <c r="I1066" s="243" t="s">
        <v>4112</v>
      </c>
      <c r="J1066" s="252" t="s">
        <v>125</v>
      </c>
      <c r="K1066" s="245">
        <v>9519000</v>
      </c>
      <c r="L1066" s="246"/>
      <c r="M1066" s="247">
        <f>_xlfn.XLOOKUP(TblMainInvoices[[#This Row],[Chapter_Nomber]],TblFeharesChapter[Abniyeh_Chapter_Nomber],TblFeharesChapter[Abniyeh_Plus_Minus])</f>
        <v>1.3028</v>
      </c>
      <c r="N1066" s="248">
        <v>1.3418000000000001</v>
      </c>
      <c r="O1066" s="245" t="str">
        <f>IF(ISBLANK(TblMainInvoices[[#This Row],[Estimate_Contract_Volumn]]),"",ROUND(TblMainInvoices[[#This Row],[Price_Unit]]*TblMainInvoices[[#This Row],[Estimate_Contract_Volumn]],0))</f>
        <v/>
      </c>
      <c r="P1066" s="249"/>
      <c r="Q1066" s="250" t="str">
        <f>IFERROR(IF(ISBLANK(TblMainInvoices[[#This Row],[ContInv_No01_Volumn]]),"",ROUND(TblMainInvoices[[#This Row],[Price_Unit]]*TblMainInvoices[[#This Row],[ContInv_No01_Volumn]],0)),"")</f>
        <v/>
      </c>
    </row>
    <row r="1067" spans="1:17" ht="50.25" customHeight="1">
      <c r="A1067" s="239" t="str">
        <f t="shared" si="32"/>
        <v>11220114</v>
      </c>
      <c r="B1067" s="240" t="str">
        <f>_xlfn.XLOOKUP(TblMainInvoices[[#This Row],[Fehrest_Code]],TblFeharesCode[Fehrest_Code],TblFeharesCode[Schedule_Prices_Fa])</f>
        <v>ابنیه</v>
      </c>
      <c r="C1067" s="240" t="e">
        <f>_xlfn.XLOOKUP(TblMainInvoices[[#This Row],[Schedule_Prices_Fa]],TblFeharesCode[Schedule_Prices_Fa],#REF!)</f>
        <v>#REF!</v>
      </c>
      <c r="D1067" s="241">
        <v>11</v>
      </c>
      <c r="E1067" s="241" t="str">
        <f t="shared" si="33"/>
        <v>22</v>
      </c>
      <c r="F1067" s="240" t="s">
        <v>2246</v>
      </c>
      <c r="G1067" s="251" t="s">
        <v>2251</v>
      </c>
      <c r="H1067" s="243" t="s">
        <v>2252</v>
      </c>
      <c r="I1067" s="243" t="s">
        <v>4113</v>
      </c>
      <c r="J1067" s="252" t="s">
        <v>125</v>
      </c>
      <c r="K1067" s="245">
        <v>8939000</v>
      </c>
      <c r="L1067" s="246"/>
      <c r="M1067" s="247">
        <f>_xlfn.XLOOKUP(TblMainInvoices[[#This Row],[Chapter_Nomber]],TblFeharesChapter[Abniyeh_Chapter_Nomber],TblFeharesChapter[Abniyeh_Plus_Minus])</f>
        <v>1.3028</v>
      </c>
      <c r="N1067" s="248">
        <v>1.3418000000000001</v>
      </c>
      <c r="O1067" s="245" t="str">
        <f>IF(ISBLANK(TblMainInvoices[[#This Row],[Estimate_Contract_Volumn]]),"",ROUND(TblMainInvoices[[#This Row],[Price_Unit]]*TblMainInvoices[[#This Row],[Estimate_Contract_Volumn]],0))</f>
        <v/>
      </c>
      <c r="P1067" s="249"/>
      <c r="Q1067" s="250" t="str">
        <f>IFERROR(IF(ISBLANK(TblMainInvoices[[#This Row],[ContInv_No01_Volumn]]),"",ROUND(TblMainInvoices[[#This Row],[Price_Unit]]*TblMainInvoices[[#This Row],[ContInv_No01_Volumn]],0)),"")</f>
        <v/>
      </c>
    </row>
    <row r="1068" spans="1:17" ht="50.25" customHeight="1">
      <c r="A1068" s="239" t="str">
        <f t="shared" si="32"/>
        <v>11220115</v>
      </c>
      <c r="B1068" s="240" t="str">
        <f>_xlfn.XLOOKUP(TblMainInvoices[[#This Row],[Fehrest_Code]],TblFeharesCode[Fehrest_Code],TblFeharesCode[Schedule_Prices_Fa])</f>
        <v>ابنیه</v>
      </c>
      <c r="C1068" s="240" t="e">
        <f>_xlfn.XLOOKUP(TblMainInvoices[[#This Row],[Schedule_Prices_Fa]],TblFeharesCode[Schedule_Prices_Fa],#REF!)</f>
        <v>#REF!</v>
      </c>
      <c r="D1068" s="241">
        <v>11</v>
      </c>
      <c r="E1068" s="241" t="str">
        <f t="shared" si="33"/>
        <v>22</v>
      </c>
      <c r="F1068" s="240" t="s">
        <v>2246</v>
      </c>
      <c r="G1068" s="251" t="s">
        <v>2253</v>
      </c>
      <c r="H1068" s="243" t="s">
        <v>2254</v>
      </c>
      <c r="I1068" s="243" t="s">
        <v>4113</v>
      </c>
      <c r="J1068" s="252" t="s">
        <v>125</v>
      </c>
      <c r="K1068" s="245">
        <v>7201000</v>
      </c>
      <c r="L1068" s="246"/>
      <c r="M1068" s="247">
        <f>_xlfn.XLOOKUP(TblMainInvoices[[#This Row],[Chapter_Nomber]],TblFeharesChapter[Abniyeh_Chapter_Nomber],TblFeharesChapter[Abniyeh_Plus_Minus])</f>
        <v>1.3028</v>
      </c>
      <c r="N1068" s="248">
        <v>1.3418000000000001</v>
      </c>
      <c r="O1068" s="245" t="str">
        <f>IF(ISBLANK(TblMainInvoices[[#This Row],[Estimate_Contract_Volumn]]),"",ROUND(TblMainInvoices[[#This Row],[Price_Unit]]*TblMainInvoices[[#This Row],[Estimate_Contract_Volumn]],0))</f>
        <v/>
      </c>
      <c r="P1068" s="249"/>
      <c r="Q1068" s="250" t="str">
        <f>IFERROR(IF(ISBLANK(TblMainInvoices[[#This Row],[ContInv_No01_Volumn]]),"",ROUND(TblMainInvoices[[#This Row],[Price_Unit]]*TblMainInvoices[[#This Row],[ContInv_No01_Volumn]],0)),"")</f>
        <v/>
      </c>
    </row>
    <row r="1069" spans="1:17" ht="50.25" customHeight="1">
      <c r="A1069" s="239" t="str">
        <f t="shared" si="32"/>
        <v>11220116</v>
      </c>
      <c r="B1069" s="240" t="str">
        <f>_xlfn.XLOOKUP(TblMainInvoices[[#This Row],[Fehrest_Code]],TblFeharesCode[Fehrest_Code],TblFeharesCode[Schedule_Prices_Fa])</f>
        <v>ابنیه</v>
      </c>
      <c r="C1069" s="240" t="e">
        <f>_xlfn.XLOOKUP(TblMainInvoices[[#This Row],[Schedule_Prices_Fa]],TblFeharesCode[Schedule_Prices_Fa],#REF!)</f>
        <v>#REF!</v>
      </c>
      <c r="D1069" s="241">
        <v>11</v>
      </c>
      <c r="E1069" s="241" t="str">
        <f t="shared" si="33"/>
        <v>22</v>
      </c>
      <c r="F1069" s="240" t="s">
        <v>2246</v>
      </c>
      <c r="G1069" s="251" t="s">
        <v>2255</v>
      </c>
      <c r="H1069" s="243" t="s">
        <v>2256</v>
      </c>
      <c r="I1069" s="243" t="s">
        <v>4113</v>
      </c>
      <c r="J1069" s="252" t="s">
        <v>125</v>
      </c>
      <c r="K1069" s="245">
        <v>8547000</v>
      </c>
      <c r="L1069" s="246"/>
      <c r="M1069" s="247">
        <f>_xlfn.XLOOKUP(TblMainInvoices[[#This Row],[Chapter_Nomber]],TblFeharesChapter[Abniyeh_Chapter_Nomber],TblFeharesChapter[Abniyeh_Plus_Minus])</f>
        <v>1.3028</v>
      </c>
      <c r="N1069" s="248">
        <v>1.3418000000000001</v>
      </c>
      <c r="O1069" s="245" t="str">
        <f>IF(ISBLANK(TblMainInvoices[[#This Row],[Estimate_Contract_Volumn]]),"",ROUND(TblMainInvoices[[#This Row],[Price_Unit]]*TblMainInvoices[[#This Row],[Estimate_Contract_Volumn]],0))</f>
        <v/>
      </c>
      <c r="P1069" s="249"/>
      <c r="Q1069" s="250" t="str">
        <f>IFERROR(IF(ISBLANK(TblMainInvoices[[#This Row],[ContInv_No01_Volumn]]),"",ROUND(TblMainInvoices[[#This Row],[Price_Unit]]*TblMainInvoices[[#This Row],[ContInv_No01_Volumn]],0)),"")</f>
        <v/>
      </c>
    </row>
    <row r="1070" spans="1:17" ht="50.25" customHeight="1">
      <c r="A1070" s="239" t="str">
        <f t="shared" si="32"/>
        <v>11220117</v>
      </c>
      <c r="B1070" s="240" t="str">
        <f>_xlfn.XLOOKUP(TblMainInvoices[[#This Row],[Fehrest_Code]],TblFeharesCode[Fehrest_Code],TblFeharesCode[Schedule_Prices_Fa])</f>
        <v>ابنیه</v>
      </c>
      <c r="C1070" s="240" t="e">
        <f>_xlfn.XLOOKUP(TblMainInvoices[[#This Row],[Schedule_Prices_Fa]],TblFeharesCode[Schedule_Prices_Fa],#REF!)</f>
        <v>#REF!</v>
      </c>
      <c r="D1070" s="241">
        <v>11</v>
      </c>
      <c r="E1070" s="241" t="str">
        <f t="shared" si="33"/>
        <v>22</v>
      </c>
      <c r="F1070" s="240" t="s">
        <v>2246</v>
      </c>
      <c r="G1070" s="251" t="s">
        <v>2257</v>
      </c>
      <c r="H1070" s="243" t="s">
        <v>2258</v>
      </c>
      <c r="I1070" s="243" t="s">
        <v>4113</v>
      </c>
      <c r="J1070" s="252" t="s">
        <v>125</v>
      </c>
      <c r="K1070" s="245">
        <v>8642000</v>
      </c>
      <c r="L1070" s="246"/>
      <c r="M1070" s="247">
        <f>_xlfn.XLOOKUP(TblMainInvoices[[#This Row],[Chapter_Nomber]],TblFeharesChapter[Abniyeh_Chapter_Nomber],TblFeharesChapter[Abniyeh_Plus_Minus])</f>
        <v>1.3028</v>
      </c>
      <c r="N1070" s="248">
        <v>1.3418000000000001</v>
      </c>
      <c r="O1070" s="245" t="str">
        <f>IF(ISBLANK(TblMainInvoices[[#This Row],[Estimate_Contract_Volumn]]),"",ROUND(TblMainInvoices[[#This Row],[Price_Unit]]*TblMainInvoices[[#This Row],[Estimate_Contract_Volumn]],0))</f>
        <v/>
      </c>
      <c r="P1070" s="249"/>
      <c r="Q1070" s="250" t="str">
        <f>IFERROR(IF(ISBLANK(TblMainInvoices[[#This Row],[ContInv_No01_Volumn]]),"",ROUND(TblMainInvoices[[#This Row],[Price_Unit]]*TblMainInvoices[[#This Row],[ContInv_No01_Volumn]],0)),"")</f>
        <v/>
      </c>
    </row>
    <row r="1071" spans="1:17" ht="50.25" customHeight="1">
      <c r="A1071" s="239" t="str">
        <f t="shared" si="32"/>
        <v>11220118</v>
      </c>
      <c r="B1071" s="240" t="str">
        <f>_xlfn.XLOOKUP(TblMainInvoices[[#This Row],[Fehrest_Code]],TblFeharesCode[Fehrest_Code],TblFeharesCode[Schedule_Prices_Fa])</f>
        <v>ابنیه</v>
      </c>
      <c r="C1071" s="240" t="e">
        <f>_xlfn.XLOOKUP(TblMainInvoices[[#This Row],[Schedule_Prices_Fa]],TblFeharesCode[Schedule_Prices_Fa],#REF!)</f>
        <v>#REF!</v>
      </c>
      <c r="D1071" s="241">
        <v>11</v>
      </c>
      <c r="E1071" s="241" t="str">
        <f t="shared" si="33"/>
        <v>22</v>
      </c>
      <c r="F1071" s="240" t="s">
        <v>2246</v>
      </c>
      <c r="G1071" s="251" t="s">
        <v>2259</v>
      </c>
      <c r="H1071" s="243" t="s">
        <v>2260</v>
      </c>
      <c r="I1071" s="243" t="s">
        <v>4113</v>
      </c>
      <c r="J1071" s="252" t="s">
        <v>125</v>
      </c>
      <c r="K1071" s="245">
        <v>9067000</v>
      </c>
      <c r="L1071" s="246"/>
      <c r="M1071" s="247">
        <f>_xlfn.XLOOKUP(TblMainInvoices[[#This Row],[Chapter_Nomber]],TblFeharesChapter[Abniyeh_Chapter_Nomber],TblFeharesChapter[Abniyeh_Plus_Minus])</f>
        <v>1.3028</v>
      </c>
      <c r="N1071" s="248">
        <v>1.3418000000000001</v>
      </c>
      <c r="O1071" s="245" t="str">
        <f>IF(ISBLANK(TblMainInvoices[[#This Row],[Estimate_Contract_Volumn]]),"",ROUND(TblMainInvoices[[#This Row],[Price_Unit]]*TblMainInvoices[[#This Row],[Estimate_Contract_Volumn]],0))</f>
        <v/>
      </c>
      <c r="P1071" s="249"/>
      <c r="Q1071" s="250" t="str">
        <f>IFERROR(IF(ISBLANK(TblMainInvoices[[#This Row],[ContInv_No01_Volumn]]),"",ROUND(TblMainInvoices[[#This Row],[Price_Unit]]*TblMainInvoices[[#This Row],[ContInv_No01_Volumn]],0)),"")</f>
        <v/>
      </c>
    </row>
    <row r="1072" spans="1:17" ht="50.25" customHeight="1">
      <c r="A1072" s="239" t="str">
        <f t="shared" si="32"/>
        <v>11220121</v>
      </c>
      <c r="B1072" s="240" t="str">
        <f>_xlfn.XLOOKUP(TblMainInvoices[[#This Row],[Fehrest_Code]],TblFeharesCode[Fehrest_Code],TblFeharesCode[Schedule_Prices_Fa])</f>
        <v>ابنیه</v>
      </c>
      <c r="C1072" s="240" t="e">
        <f>_xlfn.XLOOKUP(TblMainInvoices[[#This Row],[Schedule_Prices_Fa]],TblFeharesCode[Schedule_Prices_Fa],#REF!)</f>
        <v>#REF!</v>
      </c>
      <c r="D1072" s="241">
        <v>11</v>
      </c>
      <c r="E1072" s="241" t="str">
        <f t="shared" si="33"/>
        <v>22</v>
      </c>
      <c r="F1072" s="240" t="s">
        <v>2246</v>
      </c>
      <c r="G1072" s="251" t="s">
        <v>2261</v>
      </c>
      <c r="H1072" s="243" t="s">
        <v>2262</v>
      </c>
      <c r="I1072" s="243" t="s">
        <v>4113</v>
      </c>
      <c r="J1072" s="252" t="s">
        <v>125</v>
      </c>
      <c r="K1072" s="245">
        <v>8083000</v>
      </c>
      <c r="L1072" s="246"/>
      <c r="M1072" s="247">
        <f>_xlfn.XLOOKUP(TblMainInvoices[[#This Row],[Chapter_Nomber]],TblFeharesChapter[Abniyeh_Chapter_Nomber],TblFeharesChapter[Abniyeh_Plus_Minus])</f>
        <v>1.3028</v>
      </c>
      <c r="N1072" s="248">
        <v>1.3418000000000001</v>
      </c>
      <c r="O1072" s="245" t="str">
        <f>IF(ISBLANK(TblMainInvoices[[#This Row],[Estimate_Contract_Volumn]]),"",ROUND(TblMainInvoices[[#This Row],[Price_Unit]]*TblMainInvoices[[#This Row],[Estimate_Contract_Volumn]],0))</f>
        <v/>
      </c>
      <c r="P1072" s="249"/>
      <c r="Q1072" s="250" t="str">
        <f>IFERROR(IF(ISBLANK(TblMainInvoices[[#This Row],[ContInv_No01_Volumn]]),"",ROUND(TblMainInvoices[[#This Row],[Price_Unit]]*TblMainInvoices[[#This Row],[ContInv_No01_Volumn]],0)),"")</f>
        <v/>
      </c>
    </row>
    <row r="1073" spans="1:17" ht="50.25" customHeight="1">
      <c r="A1073" s="239" t="str">
        <f t="shared" si="32"/>
        <v>11220124</v>
      </c>
      <c r="B1073" s="240" t="str">
        <f>_xlfn.XLOOKUP(TblMainInvoices[[#This Row],[Fehrest_Code]],TblFeharesCode[Fehrest_Code],TblFeharesCode[Schedule_Prices_Fa])</f>
        <v>ابنیه</v>
      </c>
      <c r="C1073" s="240" t="e">
        <f>_xlfn.XLOOKUP(TblMainInvoices[[#This Row],[Schedule_Prices_Fa]],TblFeharesCode[Schedule_Prices_Fa],#REF!)</f>
        <v>#REF!</v>
      </c>
      <c r="D1073" s="241">
        <v>11</v>
      </c>
      <c r="E1073" s="241" t="str">
        <f t="shared" si="33"/>
        <v>22</v>
      </c>
      <c r="F1073" s="240" t="s">
        <v>2246</v>
      </c>
      <c r="G1073" s="251" t="s">
        <v>2263</v>
      </c>
      <c r="H1073" s="243" t="s">
        <v>2264</v>
      </c>
      <c r="I1073" s="243" t="s">
        <v>4114</v>
      </c>
      <c r="J1073" s="252" t="s">
        <v>125</v>
      </c>
      <c r="K1073" s="245">
        <v>0</v>
      </c>
      <c r="L1073" s="246"/>
      <c r="M1073" s="247">
        <f>_xlfn.XLOOKUP(TblMainInvoices[[#This Row],[Chapter_Nomber]],TblFeharesChapter[Abniyeh_Chapter_Nomber],TblFeharesChapter[Abniyeh_Plus_Minus])</f>
        <v>1.3028</v>
      </c>
      <c r="N1073" s="248">
        <v>1.3418000000000001</v>
      </c>
      <c r="O1073" s="245" t="str">
        <f>IF(ISBLANK(TblMainInvoices[[#This Row],[Estimate_Contract_Volumn]]),"",ROUND(TblMainInvoices[[#This Row],[Price_Unit]]*TblMainInvoices[[#This Row],[Estimate_Contract_Volumn]],0))</f>
        <v/>
      </c>
      <c r="P1073" s="249"/>
      <c r="Q1073" s="250" t="str">
        <f>IFERROR(IF(ISBLANK(TblMainInvoices[[#This Row],[ContInv_No01_Volumn]]),"",ROUND(TblMainInvoices[[#This Row],[Price_Unit]]*TblMainInvoices[[#This Row],[ContInv_No01_Volumn]],0)),"")</f>
        <v/>
      </c>
    </row>
    <row r="1074" spans="1:17" ht="50.25" customHeight="1">
      <c r="A1074" s="239" t="str">
        <f t="shared" si="32"/>
        <v>11220125</v>
      </c>
      <c r="B1074" s="240" t="str">
        <f>_xlfn.XLOOKUP(TblMainInvoices[[#This Row],[Fehrest_Code]],TblFeharesCode[Fehrest_Code],TblFeharesCode[Schedule_Prices_Fa])</f>
        <v>ابنیه</v>
      </c>
      <c r="C1074" s="240" t="e">
        <f>_xlfn.XLOOKUP(TblMainInvoices[[#This Row],[Schedule_Prices_Fa]],TblFeharesCode[Schedule_Prices_Fa],#REF!)</f>
        <v>#REF!</v>
      </c>
      <c r="D1074" s="241">
        <v>11</v>
      </c>
      <c r="E1074" s="241" t="str">
        <f t="shared" si="33"/>
        <v>22</v>
      </c>
      <c r="F1074" s="240" t="s">
        <v>2246</v>
      </c>
      <c r="G1074" s="251" t="s">
        <v>2265</v>
      </c>
      <c r="H1074" s="243" t="s">
        <v>2266</v>
      </c>
      <c r="I1074" s="243" t="s">
        <v>4113</v>
      </c>
      <c r="J1074" s="252" t="s">
        <v>125</v>
      </c>
      <c r="K1074" s="245">
        <v>0</v>
      </c>
      <c r="L1074" s="246"/>
      <c r="M1074" s="247">
        <f>_xlfn.XLOOKUP(TblMainInvoices[[#This Row],[Chapter_Nomber]],TblFeharesChapter[Abniyeh_Chapter_Nomber],TblFeharesChapter[Abniyeh_Plus_Minus])</f>
        <v>1.3028</v>
      </c>
      <c r="N1074" s="248">
        <v>1.3418000000000001</v>
      </c>
      <c r="O1074" s="245" t="str">
        <f>IF(ISBLANK(TblMainInvoices[[#This Row],[Estimate_Contract_Volumn]]),"",ROUND(TblMainInvoices[[#This Row],[Price_Unit]]*TblMainInvoices[[#This Row],[Estimate_Contract_Volumn]],0))</f>
        <v/>
      </c>
      <c r="P1074" s="249"/>
      <c r="Q1074" s="250" t="str">
        <f>IFERROR(IF(ISBLANK(TblMainInvoices[[#This Row],[ContInv_No01_Volumn]]),"",ROUND(TblMainInvoices[[#This Row],[Price_Unit]]*TblMainInvoices[[#This Row],[ContInv_No01_Volumn]],0)),"")</f>
        <v/>
      </c>
    </row>
    <row r="1075" spans="1:17" ht="50.25" customHeight="1">
      <c r="A1075" s="239" t="str">
        <f t="shared" si="32"/>
        <v>11220126</v>
      </c>
      <c r="B1075" s="240" t="str">
        <f>_xlfn.XLOOKUP(TblMainInvoices[[#This Row],[Fehrest_Code]],TblFeharesCode[Fehrest_Code],TblFeharesCode[Schedule_Prices_Fa])</f>
        <v>ابنیه</v>
      </c>
      <c r="C1075" s="240" t="e">
        <f>_xlfn.XLOOKUP(TblMainInvoices[[#This Row],[Schedule_Prices_Fa]],TblFeharesCode[Schedule_Prices_Fa],#REF!)</f>
        <v>#REF!</v>
      </c>
      <c r="D1075" s="241">
        <v>11</v>
      </c>
      <c r="E1075" s="241" t="str">
        <f t="shared" si="33"/>
        <v>22</v>
      </c>
      <c r="F1075" s="240" t="s">
        <v>2246</v>
      </c>
      <c r="G1075" s="251" t="s">
        <v>2267</v>
      </c>
      <c r="H1075" s="243" t="s">
        <v>2268</v>
      </c>
      <c r="I1075" s="243" t="s">
        <v>4115</v>
      </c>
      <c r="J1075" s="252" t="s">
        <v>125</v>
      </c>
      <c r="K1075" s="245">
        <v>0</v>
      </c>
      <c r="L1075" s="246"/>
      <c r="M1075" s="247">
        <f>_xlfn.XLOOKUP(TblMainInvoices[[#This Row],[Chapter_Nomber]],TblFeharesChapter[Abniyeh_Chapter_Nomber],TblFeharesChapter[Abniyeh_Plus_Minus])</f>
        <v>1.3028</v>
      </c>
      <c r="N1075" s="248">
        <v>1.3418000000000001</v>
      </c>
      <c r="O1075" s="245" t="str">
        <f>IF(ISBLANK(TblMainInvoices[[#This Row],[Estimate_Contract_Volumn]]),"",ROUND(TblMainInvoices[[#This Row],[Price_Unit]]*TblMainInvoices[[#This Row],[Estimate_Contract_Volumn]],0))</f>
        <v/>
      </c>
      <c r="P1075" s="249"/>
      <c r="Q1075" s="250" t="str">
        <f>IFERROR(IF(ISBLANK(TblMainInvoices[[#This Row],[ContInv_No01_Volumn]]),"",ROUND(TblMainInvoices[[#This Row],[Price_Unit]]*TblMainInvoices[[#This Row],[ContInv_No01_Volumn]],0)),"")</f>
        <v/>
      </c>
    </row>
    <row r="1076" spans="1:17" ht="50.25" customHeight="1">
      <c r="A1076" s="239" t="str">
        <f t="shared" si="32"/>
        <v>11220127</v>
      </c>
      <c r="B1076" s="240" t="str">
        <f>_xlfn.XLOOKUP(TblMainInvoices[[#This Row],[Fehrest_Code]],TblFeharesCode[Fehrest_Code],TblFeharesCode[Schedule_Prices_Fa])</f>
        <v>ابنیه</v>
      </c>
      <c r="C1076" s="240" t="e">
        <f>_xlfn.XLOOKUP(TblMainInvoices[[#This Row],[Schedule_Prices_Fa]],TblFeharesCode[Schedule_Prices_Fa],#REF!)</f>
        <v>#REF!</v>
      </c>
      <c r="D1076" s="241">
        <v>11</v>
      </c>
      <c r="E1076" s="241" t="str">
        <f t="shared" si="33"/>
        <v>22</v>
      </c>
      <c r="F1076" s="240" t="s">
        <v>2246</v>
      </c>
      <c r="G1076" s="251" t="s">
        <v>2269</v>
      </c>
      <c r="H1076" s="243" t="s">
        <v>2270</v>
      </c>
      <c r="I1076" s="243" t="s">
        <v>4113</v>
      </c>
      <c r="J1076" s="252" t="s">
        <v>125</v>
      </c>
      <c r="K1076" s="245">
        <v>8117000</v>
      </c>
      <c r="L1076" s="246"/>
      <c r="M1076" s="247">
        <f>_xlfn.XLOOKUP(TblMainInvoices[[#This Row],[Chapter_Nomber]],TblFeharesChapter[Abniyeh_Chapter_Nomber],TblFeharesChapter[Abniyeh_Plus_Minus])</f>
        <v>1.3028</v>
      </c>
      <c r="N1076" s="248">
        <v>1.3418000000000001</v>
      </c>
      <c r="O1076" s="245" t="str">
        <f>IF(ISBLANK(TblMainInvoices[[#This Row],[Estimate_Contract_Volumn]]),"",ROUND(TblMainInvoices[[#This Row],[Price_Unit]]*TblMainInvoices[[#This Row],[Estimate_Contract_Volumn]],0))</f>
        <v/>
      </c>
      <c r="P1076" s="249"/>
      <c r="Q1076" s="250" t="str">
        <f>IFERROR(IF(ISBLANK(TblMainInvoices[[#This Row],[ContInv_No01_Volumn]]),"",ROUND(TblMainInvoices[[#This Row],[Price_Unit]]*TblMainInvoices[[#This Row],[ContInv_No01_Volumn]],0)),"")</f>
        <v/>
      </c>
    </row>
    <row r="1077" spans="1:17" ht="50.25" customHeight="1">
      <c r="A1077" s="239" t="str">
        <f t="shared" si="32"/>
        <v>11220128</v>
      </c>
      <c r="B1077" s="240" t="str">
        <f>_xlfn.XLOOKUP(TblMainInvoices[[#This Row],[Fehrest_Code]],TblFeharesCode[Fehrest_Code],TblFeharesCode[Schedule_Prices_Fa])</f>
        <v>ابنیه</v>
      </c>
      <c r="C1077" s="240" t="e">
        <f>_xlfn.XLOOKUP(TblMainInvoices[[#This Row],[Schedule_Prices_Fa]],TblFeharesCode[Schedule_Prices_Fa],#REF!)</f>
        <v>#REF!</v>
      </c>
      <c r="D1077" s="241">
        <v>11</v>
      </c>
      <c r="E1077" s="241" t="str">
        <f t="shared" si="33"/>
        <v>22</v>
      </c>
      <c r="F1077" s="240" t="s">
        <v>2246</v>
      </c>
      <c r="G1077" s="251" t="s">
        <v>2271</v>
      </c>
      <c r="H1077" s="243" t="s">
        <v>2272</v>
      </c>
      <c r="I1077" s="243" t="s">
        <v>4113</v>
      </c>
      <c r="J1077" s="252" t="s">
        <v>125</v>
      </c>
      <c r="K1077" s="245">
        <v>12881000</v>
      </c>
      <c r="L1077" s="246"/>
      <c r="M1077" s="247">
        <f>_xlfn.XLOOKUP(TblMainInvoices[[#This Row],[Chapter_Nomber]],TblFeharesChapter[Abniyeh_Chapter_Nomber],TblFeharesChapter[Abniyeh_Plus_Minus])</f>
        <v>1.3028</v>
      </c>
      <c r="N1077" s="248">
        <v>1.3418000000000001</v>
      </c>
      <c r="O1077" s="245" t="str">
        <f>IF(ISBLANK(TblMainInvoices[[#This Row],[Estimate_Contract_Volumn]]),"",ROUND(TblMainInvoices[[#This Row],[Price_Unit]]*TblMainInvoices[[#This Row],[Estimate_Contract_Volumn]],0))</f>
        <v/>
      </c>
      <c r="P1077" s="249"/>
      <c r="Q1077" s="250" t="str">
        <f>IFERROR(IF(ISBLANK(TblMainInvoices[[#This Row],[ContInv_No01_Volumn]]),"",ROUND(TblMainInvoices[[#This Row],[Price_Unit]]*TblMainInvoices[[#This Row],[ContInv_No01_Volumn]],0)),"")</f>
        <v/>
      </c>
    </row>
    <row r="1078" spans="1:17" ht="50.25" customHeight="1">
      <c r="A1078" s="239" t="str">
        <f t="shared" si="32"/>
        <v>11220129</v>
      </c>
      <c r="B1078" s="240" t="str">
        <f>_xlfn.XLOOKUP(TblMainInvoices[[#This Row],[Fehrest_Code]],TblFeharesCode[Fehrest_Code],TblFeharesCode[Schedule_Prices_Fa])</f>
        <v>ابنیه</v>
      </c>
      <c r="C1078" s="240" t="e">
        <f>_xlfn.XLOOKUP(TblMainInvoices[[#This Row],[Schedule_Prices_Fa]],TblFeharesCode[Schedule_Prices_Fa],#REF!)</f>
        <v>#REF!</v>
      </c>
      <c r="D1078" s="241">
        <v>11</v>
      </c>
      <c r="E1078" s="241" t="str">
        <f t="shared" si="33"/>
        <v>22</v>
      </c>
      <c r="F1078" s="240" t="s">
        <v>2246</v>
      </c>
      <c r="G1078" s="251" t="s">
        <v>2273</v>
      </c>
      <c r="H1078" s="243" t="s">
        <v>2274</v>
      </c>
      <c r="I1078" s="243" t="s">
        <v>4113</v>
      </c>
      <c r="J1078" s="252" t="s">
        <v>125</v>
      </c>
      <c r="K1078" s="245">
        <v>0</v>
      </c>
      <c r="L1078" s="246"/>
      <c r="M1078" s="247">
        <f>_xlfn.XLOOKUP(TblMainInvoices[[#This Row],[Chapter_Nomber]],TblFeharesChapter[Abniyeh_Chapter_Nomber],TblFeharesChapter[Abniyeh_Plus_Minus])</f>
        <v>1.3028</v>
      </c>
      <c r="N1078" s="248">
        <v>1.3418000000000001</v>
      </c>
      <c r="O1078" s="245" t="str">
        <f>IF(ISBLANK(TblMainInvoices[[#This Row],[Estimate_Contract_Volumn]]),"",ROUND(TblMainInvoices[[#This Row],[Price_Unit]]*TblMainInvoices[[#This Row],[Estimate_Contract_Volumn]],0))</f>
        <v/>
      </c>
      <c r="P1078" s="249"/>
      <c r="Q1078" s="250" t="str">
        <f>IFERROR(IF(ISBLANK(TblMainInvoices[[#This Row],[ContInv_No01_Volumn]]),"",ROUND(TblMainInvoices[[#This Row],[Price_Unit]]*TblMainInvoices[[#This Row],[ContInv_No01_Volumn]],0)),"")</f>
        <v/>
      </c>
    </row>
    <row r="1079" spans="1:17" ht="50.25" customHeight="1">
      <c r="A1079" s="239" t="str">
        <f t="shared" si="32"/>
        <v>11220130</v>
      </c>
      <c r="B1079" s="240" t="str">
        <f>_xlfn.XLOOKUP(TblMainInvoices[[#This Row],[Fehrest_Code]],TblFeharesCode[Fehrest_Code],TblFeharesCode[Schedule_Prices_Fa])</f>
        <v>ابنیه</v>
      </c>
      <c r="C1079" s="240" t="e">
        <f>_xlfn.XLOOKUP(TblMainInvoices[[#This Row],[Schedule_Prices_Fa]],TblFeharesCode[Schedule_Prices_Fa],#REF!)</f>
        <v>#REF!</v>
      </c>
      <c r="D1079" s="241">
        <v>11</v>
      </c>
      <c r="E1079" s="241" t="str">
        <f t="shared" si="33"/>
        <v>22</v>
      </c>
      <c r="F1079" s="240" t="s">
        <v>2246</v>
      </c>
      <c r="G1079" s="251" t="s">
        <v>2275</v>
      </c>
      <c r="H1079" s="243" t="s">
        <v>2276</v>
      </c>
      <c r="I1079" s="243" t="s">
        <v>4113</v>
      </c>
      <c r="J1079" s="252" t="s">
        <v>125</v>
      </c>
      <c r="K1079" s="245">
        <v>0</v>
      </c>
      <c r="L1079" s="246"/>
      <c r="M1079" s="247">
        <f>_xlfn.XLOOKUP(TblMainInvoices[[#This Row],[Chapter_Nomber]],TblFeharesChapter[Abniyeh_Chapter_Nomber],TblFeharesChapter[Abniyeh_Plus_Minus])</f>
        <v>1.3028</v>
      </c>
      <c r="N1079" s="248">
        <v>1.3418000000000001</v>
      </c>
      <c r="O1079" s="245" t="str">
        <f>IF(ISBLANK(TblMainInvoices[[#This Row],[Estimate_Contract_Volumn]]),"",ROUND(TblMainInvoices[[#This Row],[Price_Unit]]*TblMainInvoices[[#This Row],[Estimate_Contract_Volumn]],0))</f>
        <v/>
      </c>
      <c r="P1079" s="249"/>
      <c r="Q1079" s="250" t="str">
        <f>IFERROR(IF(ISBLANK(TblMainInvoices[[#This Row],[ContInv_No01_Volumn]]),"",ROUND(TblMainInvoices[[#This Row],[Price_Unit]]*TblMainInvoices[[#This Row],[ContInv_No01_Volumn]],0)),"")</f>
        <v/>
      </c>
    </row>
    <row r="1080" spans="1:17" ht="50.25" customHeight="1">
      <c r="A1080" s="239" t="str">
        <f t="shared" si="32"/>
        <v>11220131</v>
      </c>
      <c r="B1080" s="240" t="str">
        <f>_xlfn.XLOOKUP(TblMainInvoices[[#This Row],[Fehrest_Code]],TblFeharesCode[Fehrest_Code],TblFeharesCode[Schedule_Prices_Fa])</f>
        <v>ابنیه</v>
      </c>
      <c r="C1080" s="240" t="e">
        <f>_xlfn.XLOOKUP(TblMainInvoices[[#This Row],[Schedule_Prices_Fa]],TblFeharesCode[Schedule_Prices_Fa],#REF!)</f>
        <v>#REF!</v>
      </c>
      <c r="D1080" s="241">
        <v>11</v>
      </c>
      <c r="E1080" s="241" t="str">
        <f t="shared" si="33"/>
        <v>22</v>
      </c>
      <c r="F1080" s="240" t="s">
        <v>2246</v>
      </c>
      <c r="G1080" s="251" t="s">
        <v>2277</v>
      </c>
      <c r="H1080" s="243" t="s">
        <v>2278</v>
      </c>
      <c r="I1080" s="243" t="s">
        <v>4113</v>
      </c>
      <c r="J1080" s="252" t="s">
        <v>125</v>
      </c>
      <c r="K1080" s="245">
        <v>8904000</v>
      </c>
      <c r="L1080" s="246"/>
      <c r="M1080" s="247">
        <f>_xlfn.XLOOKUP(TblMainInvoices[[#This Row],[Chapter_Nomber]],TblFeharesChapter[Abniyeh_Chapter_Nomber],TblFeharesChapter[Abniyeh_Plus_Minus])</f>
        <v>1.3028</v>
      </c>
      <c r="N1080" s="248">
        <v>1.3418000000000001</v>
      </c>
      <c r="O1080" s="245" t="str">
        <f>IF(ISBLANK(TblMainInvoices[[#This Row],[Estimate_Contract_Volumn]]),"",ROUND(TblMainInvoices[[#This Row],[Price_Unit]]*TblMainInvoices[[#This Row],[Estimate_Contract_Volumn]],0))</f>
        <v/>
      </c>
      <c r="P1080" s="249"/>
      <c r="Q1080" s="250" t="str">
        <f>IFERROR(IF(ISBLANK(TblMainInvoices[[#This Row],[ContInv_No01_Volumn]]),"",ROUND(TblMainInvoices[[#This Row],[Price_Unit]]*TblMainInvoices[[#This Row],[ContInv_No01_Volumn]],0)),"")</f>
        <v/>
      </c>
    </row>
    <row r="1081" spans="1:17" ht="50.25" customHeight="1">
      <c r="A1081" s="239" t="str">
        <f t="shared" si="32"/>
        <v>11220134</v>
      </c>
      <c r="B1081" s="240" t="str">
        <f>_xlfn.XLOOKUP(TblMainInvoices[[#This Row],[Fehrest_Code]],TblFeharesCode[Fehrest_Code],TblFeharesCode[Schedule_Prices_Fa])</f>
        <v>ابنیه</v>
      </c>
      <c r="C1081" s="240" t="e">
        <f>_xlfn.XLOOKUP(TblMainInvoices[[#This Row],[Schedule_Prices_Fa]],TblFeharesCode[Schedule_Prices_Fa],#REF!)</f>
        <v>#REF!</v>
      </c>
      <c r="D1081" s="241">
        <v>11</v>
      </c>
      <c r="E1081" s="241" t="str">
        <f t="shared" si="33"/>
        <v>22</v>
      </c>
      <c r="F1081" s="240" t="s">
        <v>2246</v>
      </c>
      <c r="G1081" s="251" t="s">
        <v>2279</v>
      </c>
      <c r="H1081" s="243" t="s">
        <v>2280</v>
      </c>
      <c r="I1081" s="243" t="s">
        <v>4113</v>
      </c>
      <c r="J1081" s="252" t="s">
        <v>125</v>
      </c>
      <c r="K1081" s="245">
        <v>10286000</v>
      </c>
      <c r="L1081" s="246"/>
      <c r="M1081" s="247">
        <f>_xlfn.XLOOKUP(TblMainInvoices[[#This Row],[Chapter_Nomber]],TblFeharesChapter[Abniyeh_Chapter_Nomber],TblFeharesChapter[Abniyeh_Plus_Minus])</f>
        <v>1.3028</v>
      </c>
      <c r="N1081" s="248">
        <v>1.3418000000000001</v>
      </c>
      <c r="O1081" s="245" t="str">
        <f>IF(ISBLANK(TblMainInvoices[[#This Row],[Estimate_Contract_Volumn]]),"",ROUND(TblMainInvoices[[#This Row],[Price_Unit]]*TblMainInvoices[[#This Row],[Estimate_Contract_Volumn]],0))</f>
        <v/>
      </c>
      <c r="P1081" s="249"/>
      <c r="Q1081" s="250" t="str">
        <f>IFERROR(IF(ISBLANK(TblMainInvoices[[#This Row],[ContInv_No01_Volumn]]),"",ROUND(TblMainInvoices[[#This Row],[Price_Unit]]*TblMainInvoices[[#This Row],[ContInv_No01_Volumn]],0)),"")</f>
        <v/>
      </c>
    </row>
    <row r="1082" spans="1:17" ht="50.25" customHeight="1">
      <c r="A1082" s="239" t="str">
        <f t="shared" si="32"/>
        <v>11220136</v>
      </c>
      <c r="B1082" s="240" t="str">
        <f>_xlfn.XLOOKUP(TblMainInvoices[[#This Row],[Fehrest_Code]],TblFeharesCode[Fehrest_Code],TblFeharesCode[Schedule_Prices_Fa])</f>
        <v>ابنیه</v>
      </c>
      <c r="C1082" s="240" t="e">
        <f>_xlfn.XLOOKUP(TblMainInvoices[[#This Row],[Schedule_Prices_Fa]],TblFeharesCode[Schedule_Prices_Fa],#REF!)</f>
        <v>#REF!</v>
      </c>
      <c r="D1082" s="241">
        <v>11</v>
      </c>
      <c r="E1082" s="241" t="str">
        <f t="shared" si="33"/>
        <v>22</v>
      </c>
      <c r="F1082" s="240" t="s">
        <v>2246</v>
      </c>
      <c r="G1082" s="251" t="s">
        <v>2281</v>
      </c>
      <c r="H1082" s="243" t="s">
        <v>2282</v>
      </c>
      <c r="I1082" s="243" t="s">
        <v>4113</v>
      </c>
      <c r="J1082" s="252" t="s">
        <v>125</v>
      </c>
      <c r="K1082" s="245">
        <v>8064000</v>
      </c>
      <c r="L1082" s="246"/>
      <c r="M1082" s="247">
        <f>_xlfn.XLOOKUP(TblMainInvoices[[#This Row],[Chapter_Nomber]],TblFeharesChapter[Abniyeh_Chapter_Nomber],TblFeharesChapter[Abniyeh_Plus_Minus])</f>
        <v>1.3028</v>
      </c>
      <c r="N1082" s="248">
        <v>1.3418000000000001</v>
      </c>
      <c r="O1082" s="245" t="str">
        <f>IF(ISBLANK(TblMainInvoices[[#This Row],[Estimate_Contract_Volumn]]),"",ROUND(TblMainInvoices[[#This Row],[Price_Unit]]*TblMainInvoices[[#This Row],[Estimate_Contract_Volumn]],0))</f>
        <v/>
      </c>
      <c r="P1082" s="249"/>
      <c r="Q1082" s="250" t="str">
        <f>IFERROR(IF(ISBLANK(TblMainInvoices[[#This Row],[ContInv_No01_Volumn]]),"",ROUND(TblMainInvoices[[#This Row],[Price_Unit]]*TblMainInvoices[[#This Row],[ContInv_No01_Volumn]],0)),"")</f>
        <v/>
      </c>
    </row>
    <row r="1083" spans="1:17" ht="50.25" customHeight="1">
      <c r="A1083" s="239" t="str">
        <f t="shared" si="32"/>
        <v>11220139</v>
      </c>
      <c r="B1083" s="240" t="str">
        <f>_xlfn.XLOOKUP(TblMainInvoices[[#This Row],[Fehrest_Code]],TblFeharesCode[Fehrest_Code],TblFeharesCode[Schedule_Prices_Fa])</f>
        <v>ابنیه</v>
      </c>
      <c r="C1083" s="240" t="e">
        <f>_xlfn.XLOOKUP(TblMainInvoices[[#This Row],[Schedule_Prices_Fa]],TblFeharesCode[Schedule_Prices_Fa],#REF!)</f>
        <v>#REF!</v>
      </c>
      <c r="D1083" s="241">
        <v>11</v>
      </c>
      <c r="E1083" s="241" t="str">
        <f t="shared" si="33"/>
        <v>22</v>
      </c>
      <c r="F1083" s="240" t="s">
        <v>2246</v>
      </c>
      <c r="G1083" s="251" t="s">
        <v>2283</v>
      </c>
      <c r="H1083" s="243" t="s">
        <v>2284</v>
      </c>
      <c r="I1083" s="243" t="s">
        <v>4113</v>
      </c>
      <c r="J1083" s="252" t="s">
        <v>125</v>
      </c>
      <c r="K1083" s="245">
        <v>7973000</v>
      </c>
      <c r="L1083" s="246"/>
      <c r="M1083" s="247">
        <f>_xlfn.XLOOKUP(TblMainInvoices[[#This Row],[Chapter_Nomber]],TblFeharesChapter[Abniyeh_Chapter_Nomber],TblFeharesChapter[Abniyeh_Plus_Minus])</f>
        <v>1.3028</v>
      </c>
      <c r="N1083" s="248">
        <v>1.3418000000000001</v>
      </c>
      <c r="O1083" s="245" t="str">
        <f>IF(ISBLANK(TblMainInvoices[[#This Row],[Estimate_Contract_Volumn]]),"",ROUND(TblMainInvoices[[#This Row],[Price_Unit]]*TblMainInvoices[[#This Row],[Estimate_Contract_Volumn]],0))</f>
        <v/>
      </c>
      <c r="P1083" s="249"/>
      <c r="Q1083" s="250" t="str">
        <f>IFERROR(IF(ISBLANK(TblMainInvoices[[#This Row],[ContInv_No01_Volumn]]),"",ROUND(TblMainInvoices[[#This Row],[Price_Unit]]*TblMainInvoices[[#This Row],[ContInv_No01_Volumn]],0)),"")</f>
        <v/>
      </c>
    </row>
    <row r="1084" spans="1:17" ht="50.25" customHeight="1">
      <c r="A1084" s="239" t="str">
        <f t="shared" si="32"/>
        <v>11220140</v>
      </c>
      <c r="B1084" s="240" t="str">
        <f>_xlfn.XLOOKUP(TblMainInvoices[[#This Row],[Fehrest_Code]],TblFeharesCode[Fehrest_Code],TblFeharesCode[Schedule_Prices_Fa])</f>
        <v>ابنیه</v>
      </c>
      <c r="C1084" s="240" t="e">
        <f>_xlfn.XLOOKUP(TblMainInvoices[[#This Row],[Schedule_Prices_Fa]],TblFeharesCode[Schedule_Prices_Fa],#REF!)</f>
        <v>#REF!</v>
      </c>
      <c r="D1084" s="241">
        <v>11</v>
      </c>
      <c r="E1084" s="241" t="str">
        <f t="shared" si="33"/>
        <v>22</v>
      </c>
      <c r="F1084" s="240" t="s">
        <v>2246</v>
      </c>
      <c r="G1084" s="251" t="s">
        <v>2285</v>
      </c>
      <c r="H1084" s="243" t="s">
        <v>2286</v>
      </c>
      <c r="I1084" s="243" t="s">
        <v>4114</v>
      </c>
      <c r="J1084" s="244" t="s">
        <v>125</v>
      </c>
      <c r="K1084" s="245">
        <f>K1065*0.1</f>
        <v>870900</v>
      </c>
      <c r="L1084" s="246"/>
      <c r="M1084" s="247">
        <f>_xlfn.XLOOKUP(TblMainInvoices[[#This Row],[Chapter_Nomber]],TblFeharesChapter[Abniyeh_Chapter_Nomber],TblFeharesChapter[Abniyeh_Plus_Minus])</f>
        <v>1.3028</v>
      </c>
      <c r="N1084" s="248">
        <v>1.3418000000000001</v>
      </c>
      <c r="O1084" s="245" t="str">
        <f>IF(ISBLANK(TblMainInvoices[[#This Row],[Estimate_Contract_Volumn]]),"",ROUND(TblMainInvoices[[#This Row],[Price_Unit]]*TblMainInvoices[[#This Row],[Estimate_Contract_Volumn]],0))</f>
        <v/>
      </c>
      <c r="P1084" s="249"/>
      <c r="Q1084" s="250" t="str">
        <f>IFERROR(IF(ISBLANK(TblMainInvoices[[#This Row],[ContInv_No01_Volumn]]),"",ROUND(TblMainInvoices[[#This Row],[Price_Unit]]*TblMainInvoices[[#This Row],[ContInv_No01_Volumn]],0)),"")</f>
        <v/>
      </c>
    </row>
    <row r="1085" spans="1:17" ht="50.25" customHeight="1">
      <c r="A1085" s="239" t="str">
        <f t="shared" si="32"/>
        <v>11220141</v>
      </c>
      <c r="B1085" s="240" t="str">
        <f>_xlfn.XLOOKUP(TblMainInvoices[[#This Row],[Fehrest_Code]],TblFeharesCode[Fehrest_Code],TblFeharesCode[Schedule_Prices_Fa])</f>
        <v>ابنیه</v>
      </c>
      <c r="C1085" s="240" t="e">
        <f>_xlfn.XLOOKUP(TblMainInvoices[[#This Row],[Schedule_Prices_Fa]],TblFeharesCode[Schedule_Prices_Fa],#REF!)</f>
        <v>#REF!</v>
      </c>
      <c r="D1085" s="241">
        <v>11</v>
      </c>
      <c r="E1085" s="241" t="str">
        <f t="shared" si="33"/>
        <v>22</v>
      </c>
      <c r="F1085" s="240" t="s">
        <v>2246</v>
      </c>
      <c r="G1085" s="251" t="s">
        <v>2287</v>
      </c>
      <c r="H1085" s="243" t="s">
        <v>2288</v>
      </c>
      <c r="I1085" s="243" t="s">
        <v>4113</v>
      </c>
      <c r="J1085" s="252" t="s">
        <v>125</v>
      </c>
      <c r="K1085" s="245">
        <v>0</v>
      </c>
      <c r="L1085" s="246"/>
      <c r="M1085" s="247">
        <f>_xlfn.XLOOKUP(TblMainInvoices[[#This Row],[Chapter_Nomber]],TblFeharesChapter[Abniyeh_Chapter_Nomber],TblFeharesChapter[Abniyeh_Plus_Minus])</f>
        <v>1.3028</v>
      </c>
      <c r="N1085" s="248">
        <v>1.3418000000000001</v>
      </c>
      <c r="O1085" s="245" t="str">
        <f>IF(ISBLANK(TblMainInvoices[[#This Row],[Estimate_Contract_Volumn]]),"",ROUND(TblMainInvoices[[#This Row],[Price_Unit]]*TblMainInvoices[[#This Row],[Estimate_Contract_Volumn]],0))</f>
        <v/>
      </c>
      <c r="P1085" s="249"/>
      <c r="Q1085" s="250" t="str">
        <f>IFERROR(IF(ISBLANK(TblMainInvoices[[#This Row],[ContInv_No01_Volumn]]),"",ROUND(TblMainInvoices[[#This Row],[Price_Unit]]*TblMainInvoices[[#This Row],[ContInv_No01_Volumn]],0)),"")</f>
        <v/>
      </c>
    </row>
    <row r="1086" spans="1:17" ht="50.25" customHeight="1">
      <c r="A1086" s="239" t="str">
        <f t="shared" si="32"/>
        <v>11220142</v>
      </c>
      <c r="B1086" s="240" t="str">
        <f>_xlfn.XLOOKUP(TblMainInvoices[[#This Row],[Fehrest_Code]],TblFeharesCode[Fehrest_Code],TblFeharesCode[Schedule_Prices_Fa])</f>
        <v>ابنیه</v>
      </c>
      <c r="C1086" s="240" t="e">
        <f>_xlfn.XLOOKUP(TblMainInvoices[[#This Row],[Schedule_Prices_Fa]],TblFeharesCode[Schedule_Prices_Fa],#REF!)</f>
        <v>#REF!</v>
      </c>
      <c r="D1086" s="241">
        <v>11</v>
      </c>
      <c r="E1086" s="241" t="str">
        <f t="shared" si="33"/>
        <v>22</v>
      </c>
      <c r="F1086" s="240" t="s">
        <v>2246</v>
      </c>
      <c r="G1086" s="251" t="s">
        <v>2289</v>
      </c>
      <c r="H1086" s="243" t="s">
        <v>2290</v>
      </c>
      <c r="I1086" s="243" t="s">
        <v>4113</v>
      </c>
      <c r="J1086" s="252" t="s">
        <v>125</v>
      </c>
      <c r="K1086" s="245">
        <v>7172000</v>
      </c>
      <c r="L1086" s="246"/>
      <c r="M1086" s="247">
        <f>_xlfn.XLOOKUP(TblMainInvoices[[#This Row],[Chapter_Nomber]],TblFeharesChapter[Abniyeh_Chapter_Nomber],TblFeharesChapter[Abniyeh_Plus_Minus])</f>
        <v>1.3028</v>
      </c>
      <c r="N1086" s="248">
        <v>1.3418000000000001</v>
      </c>
      <c r="O1086" s="245" t="str">
        <f>IF(ISBLANK(TblMainInvoices[[#This Row],[Estimate_Contract_Volumn]]),"",ROUND(TblMainInvoices[[#This Row],[Price_Unit]]*TblMainInvoices[[#This Row],[Estimate_Contract_Volumn]],0))</f>
        <v/>
      </c>
      <c r="P1086" s="249"/>
      <c r="Q1086" s="250" t="str">
        <f>IFERROR(IF(ISBLANK(TblMainInvoices[[#This Row],[ContInv_No01_Volumn]]),"",ROUND(TblMainInvoices[[#This Row],[Price_Unit]]*TblMainInvoices[[#This Row],[ContInv_No01_Volumn]],0)),"")</f>
        <v/>
      </c>
    </row>
    <row r="1087" spans="1:17" ht="50.25" customHeight="1">
      <c r="A1087" s="239" t="str">
        <f t="shared" si="32"/>
        <v>11220143</v>
      </c>
      <c r="B1087" s="240" t="str">
        <f>_xlfn.XLOOKUP(TblMainInvoices[[#This Row],[Fehrest_Code]],TblFeharesCode[Fehrest_Code],TblFeharesCode[Schedule_Prices_Fa])</f>
        <v>ابنیه</v>
      </c>
      <c r="C1087" s="240" t="e">
        <f>_xlfn.XLOOKUP(TblMainInvoices[[#This Row],[Schedule_Prices_Fa]],TblFeharesCode[Schedule_Prices_Fa],#REF!)</f>
        <v>#REF!</v>
      </c>
      <c r="D1087" s="241">
        <v>11</v>
      </c>
      <c r="E1087" s="241" t="str">
        <f t="shared" si="33"/>
        <v>22</v>
      </c>
      <c r="F1087" s="240" t="s">
        <v>2246</v>
      </c>
      <c r="G1087" s="251" t="s">
        <v>2291</v>
      </c>
      <c r="H1087" s="243" t="s">
        <v>2292</v>
      </c>
      <c r="I1087" s="243" t="s">
        <v>4113</v>
      </c>
      <c r="J1087" s="252" t="s">
        <v>125</v>
      </c>
      <c r="K1087" s="245">
        <v>7502000</v>
      </c>
      <c r="L1087" s="246"/>
      <c r="M1087" s="247">
        <f>_xlfn.XLOOKUP(TblMainInvoices[[#This Row],[Chapter_Nomber]],TblFeharesChapter[Abniyeh_Chapter_Nomber],TblFeharesChapter[Abniyeh_Plus_Minus])</f>
        <v>1.3028</v>
      </c>
      <c r="N1087" s="248">
        <v>1.3418000000000001</v>
      </c>
      <c r="O1087" s="245" t="str">
        <f>IF(ISBLANK(TblMainInvoices[[#This Row],[Estimate_Contract_Volumn]]),"",ROUND(TblMainInvoices[[#This Row],[Price_Unit]]*TblMainInvoices[[#This Row],[Estimate_Contract_Volumn]],0))</f>
        <v/>
      </c>
      <c r="P1087" s="249"/>
      <c r="Q1087" s="250" t="str">
        <f>IFERROR(IF(ISBLANK(TblMainInvoices[[#This Row],[ContInv_No01_Volumn]]),"",ROUND(TblMainInvoices[[#This Row],[Price_Unit]]*TblMainInvoices[[#This Row],[ContInv_No01_Volumn]],0)),"")</f>
        <v/>
      </c>
    </row>
    <row r="1088" spans="1:17" ht="50.25" customHeight="1">
      <c r="A1088" s="239" t="str">
        <f t="shared" si="32"/>
        <v>11220144</v>
      </c>
      <c r="B1088" s="240" t="str">
        <f>_xlfn.XLOOKUP(TblMainInvoices[[#This Row],[Fehrest_Code]],TblFeharesCode[Fehrest_Code],TblFeharesCode[Schedule_Prices_Fa])</f>
        <v>ابنیه</v>
      </c>
      <c r="C1088" s="240" t="e">
        <f>_xlfn.XLOOKUP(TblMainInvoices[[#This Row],[Schedule_Prices_Fa]],TblFeharesCode[Schedule_Prices_Fa],#REF!)</f>
        <v>#REF!</v>
      </c>
      <c r="D1088" s="241">
        <v>11</v>
      </c>
      <c r="E1088" s="241" t="str">
        <f t="shared" si="33"/>
        <v>22</v>
      </c>
      <c r="F1088" s="240" t="s">
        <v>2246</v>
      </c>
      <c r="G1088" s="251" t="s">
        <v>2293</v>
      </c>
      <c r="H1088" s="243" t="s">
        <v>2294</v>
      </c>
      <c r="I1088" s="243" t="s">
        <v>4113</v>
      </c>
      <c r="J1088" s="244" t="s">
        <v>125</v>
      </c>
      <c r="K1088" s="245">
        <v>9443000</v>
      </c>
      <c r="L1088" s="246"/>
      <c r="M1088" s="247">
        <f>_xlfn.XLOOKUP(TblMainInvoices[[#This Row],[Chapter_Nomber]],TblFeharesChapter[Abniyeh_Chapter_Nomber],TblFeharesChapter[Abniyeh_Plus_Minus])</f>
        <v>1.3028</v>
      </c>
      <c r="N1088" s="248">
        <v>1.3418000000000001</v>
      </c>
      <c r="O1088" s="245" t="str">
        <f>IF(ISBLANK(TblMainInvoices[[#This Row],[Estimate_Contract_Volumn]]),"",ROUND(TblMainInvoices[[#This Row],[Price_Unit]]*TblMainInvoices[[#This Row],[Estimate_Contract_Volumn]],0))</f>
        <v/>
      </c>
      <c r="P1088" s="254"/>
      <c r="Q1088" s="250" t="str">
        <f>IFERROR(IF(ISBLANK(TblMainInvoices[[#This Row],[ContInv_No01_Volumn]]),"",ROUND(TblMainInvoices[[#This Row],[Price_Unit]]*TblMainInvoices[[#This Row],[ContInv_No01_Volumn]],0)),"")</f>
        <v/>
      </c>
    </row>
    <row r="1089" spans="1:17" ht="50.25" customHeight="1">
      <c r="A1089" s="239" t="str">
        <f t="shared" si="32"/>
        <v>11220145</v>
      </c>
      <c r="B1089" s="240" t="str">
        <f>_xlfn.XLOOKUP(TblMainInvoices[[#This Row],[Fehrest_Code]],TblFeharesCode[Fehrest_Code],TblFeharesCode[Schedule_Prices_Fa])</f>
        <v>ابنیه</v>
      </c>
      <c r="C1089" s="240" t="e">
        <f>_xlfn.XLOOKUP(TblMainInvoices[[#This Row],[Schedule_Prices_Fa]],TblFeharesCode[Schedule_Prices_Fa],#REF!)</f>
        <v>#REF!</v>
      </c>
      <c r="D1089" s="241">
        <v>11</v>
      </c>
      <c r="E1089" s="241" t="str">
        <f t="shared" si="33"/>
        <v>22</v>
      </c>
      <c r="F1089" s="240" t="s">
        <v>2246</v>
      </c>
      <c r="G1089" s="251" t="s">
        <v>2295</v>
      </c>
      <c r="H1089" s="243" t="s">
        <v>2296</v>
      </c>
      <c r="I1089" s="243" t="s">
        <v>4114</v>
      </c>
      <c r="J1089" s="252" t="s">
        <v>125</v>
      </c>
      <c r="K1089" s="245">
        <v>13541000</v>
      </c>
      <c r="L1089" s="246"/>
      <c r="M1089" s="247">
        <f>_xlfn.XLOOKUP(TblMainInvoices[[#This Row],[Chapter_Nomber]],TblFeharesChapter[Abniyeh_Chapter_Nomber],TblFeharesChapter[Abniyeh_Plus_Minus])</f>
        <v>1.3028</v>
      </c>
      <c r="N1089" s="248">
        <v>1.3418000000000001</v>
      </c>
      <c r="O1089" s="245" t="str">
        <f>IF(ISBLANK(TblMainInvoices[[#This Row],[Estimate_Contract_Volumn]]),"",ROUND(TblMainInvoices[[#This Row],[Price_Unit]]*TblMainInvoices[[#This Row],[Estimate_Contract_Volumn]],0))</f>
        <v/>
      </c>
      <c r="P1089" s="249"/>
      <c r="Q1089" s="250" t="str">
        <f>IFERROR(IF(ISBLANK(TblMainInvoices[[#This Row],[ContInv_No01_Volumn]]),"",ROUND(TblMainInvoices[[#This Row],[Price_Unit]]*TblMainInvoices[[#This Row],[ContInv_No01_Volumn]],0)),"")</f>
        <v/>
      </c>
    </row>
    <row r="1090" spans="1:17" ht="50.25" customHeight="1">
      <c r="A1090" s="239" t="str">
        <f t="shared" si="32"/>
        <v>11220146</v>
      </c>
      <c r="B1090" s="240" t="str">
        <f>_xlfn.XLOOKUP(TblMainInvoices[[#This Row],[Fehrest_Code]],TblFeharesCode[Fehrest_Code],TblFeharesCode[Schedule_Prices_Fa])</f>
        <v>ابنیه</v>
      </c>
      <c r="C1090" s="240" t="e">
        <f>_xlfn.XLOOKUP(TblMainInvoices[[#This Row],[Schedule_Prices_Fa]],TblFeharesCode[Schedule_Prices_Fa],#REF!)</f>
        <v>#REF!</v>
      </c>
      <c r="D1090" s="241">
        <v>11</v>
      </c>
      <c r="E1090" s="241" t="str">
        <f t="shared" si="33"/>
        <v>22</v>
      </c>
      <c r="F1090" s="240" t="s">
        <v>2246</v>
      </c>
      <c r="G1090" s="251" t="s">
        <v>2297</v>
      </c>
      <c r="H1090" s="243" t="s">
        <v>2298</v>
      </c>
      <c r="I1090" s="243" t="s">
        <v>4113</v>
      </c>
      <c r="J1090" s="252" t="s">
        <v>125</v>
      </c>
      <c r="K1090" s="245">
        <v>10835000</v>
      </c>
      <c r="L1090" s="246"/>
      <c r="M1090" s="247">
        <f>_xlfn.XLOOKUP(TblMainInvoices[[#This Row],[Chapter_Nomber]],TblFeharesChapter[Abniyeh_Chapter_Nomber],TblFeharesChapter[Abniyeh_Plus_Minus])</f>
        <v>1.3028</v>
      </c>
      <c r="N1090" s="248">
        <v>1.3418000000000001</v>
      </c>
      <c r="O1090" s="245" t="str">
        <f>IF(ISBLANK(TblMainInvoices[[#This Row],[Estimate_Contract_Volumn]]),"",ROUND(TblMainInvoices[[#This Row],[Price_Unit]]*TblMainInvoices[[#This Row],[Estimate_Contract_Volumn]],0))</f>
        <v/>
      </c>
      <c r="P1090" s="249"/>
      <c r="Q1090" s="250" t="str">
        <f>IFERROR(IF(ISBLANK(TblMainInvoices[[#This Row],[ContInv_No01_Volumn]]),"",ROUND(TblMainInvoices[[#This Row],[Price_Unit]]*TblMainInvoices[[#This Row],[ContInv_No01_Volumn]],0)),"")</f>
        <v/>
      </c>
    </row>
    <row r="1091" spans="1:17" ht="50.25" customHeight="1">
      <c r="A1091" s="239" t="str">
        <f t="shared" si="32"/>
        <v>11220147</v>
      </c>
      <c r="B1091" s="240" t="str">
        <f>_xlfn.XLOOKUP(TblMainInvoices[[#This Row],[Fehrest_Code]],TblFeharesCode[Fehrest_Code],TblFeharesCode[Schedule_Prices_Fa])</f>
        <v>ابنیه</v>
      </c>
      <c r="C1091" s="240" t="e">
        <f>_xlfn.XLOOKUP(TblMainInvoices[[#This Row],[Schedule_Prices_Fa]],TblFeharesCode[Schedule_Prices_Fa],#REF!)</f>
        <v>#REF!</v>
      </c>
      <c r="D1091" s="241">
        <v>11</v>
      </c>
      <c r="E1091" s="241" t="str">
        <f t="shared" si="33"/>
        <v>22</v>
      </c>
      <c r="F1091" s="240" t="s">
        <v>2246</v>
      </c>
      <c r="G1091" s="251" t="s">
        <v>2299</v>
      </c>
      <c r="H1091" s="243" t="s">
        <v>2300</v>
      </c>
      <c r="I1091" s="243" t="s">
        <v>4114</v>
      </c>
      <c r="J1091" s="252" t="s">
        <v>125</v>
      </c>
      <c r="K1091" s="245">
        <v>0</v>
      </c>
      <c r="L1091" s="246"/>
      <c r="M1091" s="247">
        <f>_xlfn.XLOOKUP(TblMainInvoices[[#This Row],[Chapter_Nomber]],TblFeharesChapter[Abniyeh_Chapter_Nomber],TblFeharesChapter[Abniyeh_Plus_Minus])</f>
        <v>1.3028</v>
      </c>
      <c r="N1091" s="248">
        <v>1.3418000000000001</v>
      </c>
      <c r="O1091" s="245" t="str">
        <f>IF(ISBLANK(TblMainInvoices[[#This Row],[Estimate_Contract_Volumn]]),"",ROUND(TblMainInvoices[[#This Row],[Price_Unit]]*TblMainInvoices[[#This Row],[Estimate_Contract_Volumn]],0))</f>
        <v/>
      </c>
      <c r="P1091" s="249"/>
      <c r="Q1091" s="250" t="str">
        <f>IFERROR(IF(ISBLANK(TblMainInvoices[[#This Row],[ContInv_No01_Volumn]]),"",ROUND(TblMainInvoices[[#This Row],[Price_Unit]]*TblMainInvoices[[#This Row],[ContInv_No01_Volumn]],0)),"")</f>
        <v/>
      </c>
    </row>
    <row r="1092" spans="1:17" ht="50.25" customHeight="1">
      <c r="A1092" s="239" t="str">
        <f t="shared" si="32"/>
        <v>11220148</v>
      </c>
      <c r="B1092" s="240" t="str">
        <f>_xlfn.XLOOKUP(TblMainInvoices[[#This Row],[Fehrest_Code]],TblFeharesCode[Fehrest_Code],TblFeharesCode[Schedule_Prices_Fa])</f>
        <v>ابنیه</v>
      </c>
      <c r="C1092" s="240" t="e">
        <f>_xlfn.XLOOKUP(TblMainInvoices[[#This Row],[Schedule_Prices_Fa]],TblFeharesCode[Schedule_Prices_Fa],#REF!)</f>
        <v>#REF!</v>
      </c>
      <c r="D1092" s="241">
        <v>11</v>
      </c>
      <c r="E1092" s="241" t="str">
        <f t="shared" si="33"/>
        <v>22</v>
      </c>
      <c r="F1092" s="240" t="s">
        <v>2246</v>
      </c>
      <c r="G1092" s="251" t="s">
        <v>2301</v>
      </c>
      <c r="H1092" s="243" t="s">
        <v>2302</v>
      </c>
      <c r="I1092" s="243" t="s">
        <v>4115</v>
      </c>
      <c r="J1092" s="252" t="s">
        <v>125</v>
      </c>
      <c r="K1092" s="245">
        <v>9453000</v>
      </c>
      <c r="L1092" s="246"/>
      <c r="M1092" s="247">
        <f>_xlfn.XLOOKUP(TblMainInvoices[[#This Row],[Chapter_Nomber]],TblFeharesChapter[Abniyeh_Chapter_Nomber],TblFeharesChapter[Abniyeh_Plus_Minus])</f>
        <v>1.3028</v>
      </c>
      <c r="N1092" s="248">
        <v>1.3418000000000001</v>
      </c>
      <c r="O1092" s="245" t="str">
        <f>IF(ISBLANK(TblMainInvoices[[#This Row],[Estimate_Contract_Volumn]]),"",ROUND(TblMainInvoices[[#This Row],[Price_Unit]]*TblMainInvoices[[#This Row],[Estimate_Contract_Volumn]],0))</f>
        <v/>
      </c>
      <c r="P1092" s="249"/>
      <c r="Q1092" s="250" t="str">
        <f>IFERROR(IF(ISBLANK(TblMainInvoices[[#This Row],[ContInv_No01_Volumn]]),"",ROUND(TblMainInvoices[[#This Row],[Price_Unit]]*TblMainInvoices[[#This Row],[ContInv_No01_Volumn]],0)),"")</f>
        <v/>
      </c>
    </row>
    <row r="1093" spans="1:17" ht="50.25" customHeight="1">
      <c r="A1093" s="239" t="str">
        <f t="shared" si="32"/>
        <v>11220151</v>
      </c>
      <c r="B1093" s="240" t="str">
        <f>_xlfn.XLOOKUP(TblMainInvoices[[#This Row],[Fehrest_Code]],TblFeharesCode[Fehrest_Code],TblFeharesCode[Schedule_Prices_Fa])</f>
        <v>ابنیه</v>
      </c>
      <c r="C1093" s="240" t="e">
        <f>_xlfn.XLOOKUP(TblMainInvoices[[#This Row],[Schedule_Prices_Fa]],TblFeharesCode[Schedule_Prices_Fa],#REF!)</f>
        <v>#REF!</v>
      </c>
      <c r="D1093" s="241">
        <v>11</v>
      </c>
      <c r="E1093" s="241" t="str">
        <f t="shared" si="33"/>
        <v>22</v>
      </c>
      <c r="F1093" s="240" t="s">
        <v>2246</v>
      </c>
      <c r="G1093" s="251" t="s">
        <v>2303</v>
      </c>
      <c r="H1093" s="243" t="s">
        <v>2304</v>
      </c>
      <c r="I1093" s="243" t="s">
        <v>4116</v>
      </c>
      <c r="J1093" s="252" t="s">
        <v>125</v>
      </c>
      <c r="K1093" s="245">
        <v>8864000</v>
      </c>
      <c r="L1093" s="246"/>
      <c r="M1093" s="247">
        <f>_xlfn.XLOOKUP(TblMainInvoices[[#This Row],[Chapter_Nomber]],TblFeharesChapter[Abniyeh_Chapter_Nomber],TblFeharesChapter[Abniyeh_Plus_Minus])</f>
        <v>1.3028</v>
      </c>
      <c r="N1093" s="248">
        <v>1.3418000000000001</v>
      </c>
      <c r="O1093" s="245" t="str">
        <f>IF(ISBLANK(TblMainInvoices[[#This Row],[Estimate_Contract_Volumn]]),"",ROUND(TblMainInvoices[[#This Row],[Price_Unit]]*TblMainInvoices[[#This Row],[Estimate_Contract_Volumn]],0))</f>
        <v/>
      </c>
      <c r="P1093" s="249"/>
      <c r="Q1093" s="250" t="str">
        <f>IFERROR(IF(ISBLANK(TblMainInvoices[[#This Row],[ContInv_No01_Volumn]]),"",ROUND(TblMainInvoices[[#This Row],[Price_Unit]]*TblMainInvoices[[#This Row],[ContInv_No01_Volumn]],0)),"")</f>
        <v/>
      </c>
    </row>
    <row r="1094" spans="1:17" ht="50.25" customHeight="1">
      <c r="A1094" s="239" t="str">
        <f t="shared" si="32"/>
        <v>11220154</v>
      </c>
      <c r="B1094" s="240" t="str">
        <f>_xlfn.XLOOKUP(TblMainInvoices[[#This Row],[Fehrest_Code]],TblFeharesCode[Fehrest_Code],TblFeharesCode[Schedule_Prices_Fa])</f>
        <v>ابنیه</v>
      </c>
      <c r="C1094" s="240" t="e">
        <f>_xlfn.XLOOKUP(TblMainInvoices[[#This Row],[Schedule_Prices_Fa]],TblFeharesCode[Schedule_Prices_Fa],#REF!)</f>
        <v>#REF!</v>
      </c>
      <c r="D1094" s="241">
        <v>11</v>
      </c>
      <c r="E1094" s="241" t="str">
        <f t="shared" si="33"/>
        <v>22</v>
      </c>
      <c r="F1094" s="240" t="s">
        <v>2246</v>
      </c>
      <c r="G1094" s="251" t="s">
        <v>2305</v>
      </c>
      <c r="H1094" s="243" t="s">
        <v>2306</v>
      </c>
      <c r="I1094" s="243" t="s">
        <v>4116</v>
      </c>
      <c r="J1094" s="252" t="s">
        <v>125</v>
      </c>
      <c r="K1094" s="245">
        <v>7849000</v>
      </c>
      <c r="L1094" s="246"/>
      <c r="M1094" s="247">
        <f>_xlfn.XLOOKUP(TblMainInvoices[[#This Row],[Chapter_Nomber]],TblFeharesChapter[Abniyeh_Chapter_Nomber],TblFeharesChapter[Abniyeh_Plus_Minus])</f>
        <v>1.3028</v>
      </c>
      <c r="N1094" s="248">
        <v>1.3418000000000001</v>
      </c>
      <c r="O1094" s="245" t="str">
        <f>IF(ISBLANK(TblMainInvoices[[#This Row],[Estimate_Contract_Volumn]]),"",ROUND(TblMainInvoices[[#This Row],[Price_Unit]]*TblMainInvoices[[#This Row],[Estimate_Contract_Volumn]],0))</f>
        <v/>
      </c>
      <c r="P1094" s="249"/>
      <c r="Q1094" s="250" t="str">
        <f>IFERROR(IF(ISBLANK(TblMainInvoices[[#This Row],[ContInv_No01_Volumn]]),"",ROUND(TblMainInvoices[[#This Row],[Price_Unit]]*TblMainInvoices[[#This Row],[ContInv_No01_Volumn]],0)),"")</f>
        <v/>
      </c>
    </row>
    <row r="1095" spans="1:17" ht="50.25" customHeight="1">
      <c r="A1095" s="239" t="str">
        <f t="shared" si="32"/>
        <v>11220155</v>
      </c>
      <c r="B1095" s="240" t="str">
        <f>_xlfn.XLOOKUP(TblMainInvoices[[#This Row],[Fehrest_Code]],TblFeharesCode[Fehrest_Code],TblFeharesCode[Schedule_Prices_Fa])</f>
        <v>ابنیه</v>
      </c>
      <c r="C1095" s="240" t="e">
        <f>_xlfn.XLOOKUP(TblMainInvoices[[#This Row],[Schedule_Prices_Fa]],TblFeharesCode[Schedule_Prices_Fa],#REF!)</f>
        <v>#REF!</v>
      </c>
      <c r="D1095" s="241">
        <v>11</v>
      </c>
      <c r="E1095" s="241" t="str">
        <f t="shared" si="33"/>
        <v>22</v>
      </c>
      <c r="F1095" s="240" t="s">
        <v>2246</v>
      </c>
      <c r="G1095" s="251" t="s">
        <v>2307</v>
      </c>
      <c r="H1095" s="243" t="s">
        <v>2308</v>
      </c>
      <c r="I1095" s="243" t="s">
        <v>4113</v>
      </c>
      <c r="J1095" s="252" t="s">
        <v>125</v>
      </c>
      <c r="K1095" s="245">
        <v>7985000</v>
      </c>
      <c r="L1095" s="246"/>
      <c r="M1095" s="247">
        <f>_xlfn.XLOOKUP(TblMainInvoices[[#This Row],[Chapter_Nomber]],TblFeharesChapter[Abniyeh_Chapter_Nomber],TblFeharesChapter[Abniyeh_Plus_Minus])</f>
        <v>1.3028</v>
      </c>
      <c r="N1095" s="248">
        <v>1.3418000000000001</v>
      </c>
      <c r="O1095" s="245" t="str">
        <f>IF(ISBLANK(TblMainInvoices[[#This Row],[Estimate_Contract_Volumn]]),"",ROUND(TblMainInvoices[[#This Row],[Price_Unit]]*TblMainInvoices[[#This Row],[Estimate_Contract_Volumn]],0))</f>
        <v/>
      </c>
      <c r="P1095" s="249"/>
      <c r="Q1095" s="250" t="str">
        <f>IFERROR(IF(ISBLANK(TblMainInvoices[[#This Row],[ContInv_No01_Volumn]]),"",ROUND(TblMainInvoices[[#This Row],[Price_Unit]]*TblMainInvoices[[#This Row],[ContInv_No01_Volumn]],0)),"")</f>
        <v/>
      </c>
    </row>
    <row r="1096" spans="1:17" ht="50.25" customHeight="1">
      <c r="A1096" s="239" t="str">
        <f t="shared" si="32"/>
        <v>11220156</v>
      </c>
      <c r="B1096" s="240" t="str">
        <f>_xlfn.XLOOKUP(TblMainInvoices[[#This Row],[Fehrest_Code]],TblFeharesCode[Fehrest_Code],TblFeharesCode[Schedule_Prices_Fa])</f>
        <v>ابنیه</v>
      </c>
      <c r="C1096" s="240" t="e">
        <f>_xlfn.XLOOKUP(TblMainInvoices[[#This Row],[Schedule_Prices_Fa]],TblFeharesCode[Schedule_Prices_Fa],#REF!)</f>
        <v>#REF!</v>
      </c>
      <c r="D1096" s="241">
        <v>11</v>
      </c>
      <c r="E1096" s="241" t="str">
        <f t="shared" si="33"/>
        <v>22</v>
      </c>
      <c r="F1096" s="240" t="s">
        <v>2246</v>
      </c>
      <c r="G1096" s="251" t="s">
        <v>2309</v>
      </c>
      <c r="H1096" s="243" t="s">
        <v>2310</v>
      </c>
      <c r="I1096" s="243" t="s">
        <v>4117</v>
      </c>
      <c r="J1096" s="252" t="s">
        <v>125</v>
      </c>
      <c r="K1096" s="245">
        <v>8162000</v>
      </c>
      <c r="L1096" s="246"/>
      <c r="M1096" s="247">
        <f>_xlfn.XLOOKUP(TblMainInvoices[[#This Row],[Chapter_Nomber]],TblFeharesChapter[Abniyeh_Chapter_Nomber],TblFeharesChapter[Abniyeh_Plus_Minus])</f>
        <v>1.3028</v>
      </c>
      <c r="N1096" s="248">
        <v>1.3418000000000001</v>
      </c>
      <c r="O1096" s="245" t="str">
        <f>IF(ISBLANK(TblMainInvoices[[#This Row],[Estimate_Contract_Volumn]]),"",ROUND(TblMainInvoices[[#This Row],[Price_Unit]]*TblMainInvoices[[#This Row],[Estimate_Contract_Volumn]],0))</f>
        <v/>
      </c>
      <c r="P1096" s="249"/>
      <c r="Q1096" s="250" t="str">
        <f>IFERROR(IF(ISBLANK(TblMainInvoices[[#This Row],[ContInv_No01_Volumn]]),"",ROUND(TblMainInvoices[[#This Row],[Price_Unit]]*TblMainInvoices[[#This Row],[ContInv_No01_Volumn]],0)),"")</f>
        <v/>
      </c>
    </row>
    <row r="1097" spans="1:17" ht="50.25" customHeight="1">
      <c r="A1097" s="239" t="str">
        <f t="shared" si="32"/>
        <v>11220157</v>
      </c>
      <c r="B1097" s="240" t="str">
        <f>_xlfn.XLOOKUP(TblMainInvoices[[#This Row],[Fehrest_Code]],TblFeharesCode[Fehrest_Code],TblFeharesCode[Schedule_Prices_Fa])</f>
        <v>ابنیه</v>
      </c>
      <c r="C1097" s="240" t="e">
        <f>_xlfn.XLOOKUP(TblMainInvoices[[#This Row],[Schedule_Prices_Fa]],TblFeharesCode[Schedule_Prices_Fa],#REF!)</f>
        <v>#REF!</v>
      </c>
      <c r="D1097" s="241">
        <v>11</v>
      </c>
      <c r="E1097" s="241" t="str">
        <f t="shared" si="33"/>
        <v>22</v>
      </c>
      <c r="F1097" s="240" t="s">
        <v>2246</v>
      </c>
      <c r="G1097" s="251" t="s">
        <v>2311</v>
      </c>
      <c r="H1097" s="243" t="s">
        <v>2312</v>
      </c>
      <c r="I1097" s="243" t="s">
        <v>4113</v>
      </c>
      <c r="J1097" s="252" t="s">
        <v>125</v>
      </c>
      <c r="K1097" s="245">
        <v>7806000</v>
      </c>
      <c r="L1097" s="246"/>
      <c r="M1097" s="247">
        <f>_xlfn.XLOOKUP(TblMainInvoices[[#This Row],[Chapter_Nomber]],TblFeharesChapter[Abniyeh_Chapter_Nomber],TblFeharesChapter[Abniyeh_Plus_Minus])</f>
        <v>1.3028</v>
      </c>
      <c r="N1097" s="248">
        <v>1.3418000000000001</v>
      </c>
      <c r="O1097" s="245" t="str">
        <f>IF(ISBLANK(TblMainInvoices[[#This Row],[Estimate_Contract_Volumn]]),"",ROUND(TblMainInvoices[[#This Row],[Price_Unit]]*TblMainInvoices[[#This Row],[Estimate_Contract_Volumn]],0))</f>
        <v/>
      </c>
      <c r="P1097" s="249"/>
      <c r="Q1097" s="250" t="str">
        <f>IFERROR(IF(ISBLANK(TblMainInvoices[[#This Row],[ContInv_No01_Volumn]]),"",ROUND(TblMainInvoices[[#This Row],[Price_Unit]]*TblMainInvoices[[#This Row],[ContInv_No01_Volumn]],0)),"")</f>
        <v/>
      </c>
    </row>
    <row r="1098" spans="1:17" ht="50.25" customHeight="1">
      <c r="A1098" s="239" t="str">
        <f t="shared" si="32"/>
        <v>11220160</v>
      </c>
      <c r="B1098" s="240" t="str">
        <f>_xlfn.XLOOKUP(TblMainInvoices[[#This Row],[Fehrest_Code]],TblFeharesCode[Fehrest_Code],TblFeharesCode[Schedule_Prices_Fa])</f>
        <v>ابنیه</v>
      </c>
      <c r="C1098" s="240" t="e">
        <f>_xlfn.XLOOKUP(TblMainInvoices[[#This Row],[Schedule_Prices_Fa]],TblFeharesCode[Schedule_Prices_Fa],#REF!)</f>
        <v>#REF!</v>
      </c>
      <c r="D1098" s="241">
        <v>11</v>
      </c>
      <c r="E1098" s="241" t="str">
        <f t="shared" si="33"/>
        <v>22</v>
      </c>
      <c r="F1098" s="240" t="s">
        <v>2246</v>
      </c>
      <c r="G1098" s="251" t="s">
        <v>2313</v>
      </c>
      <c r="H1098" s="243" t="s">
        <v>2314</v>
      </c>
      <c r="I1098" s="243" t="s">
        <v>4118</v>
      </c>
      <c r="J1098" s="252" t="s">
        <v>125</v>
      </c>
      <c r="K1098" s="245">
        <v>2736000</v>
      </c>
      <c r="L1098" s="246"/>
      <c r="M1098" s="247">
        <f>_xlfn.XLOOKUP(TblMainInvoices[[#This Row],[Chapter_Nomber]],TblFeharesChapter[Abniyeh_Chapter_Nomber],TblFeharesChapter[Abniyeh_Plus_Minus])</f>
        <v>1.3028</v>
      </c>
      <c r="N1098" s="248">
        <v>1.3418000000000001</v>
      </c>
      <c r="O1098" s="245" t="str">
        <f>IF(ISBLANK(TblMainInvoices[[#This Row],[Estimate_Contract_Volumn]]),"",ROUND(TblMainInvoices[[#This Row],[Price_Unit]]*TblMainInvoices[[#This Row],[Estimate_Contract_Volumn]],0))</f>
        <v/>
      </c>
      <c r="P1098" s="249"/>
      <c r="Q1098" s="250" t="str">
        <f>IFERROR(IF(ISBLANK(TblMainInvoices[[#This Row],[ContInv_No01_Volumn]]),"",ROUND(TblMainInvoices[[#This Row],[Price_Unit]]*TblMainInvoices[[#This Row],[ContInv_No01_Volumn]],0)),"")</f>
        <v/>
      </c>
    </row>
    <row r="1099" spans="1:17" ht="50.25" customHeight="1">
      <c r="A1099" s="239" t="str">
        <f t="shared" si="32"/>
        <v>11220205</v>
      </c>
      <c r="B1099" s="240" t="str">
        <f>_xlfn.XLOOKUP(TblMainInvoices[[#This Row],[Fehrest_Code]],TblFeharesCode[Fehrest_Code],TblFeharesCode[Schedule_Prices_Fa])</f>
        <v>ابنیه</v>
      </c>
      <c r="C1099" s="240" t="e">
        <f>_xlfn.XLOOKUP(TblMainInvoices[[#This Row],[Schedule_Prices_Fa]],TblFeharesCode[Schedule_Prices_Fa],#REF!)</f>
        <v>#REF!</v>
      </c>
      <c r="D1099" s="241">
        <v>11</v>
      </c>
      <c r="E1099" s="241" t="str">
        <f t="shared" si="33"/>
        <v>22</v>
      </c>
      <c r="F1099" s="240" t="s">
        <v>2246</v>
      </c>
      <c r="G1099" s="251" t="s">
        <v>2315</v>
      </c>
      <c r="H1099" s="243" t="s">
        <v>2316</v>
      </c>
      <c r="I1099" s="243" t="s">
        <v>4119</v>
      </c>
      <c r="J1099" s="252" t="s">
        <v>125</v>
      </c>
      <c r="K1099" s="245">
        <v>8807000</v>
      </c>
      <c r="L1099" s="246"/>
      <c r="M1099" s="247">
        <f>_xlfn.XLOOKUP(TblMainInvoices[[#This Row],[Chapter_Nomber]],TblFeharesChapter[Abniyeh_Chapter_Nomber],TblFeharesChapter[Abniyeh_Plus_Minus])</f>
        <v>1.3028</v>
      </c>
      <c r="N1099" s="248">
        <v>1.3418000000000001</v>
      </c>
      <c r="O1099" s="245" t="str">
        <f>IF(ISBLANK(TblMainInvoices[[#This Row],[Estimate_Contract_Volumn]]),"",ROUND(TblMainInvoices[[#This Row],[Price_Unit]]*TblMainInvoices[[#This Row],[Estimate_Contract_Volumn]],0))</f>
        <v/>
      </c>
      <c r="P1099" s="249"/>
      <c r="Q1099" s="250" t="str">
        <f>IFERROR(IF(ISBLANK(TblMainInvoices[[#This Row],[ContInv_No01_Volumn]]),"",ROUND(TblMainInvoices[[#This Row],[Price_Unit]]*TblMainInvoices[[#This Row],[ContInv_No01_Volumn]],0)),"")</f>
        <v/>
      </c>
    </row>
    <row r="1100" spans="1:17" ht="50.25" customHeight="1">
      <c r="A1100" s="239" t="str">
        <f t="shared" si="32"/>
        <v>11220208</v>
      </c>
      <c r="B1100" s="240" t="str">
        <f>_xlfn.XLOOKUP(TblMainInvoices[[#This Row],[Fehrest_Code]],TblFeharesCode[Fehrest_Code],TblFeharesCode[Schedule_Prices_Fa])</f>
        <v>ابنیه</v>
      </c>
      <c r="C1100" s="240" t="e">
        <f>_xlfn.XLOOKUP(TblMainInvoices[[#This Row],[Schedule_Prices_Fa]],TblFeharesCode[Schedule_Prices_Fa],#REF!)</f>
        <v>#REF!</v>
      </c>
      <c r="D1100" s="241">
        <v>11</v>
      </c>
      <c r="E1100" s="241" t="str">
        <f t="shared" si="33"/>
        <v>22</v>
      </c>
      <c r="F1100" s="240" t="s">
        <v>2246</v>
      </c>
      <c r="G1100" s="251" t="s">
        <v>2317</v>
      </c>
      <c r="H1100" s="243" t="s">
        <v>2318</v>
      </c>
      <c r="I1100" s="243" t="s">
        <v>4120</v>
      </c>
      <c r="J1100" s="252" t="s">
        <v>125</v>
      </c>
      <c r="K1100" s="245">
        <v>8468000</v>
      </c>
      <c r="L1100" s="246"/>
      <c r="M1100" s="247">
        <f>_xlfn.XLOOKUP(TblMainInvoices[[#This Row],[Chapter_Nomber]],TblFeharesChapter[Abniyeh_Chapter_Nomber],TblFeharesChapter[Abniyeh_Plus_Minus])</f>
        <v>1.3028</v>
      </c>
      <c r="N1100" s="248">
        <v>1.3418000000000001</v>
      </c>
      <c r="O1100" s="245" t="str">
        <f>IF(ISBLANK(TblMainInvoices[[#This Row],[Estimate_Contract_Volumn]]),"",ROUND(TblMainInvoices[[#This Row],[Price_Unit]]*TblMainInvoices[[#This Row],[Estimate_Contract_Volumn]],0))</f>
        <v/>
      </c>
      <c r="P1100" s="249"/>
      <c r="Q1100" s="250" t="str">
        <f>IFERROR(IF(ISBLANK(TblMainInvoices[[#This Row],[ContInv_No01_Volumn]]),"",ROUND(TblMainInvoices[[#This Row],[Price_Unit]]*TblMainInvoices[[#This Row],[ContInv_No01_Volumn]],0)),"")</f>
        <v/>
      </c>
    </row>
    <row r="1101" spans="1:17" ht="50.25" customHeight="1">
      <c r="A1101" s="239" t="str">
        <f t="shared" si="32"/>
        <v>11220211</v>
      </c>
      <c r="B1101" s="240" t="str">
        <f>_xlfn.XLOOKUP(TblMainInvoices[[#This Row],[Fehrest_Code]],TblFeharesCode[Fehrest_Code],TblFeharesCode[Schedule_Prices_Fa])</f>
        <v>ابنیه</v>
      </c>
      <c r="C1101" s="240" t="e">
        <f>_xlfn.XLOOKUP(TblMainInvoices[[#This Row],[Schedule_Prices_Fa]],TblFeharesCode[Schedule_Prices_Fa],#REF!)</f>
        <v>#REF!</v>
      </c>
      <c r="D1101" s="241">
        <v>11</v>
      </c>
      <c r="E1101" s="241" t="str">
        <f t="shared" si="33"/>
        <v>22</v>
      </c>
      <c r="F1101" s="240" t="s">
        <v>2246</v>
      </c>
      <c r="G1101" s="251" t="s">
        <v>2319</v>
      </c>
      <c r="H1101" s="243" t="s">
        <v>2320</v>
      </c>
      <c r="I1101" s="243" t="s">
        <v>4121</v>
      </c>
      <c r="J1101" s="252" t="s">
        <v>125</v>
      </c>
      <c r="K1101" s="245">
        <v>6010000</v>
      </c>
      <c r="L1101" s="246"/>
      <c r="M1101" s="247">
        <f>_xlfn.XLOOKUP(TblMainInvoices[[#This Row],[Chapter_Nomber]],TblFeharesChapter[Abniyeh_Chapter_Nomber],TblFeharesChapter[Abniyeh_Plus_Minus])</f>
        <v>1.3028</v>
      </c>
      <c r="N1101" s="248">
        <v>1.3418000000000001</v>
      </c>
      <c r="O1101" s="245" t="str">
        <f>IF(ISBLANK(TblMainInvoices[[#This Row],[Estimate_Contract_Volumn]]),"",ROUND(TblMainInvoices[[#This Row],[Price_Unit]]*TblMainInvoices[[#This Row],[Estimate_Contract_Volumn]],0))</f>
        <v/>
      </c>
      <c r="P1101" s="249"/>
      <c r="Q1101" s="250" t="str">
        <f>IFERROR(IF(ISBLANK(TblMainInvoices[[#This Row],[ContInv_No01_Volumn]]),"",ROUND(TblMainInvoices[[#This Row],[Price_Unit]]*TblMainInvoices[[#This Row],[ContInv_No01_Volumn]],0)),"")</f>
        <v/>
      </c>
    </row>
    <row r="1102" spans="1:17" ht="50.25" customHeight="1">
      <c r="A1102" s="239" t="str">
        <f t="shared" ref="A1102:A1165" si="34">D1102&amp;G1102</f>
        <v>11220212</v>
      </c>
      <c r="B1102" s="240" t="str">
        <f>_xlfn.XLOOKUP(TblMainInvoices[[#This Row],[Fehrest_Code]],TblFeharesCode[Fehrest_Code],TblFeharesCode[Schedule_Prices_Fa])</f>
        <v>ابنیه</v>
      </c>
      <c r="C1102" s="240" t="e">
        <f>_xlfn.XLOOKUP(TblMainInvoices[[#This Row],[Schedule_Prices_Fa]],TblFeharesCode[Schedule_Prices_Fa],#REF!)</f>
        <v>#REF!</v>
      </c>
      <c r="D1102" s="241">
        <v>11</v>
      </c>
      <c r="E1102" s="241" t="str">
        <f t="shared" ref="E1102:E1165" si="35">LEFT($G1102,2)</f>
        <v>22</v>
      </c>
      <c r="F1102" s="240" t="s">
        <v>2246</v>
      </c>
      <c r="G1102" s="251" t="s">
        <v>2321</v>
      </c>
      <c r="H1102" s="243" t="s">
        <v>2322</v>
      </c>
      <c r="I1102" s="243" t="s">
        <v>4122</v>
      </c>
      <c r="J1102" s="252" t="s">
        <v>125</v>
      </c>
      <c r="K1102" s="245">
        <v>6541000</v>
      </c>
      <c r="L1102" s="246"/>
      <c r="M1102" s="247">
        <f>_xlfn.XLOOKUP(TblMainInvoices[[#This Row],[Chapter_Nomber]],TblFeharesChapter[Abniyeh_Chapter_Nomber],TblFeharesChapter[Abniyeh_Plus_Minus])</f>
        <v>1.3028</v>
      </c>
      <c r="N1102" s="248">
        <v>1.3418000000000001</v>
      </c>
      <c r="O1102" s="245" t="str">
        <f>IF(ISBLANK(TblMainInvoices[[#This Row],[Estimate_Contract_Volumn]]),"",ROUND(TblMainInvoices[[#This Row],[Price_Unit]]*TblMainInvoices[[#This Row],[Estimate_Contract_Volumn]],0))</f>
        <v/>
      </c>
      <c r="P1102" s="249"/>
      <c r="Q1102" s="250" t="str">
        <f>IFERROR(IF(ISBLANK(TblMainInvoices[[#This Row],[ContInv_No01_Volumn]]),"",ROUND(TblMainInvoices[[#This Row],[Price_Unit]]*TblMainInvoices[[#This Row],[ContInv_No01_Volumn]],0)),"")</f>
        <v/>
      </c>
    </row>
    <row r="1103" spans="1:17" ht="50.25" customHeight="1">
      <c r="A1103" s="239" t="str">
        <f t="shared" si="34"/>
        <v>11220215</v>
      </c>
      <c r="B1103" s="240" t="str">
        <f>_xlfn.XLOOKUP(TblMainInvoices[[#This Row],[Fehrest_Code]],TblFeharesCode[Fehrest_Code],TblFeharesCode[Schedule_Prices_Fa])</f>
        <v>ابنیه</v>
      </c>
      <c r="C1103" s="240" t="e">
        <f>_xlfn.XLOOKUP(TblMainInvoices[[#This Row],[Schedule_Prices_Fa]],TblFeharesCode[Schedule_Prices_Fa],#REF!)</f>
        <v>#REF!</v>
      </c>
      <c r="D1103" s="241">
        <v>11</v>
      </c>
      <c r="E1103" s="241" t="str">
        <f t="shared" si="35"/>
        <v>22</v>
      </c>
      <c r="F1103" s="240" t="s">
        <v>2246</v>
      </c>
      <c r="G1103" s="251" t="s">
        <v>2323</v>
      </c>
      <c r="H1103" s="243" t="s">
        <v>2324</v>
      </c>
      <c r="I1103" s="243" t="s">
        <v>4123</v>
      </c>
      <c r="J1103" s="252" t="s">
        <v>125</v>
      </c>
      <c r="K1103" s="245">
        <v>6209000</v>
      </c>
      <c r="L1103" s="246"/>
      <c r="M1103" s="247">
        <f>_xlfn.XLOOKUP(TblMainInvoices[[#This Row],[Chapter_Nomber]],TblFeharesChapter[Abniyeh_Chapter_Nomber],TblFeharesChapter[Abniyeh_Plus_Minus])</f>
        <v>1.3028</v>
      </c>
      <c r="N1103" s="248">
        <v>1.3418000000000001</v>
      </c>
      <c r="O1103" s="245" t="str">
        <f>IF(ISBLANK(TblMainInvoices[[#This Row],[Estimate_Contract_Volumn]]),"",ROUND(TblMainInvoices[[#This Row],[Price_Unit]]*TblMainInvoices[[#This Row],[Estimate_Contract_Volumn]],0))</f>
        <v/>
      </c>
      <c r="P1103" s="249"/>
      <c r="Q1103" s="250" t="str">
        <f>IFERROR(IF(ISBLANK(TblMainInvoices[[#This Row],[ContInv_No01_Volumn]]),"",ROUND(TblMainInvoices[[#This Row],[Price_Unit]]*TblMainInvoices[[#This Row],[ContInv_No01_Volumn]],0)),"")</f>
        <v/>
      </c>
    </row>
    <row r="1104" spans="1:17" ht="50.25" customHeight="1">
      <c r="A1104" s="239" t="str">
        <f t="shared" si="34"/>
        <v>11220320</v>
      </c>
      <c r="B1104" s="240" t="str">
        <f>_xlfn.XLOOKUP(TblMainInvoices[[#This Row],[Fehrest_Code]],TblFeharesCode[Fehrest_Code],TblFeharesCode[Schedule_Prices_Fa])</f>
        <v>ابنیه</v>
      </c>
      <c r="C1104" s="240" t="e">
        <f>_xlfn.XLOOKUP(TblMainInvoices[[#This Row],[Schedule_Prices_Fa]],TblFeharesCode[Schedule_Prices_Fa],#REF!)</f>
        <v>#REF!</v>
      </c>
      <c r="D1104" s="241">
        <v>11</v>
      </c>
      <c r="E1104" s="241" t="str">
        <f t="shared" si="35"/>
        <v>22</v>
      </c>
      <c r="F1104" s="240" t="s">
        <v>2246</v>
      </c>
      <c r="G1104" s="251" t="s">
        <v>2325</v>
      </c>
      <c r="H1104" s="243" t="s">
        <v>2326</v>
      </c>
      <c r="I1104" s="243" t="s">
        <v>4124</v>
      </c>
      <c r="J1104" s="252" t="s">
        <v>125</v>
      </c>
      <c r="K1104" s="245">
        <v>7887000</v>
      </c>
      <c r="L1104" s="246"/>
      <c r="M1104" s="247">
        <f>_xlfn.XLOOKUP(TblMainInvoices[[#This Row],[Chapter_Nomber]],TblFeharesChapter[Abniyeh_Chapter_Nomber],TblFeharesChapter[Abniyeh_Plus_Minus])</f>
        <v>1.3028</v>
      </c>
      <c r="N1104" s="248">
        <v>1.3418000000000001</v>
      </c>
      <c r="O1104" s="245" t="str">
        <f>IF(ISBLANK(TblMainInvoices[[#This Row],[Estimate_Contract_Volumn]]),"",ROUND(TblMainInvoices[[#This Row],[Price_Unit]]*TblMainInvoices[[#This Row],[Estimate_Contract_Volumn]],0))</f>
        <v/>
      </c>
      <c r="P1104" s="249"/>
      <c r="Q1104" s="250" t="str">
        <f>IFERROR(IF(ISBLANK(TblMainInvoices[[#This Row],[ContInv_No01_Volumn]]),"",ROUND(TblMainInvoices[[#This Row],[Price_Unit]]*TblMainInvoices[[#This Row],[ContInv_No01_Volumn]],0)),"")</f>
        <v/>
      </c>
    </row>
    <row r="1105" spans="1:17" ht="50.25" customHeight="1">
      <c r="A1105" s="239" t="str">
        <f t="shared" si="34"/>
        <v>11220321</v>
      </c>
      <c r="B1105" s="240" t="str">
        <f>_xlfn.XLOOKUP(TblMainInvoices[[#This Row],[Fehrest_Code]],TblFeharesCode[Fehrest_Code],TblFeharesCode[Schedule_Prices_Fa])</f>
        <v>ابنیه</v>
      </c>
      <c r="C1105" s="240" t="e">
        <f>_xlfn.XLOOKUP(TblMainInvoices[[#This Row],[Schedule_Prices_Fa]],TblFeharesCode[Schedule_Prices_Fa],#REF!)</f>
        <v>#REF!</v>
      </c>
      <c r="D1105" s="241">
        <v>11</v>
      </c>
      <c r="E1105" s="241" t="str">
        <f t="shared" si="35"/>
        <v>22</v>
      </c>
      <c r="F1105" s="240" t="s">
        <v>2246</v>
      </c>
      <c r="G1105" s="251" t="s">
        <v>2327</v>
      </c>
      <c r="H1105" s="243" t="s">
        <v>2328</v>
      </c>
      <c r="I1105" s="243" t="s">
        <v>4125</v>
      </c>
      <c r="J1105" s="252" t="s">
        <v>125</v>
      </c>
      <c r="K1105" s="245">
        <v>7479000</v>
      </c>
      <c r="L1105" s="246"/>
      <c r="M1105" s="247">
        <f>_xlfn.XLOOKUP(TblMainInvoices[[#This Row],[Chapter_Nomber]],TblFeharesChapter[Abniyeh_Chapter_Nomber],TblFeharesChapter[Abniyeh_Plus_Minus])</f>
        <v>1.3028</v>
      </c>
      <c r="N1105" s="248">
        <v>1.3418000000000001</v>
      </c>
      <c r="O1105" s="245" t="str">
        <f>IF(ISBLANK(TblMainInvoices[[#This Row],[Estimate_Contract_Volumn]]),"",ROUND(TblMainInvoices[[#This Row],[Price_Unit]]*TblMainInvoices[[#This Row],[Estimate_Contract_Volumn]],0))</f>
        <v/>
      </c>
      <c r="P1105" s="249"/>
      <c r="Q1105" s="250" t="str">
        <f>IFERROR(IF(ISBLANK(TblMainInvoices[[#This Row],[ContInv_No01_Volumn]]),"",ROUND(TblMainInvoices[[#This Row],[Price_Unit]]*TblMainInvoices[[#This Row],[ContInv_No01_Volumn]],0)),"")</f>
        <v/>
      </c>
    </row>
    <row r="1106" spans="1:17" ht="50.25" customHeight="1">
      <c r="A1106" s="239" t="str">
        <f t="shared" si="34"/>
        <v>11220322</v>
      </c>
      <c r="B1106" s="240" t="str">
        <f>_xlfn.XLOOKUP(TblMainInvoices[[#This Row],[Fehrest_Code]],TblFeharesCode[Fehrest_Code],TblFeharesCode[Schedule_Prices_Fa])</f>
        <v>ابنیه</v>
      </c>
      <c r="C1106" s="240" t="e">
        <f>_xlfn.XLOOKUP(TblMainInvoices[[#This Row],[Schedule_Prices_Fa]],TblFeharesCode[Schedule_Prices_Fa],#REF!)</f>
        <v>#REF!</v>
      </c>
      <c r="D1106" s="241">
        <v>11</v>
      </c>
      <c r="E1106" s="241" t="str">
        <f t="shared" si="35"/>
        <v>22</v>
      </c>
      <c r="F1106" s="240" t="s">
        <v>2246</v>
      </c>
      <c r="G1106" s="251" t="s">
        <v>2329</v>
      </c>
      <c r="H1106" s="243" t="s">
        <v>2330</v>
      </c>
      <c r="I1106" s="243" t="s">
        <v>4126</v>
      </c>
      <c r="J1106" s="252" t="s">
        <v>125</v>
      </c>
      <c r="K1106" s="245">
        <v>8481000</v>
      </c>
      <c r="L1106" s="246"/>
      <c r="M1106" s="247">
        <f>_xlfn.XLOOKUP(TblMainInvoices[[#This Row],[Chapter_Nomber]],TblFeharesChapter[Abniyeh_Chapter_Nomber],TblFeharesChapter[Abniyeh_Plus_Minus])</f>
        <v>1.3028</v>
      </c>
      <c r="N1106" s="248">
        <v>1.3418000000000001</v>
      </c>
      <c r="O1106" s="245" t="str">
        <f>IF(ISBLANK(TblMainInvoices[[#This Row],[Estimate_Contract_Volumn]]),"",ROUND(TblMainInvoices[[#This Row],[Price_Unit]]*TblMainInvoices[[#This Row],[Estimate_Contract_Volumn]],0))</f>
        <v/>
      </c>
      <c r="P1106" s="249"/>
      <c r="Q1106" s="250" t="str">
        <f>IFERROR(IF(ISBLANK(TblMainInvoices[[#This Row],[ContInv_No01_Volumn]]),"",ROUND(TblMainInvoices[[#This Row],[Price_Unit]]*TblMainInvoices[[#This Row],[ContInv_No01_Volumn]],0)),"")</f>
        <v/>
      </c>
    </row>
    <row r="1107" spans="1:17" ht="50.25" customHeight="1">
      <c r="A1107" s="239" t="str">
        <f t="shared" si="34"/>
        <v>11220325</v>
      </c>
      <c r="B1107" s="240" t="str">
        <f>_xlfn.XLOOKUP(TblMainInvoices[[#This Row],[Fehrest_Code]],TblFeharesCode[Fehrest_Code],TblFeharesCode[Schedule_Prices_Fa])</f>
        <v>ابنیه</v>
      </c>
      <c r="C1107" s="240" t="e">
        <f>_xlfn.XLOOKUP(TblMainInvoices[[#This Row],[Schedule_Prices_Fa]],TblFeharesCode[Schedule_Prices_Fa],#REF!)</f>
        <v>#REF!</v>
      </c>
      <c r="D1107" s="241">
        <v>11</v>
      </c>
      <c r="E1107" s="241" t="str">
        <f t="shared" si="35"/>
        <v>22</v>
      </c>
      <c r="F1107" s="240" t="s">
        <v>2246</v>
      </c>
      <c r="G1107" s="251" t="s">
        <v>2331</v>
      </c>
      <c r="H1107" s="243" t="s">
        <v>2332</v>
      </c>
      <c r="I1107" s="243" t="s">
        <v>4126</v>
      </c>
      <c r="J1107" s="252" t="s">
        <v>125</v>
      </c>
      <c r="K1107" s="245">
        <v>8058000</v>
      </c>
      <c r="L1107" s="246"/>
      <c r="M1107" s="247">
        <f>_xlfn.XLOOKUP(TblMainInvoices[[#This Row],[Chapter_Nomber]],TblFeharesChapter[Abniyeh_Chapter_Nomber],TblFeharesChapter[Abniyeh_Plus_Minus])</f>
        <v>1.3028</v>
      </c>
      <c r="N1107" s="248">
        <v>1.3418000000000001</v>
      </c>
      <c r="O1107" s="245" t="str">
        <f>IF(ISBLANK(TblMainInvoices[[#This Row],[Estimate_Contract_Volumn]]),"",ROUND(TblMainInvoices[[#This Row],[Price_Unit]]*TblMainInvoices[[#This Row],[Estimate_Contract_Volumn]],0))</f>
        <v/>
      </c>
      <c r="P1107" s="249"/>
      <c r="Q1107" s="250" t="str">
        <f>IFERROR(IF(ISBLANK(TblMainInvoices[[#This Row],[ContInv_No01_Volumn]]),"",ROUND(TblMainInvoices[[#This Row],[Price_Unit]]*TblMainInvoices[[#This Row],[ContInv_No01_Volumn]],0)),"")</f>
        <v/>
      </c>
    </row>
    <row r="1108" spans="1:17" ht="50.25" customHeight="1">
      <c r="A1108" s="239" t="str">
        <f t="shared" si="34"/>
        <v>11220328</v>
      </c>
      <c r="B1108" s="240" t="str">
        <f>_xlfn.XLOOKUP(TblMainInvoices[[#This Row],[Fehrest_Code]],TblFeharesCode[Fehrest_Code],TblFeharesCode[Schedule_Prices_Fa])</f>
        <v>ابنیه</v>
      </c>
      <c r="C1108" s="240" t="e">
        <f>_xlfn.XLOOKUP(TblMainInvoices[[#This Row],[Schedule_Prices_Fa]],TblFeharesCode[Schedule_Prices_Fa],#REF!)</f>
        <v>#REF!</v>
      </c>
      <c r="D1108" s="241">
        <v>11</v>
      </c>
      <c r="E1108" s="241" t="str">
        <f t="shared" si="35"/>
        <v>22</v>
      </c>
      <c r="F1108" s="240" t="s">
        <v>2246</v>
      </c>
      <c r="G1108" s="251" t="s">
        <v>2333</v>
      </c>
      <c r="H1108" s="243" t="s">
        <v>2334</v>
      </c>
      <c r="I1108" s="243" t="s">
        <v>4127</v>
      </c>
      <c r="J1108" s="252" t="s">
        <v>125</v>
      </c>
      <c r="K1108" s="245">
        <v>5560000</v>
      </c>
      <c r="L1108" s="246"/>
      <c r="M1108" s="247">
        <f>_xlfn.XLOOKUP(TblMainInvoices[[#This Row],[Chapter_Nomber]],TblFeharesChapter[Abniyeh_Chapter_Nomber],TblFeharesChapter[Abniyeh_Plus_Minus])</f>
        <v>1.3028</v>
      </c>
      <c r="N1108" s="248">
        <v>1.3418000000000001</v>
      </c>
      <c r="O1108" s="245" t="str">
        <f>IF(ISBLANK(TblMainInvoices[[#This Row],[Estimate_Contract_Volumn]]),"",ROUND(TblMainInvoices[[#This Row],[Price_Unit]]*TblMainInvoices[[#This Row],[Estimate_Contract_Volumn]],0))</f>
        <v/>
      </c>
      <c r="P1108" s="249"/>
      <c r="Q1108" s="250" t="str">
        <f>IFERROR(IF(ISBLANK(TblMainInvoices[[#This Row],[ContInv_No01_Volumn]]),"",ROUND(TblMainInvoices[[#This Row],[Price_Unit]]*TblMainInvoices[[#This Row],[ContInv_No01_Volumn]],0)),"")</f>
        <v/>
      </c>
    </row>
    <row r="1109" spans="1:17" ht="50.25" customHeight="1">
      <c r="A1109" s="239" t="str">
        <f t="shared" si="34"/>
        <v>11220329</v>
      </c>
      <c r="B1109" s="240" t="str">
        <f>_xlfn.XLOOKUP(TblMainInvoices[[#This Row],[Fehrest_Code]],TblFeharesCode[Fehrest_Code],TblFeharesCode[Schedule_Prices_Fa])</f>
        <v>ابنیه</v>
      </c>
      <c r="C1109" s="240" t="e">
        <f>_xlfn.XLOOKUP(TblMainInvoices[[#This Row],[Schedule_Prices_Fa]],TblFeharesCode[Schedule_Prices_Fa],#REF!)</f>
        <v>#REF!</v>
      </c>
      <c r="D1109" s="241">
        <v>11</v>
      </c>
      <c r="E1109" s="241" t="str">
        <f t="shared" si="35"/>
        <v>22</v>
      </c>
      <c r="F1109" s="240" t="s">
        <v>2246</v>
      </c>
      <c r="G1109" s="251" t="s">
        <v>2335</v>
      </c>
      <c r="H1109" s="243" t="s">
        <v>2336</v>
      </c>
      <c r="I1109" s="243" t="s">
        <v>4128</v>
      </c>
      <c r="J1109" s="252" t="s">
        <v>125</v>
      </c>
      <c r="K1109" s="245">
        <v>6909000</v>
      </c>
      <c r="L1109" s="246"/>
      <c r="M1109" s="247">
        <f>_xlfn.XLOOKUP(TblMainInvoices[[#This Row],[Chapter_Nomber]],TblFeharesChapter[Abniyeh_Chapter_Nomber],TblFeharesChapter[Abniyeh_Plus_Minus])</f>
        <v>1.3028</v>
      </c>
      <c r="N1109" s="248">
        <v>1.3418000000000001</v>
      </c>
      <c r="O1109" s="245" t="str">
        <f>IF(ISBLANK(TblMainInvoices[[#This Row],[Estimate_Contract_Volumn]]),"",ROUND(TblMainInvoices[[#This Row],[Price_Unit]]*TblMainInvoices[[#This Row],[Estimate_Contract_Volumn]],0))</f>
        <v/>
      </c>
      <c r="P1109" s="249"/>
      <c r="Q1109" s="250" t="str">
        <f>IFERROR(IF(ISBLANK(TblMainInvoices[[#This Row],[ContInv_No01_Volumn]]),"",ROUND(TblMainInvoices[[#This Row],[Price_Unit]]*TblMainInvoices[[#This Row],[ContInv_No01_Volumn]],0)),"")</f>
        <v/>
      </c>
    </row>
    <row r="1110" spans="1:17" ht="50.25" customHeight="1">
      <c r="A1110" s="239" t="str">
        <f t="shared" si="34"/>
        <v>11220330</v>
      </c>
      <c r="B1110" s="240" t="str">
        <f>_xlfn.XLOOKUP(TblMainInvoices[[#This Row],[Fehrest_Code]],TblFeharesCode[Fehrest_Code],TblFeharesCode[Schedule_Prices_Fa])</f>
        <v>ابنیه</v>
      </c>
      <c r="C1110" s="240" t="e">
        <f>_xlfn.XLOOKUP(TblMainInvoices[[#This Row],[Schedule_Prices_Fa]],TblFeharesCode[Schedule_Prices_Fa],#REF!)</f>
        <v>#REF!</v>
      </c>
      <c r="D1110" s="241">
        <v>11</v>
      </c>
      <c r="E1110" s="241" t="str">
        <f t="shared" si="35"/>
        <v>22</v>
      </c>
      <c r="F1110" s="240" t="s">
        <v>2246</v>
      </c>
      <c r="G1110" s="251" t="s">
        <v>2337</v>
      </c>
      <c r="H1110" s="243" t="s">
        <v>2338</v>
      </c>
      <c r="I1110" s="243" t="s">
        <v>4129</v>
      </c>
      <c r="J1110" s="252" t="s">
        <v>125</v>
      </c>
      <c r="K1110" s="245">
        <v>7512000</v>
      </c>
      <c r="L1110" s="246"/>
      <c r="M1110" s="247">
        <f>_xlfn.XLOOKUP(TblMainInvoices[[#This Row],[Chapter_Nomber]],TblFeharesChapter[Abniyeh_Chapter_Nomber],TblFeharesChapter[Abniyeh_Plus_Minus])</f>
        <v>1.3028</v>
      </c>
      <c r="N1110" s="248">
        <v>1.3418000000000001</v>
      </c>
      <c r="O1110" s="245" t="str">
        <f>IF(ISBLANK(TblMainInvoices[[#This Row],[Estimate_Contract_Volumn]]),"",ROUND(TblMainInvoices[[#This Row],[Price_Unit]]*TblMainInvoices[[#This Row],[Estimate_Contract_Volumn]],0))</f>
        <v/>
      </c>
      <c r="P1110" s="249"/>
      <c r="Q1110" s="250" t="str">
        <f>IFERROR(IF(ISBLANK(TblMainInvoices[[#This Row],[ContInv_No01_Volumn]]),"",ROUND(TblMainInvoices[[#This Row],[Price_Unit]]*TblMainInvoices[[#This Row],[ContInv_No01_Volumn]],0)),"")</f>
        <v/>
      </c>
    </row>
    <row r="1111" spans="1:17" ht="50.25" customHeight="1">
      <c r="A1111" s="239" t="str">
        <f t="shared" si="34"/>
        <v>11220331</v>
      </c>
      <c r="B1111" s="240" t="str">
        <f>_xlfn.XLOOKUP(TblMainInvoices[[#This Row],[Fehrest_Code]],TblFeharesCode[Fehrest_Code],TblFeharesCode[Schedule_Prices_Fa])</f>
        <v>ابنیه</v>
      </c>
      <c r="C1111" s="240" t="e">
        <f>_xlfn.XLOOKUP(TblMainInvoices[[#This Row],[Schedule_Prices_Fa]],TblFeharesCode[Schedule_Prices_Fa],#REF!)</f>
        <v>#REF!</v>
      </c>
      <c r="D1111" s="241">
        <v>11</v>
      </c>
      <c r="E1111" s="241" t="str">
        <f t="shared" si="35"/>
        <v>22</v>
      </c>
      <c r="F1111" s="240" t="s">
        <v>2246</v>
      </c>
      <c r="G1111" s="251" t="s">
        <v>2339</v>
      </c>
      <c r="H1111" s="243" t="s">
        <v>2340</v>
      </c>
      <c r="I1111" s="243" t="s">
        <v>4130</v>
      </c>
      <c r="J1111" s="252" t="s">
        <v>125</v>
      </c>
      <c r="K1111" s="245">
        <v>6452000</v>
      </c>
      <c r="L1111" s="246"/>
      <c r="M1111" s="247">
        <f>_xlfn.XLOOKUP(TblMainInvoices[[#This Row],[Chapter_Nomber]],TblFeharesChapter[Abniyeh_Chapter_Nomber],TblFeharesChapter[Abniyeh_Plus_Minus])</f>
        <v>1.3028</v>
      </c>
      <c r="N1111" s="248">
        <v>1.3418000000000001</v>
      </c>
      <c r="O1111" s="245" t="str">
        <f>IF(ISBLANK(TblMainInvoices[[#This Row],[Estimate_Contract_Volumn]]),"",ROUND(TblMainInvoices[[#This Row],[Price_Unit]]*TblMainInvoices[[#This Row],[Estimate_Contract_Volumn]],0))</f>
        <v/>
      </c>
      <c r="P1111" s="249"/>
      <c r="Q1111" s="250" t="str">
        <f>IFERROR(IF(ISBLANK(TblMainInvoices[[#This Row],[ContInv_No01_Volumn]]),"",ROUND(TblMainInvoices[[#This Row],[Price_Unit]]*TblMainInvoices[[#This Row],[ContInv_No01_Volumn]],0)),"")</f>
        <v/>
      </c>
    </row>
    <row r="1112" spans="1:17" ht="50.25" customHeight="1">
      <c r="A1112" s="239" t="str">
        <f t="shared" si="34"/>
        <v>11220332</v>
      </c>
      <c r="B1112" s="240" t="str">
        <f>_xlfn.XLOOKUP(TblMainInvoices[[#This Row],[Fehrest_Code]],TblFeharesCode[Fehrest_Code],TblFeharesCode[Schedule_Prices_Fa])</f>
        <v>ابنیه</v>
      </c>
      <c r="C1112" s="240" t="e">
        <f>_xlfn.XLOOKUP(TblMainInvoices[[#This Row],[Schedule_Prices_Fa]],TblFeharesCode[Schedule_Prices_Fa],#REF!)</f>
        <v>#REF!</v>
      </c>
      <c r="D1112" s="241">
        <v>11</v>
      </c>
      <c r="E1112" s="241" t="str">
        <f t="shared" si="35"/>
        <v>22</v>
      </c>
      <c r="F1112" s="240" t="s">
        <v>2246</v>
      </c>
      <c r="G1112" s="251" t="s">
        <v>2341</v>
      </c>
      <c r="H1112" s="243" t="s">
        <v>2342</v>
      </c>
      <c r="I1112" s="243" t="s">
        <v>4126</v>
      </c>
      <c r="J1112" s="252" t="s">
        <v>125</v>
      </c>
      <c r="K1112" s="245">
        <v>8659000</v>
      </c>
      <c r="L1112" s="246"/>
      <c r="M1112" s="247">
        <f>_xlfn.XLOOKUP(TblMainInvoices[[#This Row],[Chapter_Nomber]],TblFeharesChapter[Abniyeh_Chapter_Nomber],TblFeharesChapter[Abniyeh_Plus_Minus])</f>
        <v>1.3028</v>
      </c>
      <c r="N1112" s="248">
        <v>1.3418000000000001</v>
      </c>
      <c r="O1112" s="245" t="str">
        <f>IF(ISBLANK(TblMainInvoices[[#This Row],[Estimate_Contract_Volumn]]),"",ROUND(TblMainInvoices[[#This Row],[Price_Unit]]*TblMainInvoices[[#This Row],[Estimate_Contract_Volumn]],0))</f>
        <v/>
      </c>
      <c r="P1112" s="249"/>
      <c r="Q1112" s="250" t="str">
        <f>IFERROR(IF(ISBLANK(TblMainInvoices[[#This Row],[ContInv_No01_Volumn]]),"",ROUND(TblMainInvoices[[#This Row],[Price_Unit]]*TblMainInvoices[[#This Row],[ContInv_No01_Volumn]],0)),"")</f>
        <v/>
      </c>
    </row>
    <row r="1113" spans="1:17" ht="50.25" customHeight="1">
      <c r="A1113" s="239" t="str">
        <f t="shared" si="34"/>
        <v>11220333</v>
      </c>
      <c r="B1113" s="240" t="str">
        <f>_xlfn.XLOOKUP(TblMainInvoices[[#This Row],[Fehrest_Code]],TblFeharesCode[Fehrest_Code],TblFeharesCode[Schedule_Prices_Fa])</f>
        <v>ابنیه</v>
      </c>
      <c r="C1113" s="240" t="e">
        <f>_xlfn.XLOOKUP(TblMainInvoices[[#This Row],[Schedule_Prices_Fa]],TblFeharesCode[Schedule_Prices_Fa],#REF!)</f>
        <v>#REF!</v>
      </c>
      <c r="D1113" s="241">
        <v>11</v>
      </c>
      <c r="E1113" s="241" t="str">
        <f t="shared" si="35"/>
        <v>22</v>
      </c>
      <c r="F1113" s="240" t="s">
        <v>2246</v>
      </c>
      <c r="G1113" s="251" t="s">
        <v>2343</v>
      </c>
      <c r="H1113" s="243" t="s">
        <v>2344</v>
      </c>
      <c r="I1113" s="243" t="s">
        <v>4131</v>
      </c>
      <c r="J1113" s="252" t="s">
        <v>125</v>
      </c>
      <c r="K1113" s="245">
        <v>8711000</v>
      </c>
      <c r="L1113" s="246"/>
      <c r="M1113" s="247">
        <f>_xlfn.XLOOKUP(TblMainInvoices[[#This Row],[Chapter_Nomber]],TblFeharesChapter[Abniyeh_Chapter_Nomber],TblFeharesChapter[Abniyeh_Plus_Minus])</f>
        <v>1.3028</v>
      </c>
      <c r="N1113" s="248">
        <v>1.3418000000000001</v>
      </c>
      <c r="O1113" s="245" t="str">
        <f>IF(ISBLANK(TblMainInvoices[[#This Row],[Estimate_Contract_Volumn]]),"",ROUND(TblMainInvoices[[#This Row],[Price_Unit]]*TblMainInvoices[[#This Row],[Estimate_Contract_Volumn]],0))</f>
        <v/>
      </c>
      <c r="P1113" s="249"/>
      <c r="Q1113" s="250" t="str">
        <f>IFERROR(IF(ISBLANK(TblMainInvoices[[#This Row],[ContInv_No01_Volumn]]),"",ROUND(TblMainInvoices[[#This Row],[Price_Unit]]*TblMainInvoices[[#This Row],[ContInv_No01_Volumn]],0)),"")</f>
        <v/>
      </c>
    </row>
    <row r="1114" spans="1:17" ht="50.25" customHeight="1">
      <c r="A1114" s="239" t="str">
        <f t="shared" si="34"/>
        <v>11220334</v>
      </c>
      <c r="B1114" s="240" t="str">
        <f>_xlfn.XLOOKUP(TblMainInvoices[[#This Row],[Fehrest_Code]],TblFeharesCode[Fehrest_Code],TblFeharesCode[Schedule_Prices_Fa])</f>
        <v>ابنیه</v>
      </c>
      <c r="C1114" s="240" t="e">
        <f>_xlfn.XLOOKUP(TblMainInvoices[[#This Row],[Schedule_Prices_Fa]],TblFeharesCode[Schedule_Prices_Fa],#REF!)</f>
        <v>#REF!</v>
      </c>
      <c r="D1114" s="241">
        <v>11</v>
      </c>
      <c r="E1114" s="241" t="str">
        <f t="shared" si="35"/>
        <v>22</v>
      </c>
      <c r="F1114" s="240" t="s">
        <v>2246</v>
      </c>
      <c r="G1114" s="251" t="s">
        <v>2345</v>
      </c>
      <c r="H1114" s="243" t="s">
        <v>2346</v>
      </c>
      <c r="I1114" s="243" t="s">
        <v>4129</v>
      </c>
      <c r="J1114" s="252" t="s">
        <v>125</v>
      </c>
      <c r="K1114" s="245">
        <v>6794000</v>
      </c>
      <c r="L1114" s="246"/>
      <c r="M1114" s="247">
        <f>_xlfn.XLOOKUP(TblMainInvoices[[#This Row],[Chapter_Nomber]],TblFeharesChapter[Abniyeh_Chapter_Nomber],TblFeharesChapter[Abniyeh_Plus_Minus])</f>
        <v>1.3028</v>
      </c>
      <c r="N1114" s="248">
        <v>1.3418000000000001</v>
      </c>
      <c r="O1114" s="245" t="str">
        <f>IF(ISBLANK(TblMainInvoices[[#This Row],[Estimate_Contract_Volumn]]),"",ROUND(TblMainInvoices[[#This Row],[Price_Unit]]*TblMainInvoices[[#This Row],[Estimate_Contract_Volumn]],0))</f>
        <v/>
      </c>
      <c r="P1114" s="249"/>
      <c r="Q1114" s="250" t="str">
        <f>IFERROR(IF(ISBLANK(TblMainInvoices[[#This Row],[ContInv_No01_Volumn]]),"",ROUND(TblMainInvoices[[#This Row],[Price_Unit]]*TblMainInvoices[[#This Row],[ContInv_No01_Volumn]],0)),"")</f>
        <v/>
      </c>
    </row>
    <row r="1115" spans="1:17" ht="50.25" customHeight="1">
      <c r="A1115" s="239" t="str">
        <f t="shared" si="34"/>
        <v>11220335</v>
      </c>
      <c r="B1115" s="240" t="str">
        <f>_xlfn.XLOOKUP(TblMainInvoices[[#This Row],[Fehrest_Code]],TblFeharesCode[Fehrest_Code],TblFeharesCode[Schedule_Prices_Fa])</f>
        <v>ابنیه</v>
      </c>
      <c r="C1115" s="240" t="e">
        <f>_xlfn.XLOOKUP(TblMainInvoices[[#This Row],[Schedule_Prices_Fa]],TblFeharesCode[Schedule_Prices_Fa],#REF!)</f>
        <v>#REF!</v>
      </c>
      <c r="D1115" s="241">
        <v>11</v>
      </c>
      <c r="E1115" s="241" t="str">
        <f t="shared" si="35"/>
        <v>22</v>
      </c>
      <c r="F1115" s="240" t="s">
        <v>2246</v>
      </c>
      <c r="G1115" s="251" t="s">
        <v>2347</v>
      </c>
      <c r="H1115" s="243" t="s">
        <v>2348</v>
      </c>
      <c r="I1115" s="243" t="s">
        <v>4132</v>
      </c>
      <c r="J1115" s="252" t="s">
        <v>125</v>
      </c>
      <c r="K1115" s="245">
        <v>7432000</v>
      </c>
      <c r="L1115" s="246"/>
      <c r="M1115" s="247">
        <f>_xlfn.XLOOKUP(TblMainInvoices[[#This Row],[Chapter_Nomber]],TblFeharesChapter[Abniyeh_Chapter_Nomber],TblFeharesChapter[Abniyeh_Plus_Minus])</f>
        <v>1.3028</v>
      </c>
      <c r="N1115" s="248">
        <v>1.3418000000000001</v>
      </c>
      <c r="O1115" s="245" t="str">
        <f>IF(ISBLANK(TblMainInvoices[[#This Row],[Estimate_Contract_Volumn]]),"",ROUND(TblMainInvoices[[#This Row],[Price_Unit]]*TblMainInvoices[[#This Row],[Estimate_Contract_Volumn]],0))</f>
        <v/>
      </c>
      <c r="P1115" s="249"/>
      <c r="Q1115" s="250" t="str">
        <f>IFERROR(IF(ISBLANK(TblMainInvoices[[#This Row],[ContInv_No01_Volumn]]),"",ROUND(TblMainInvoices[[#This Row],[Price_Unit]]*TblMainInvoices[[#This Row],[ContInv_No01_Volumn]],0)),"")</f>
        <v/>
      </c>
    </row>
    <row r="1116" spans="1:17" ht="50.25" customHeight="1">
      <c r="A1116" s="239" t="str">
        <f t="shared" si="34"/>
        <v>11220336</v>
      </c>
      <c r="B1116" s="240" t="str">
        <f>_xlfn.XLOOKUP(TblMainInvoices[[#This Row],[Fehrest_Code]],TblFeharesCode[Fehrest_Code],TblFeharesCode[Schedule_Prices_Fa])</f>
        <v>ابنیه</v>
      </c>
      <c r="C1116" s="240" t="e">
        <f>_xlfn.XLOOKUP(TblMainInvoices[[#This Row],[Schedule_Prices_Fa]],TblFeharesCode[Schedule_Prices_Fa],#REF!)</f>
        <v>#REF!</v>
      </c>
      <c r="D1116" s="241">
        <v>11</v>
      </c>
      <c r="E1116" s="241" t="str">
        <f t="shared" si="35"/>
        <v>22</v>
      </c>
      <c r="F1116" s="240" t="s">
        <v>2246</v>
      </c>
      <c r="G1116" s="251" t="s">
        <v>2349</v>
      </c>
      <c r="H1116" s="243" t="s">
        <v>2350</v>
      </c>
      <c r="I1116" s="243" t="s">
        <v>4127</v>
      </c>
      <c r="J1116" s="252" t="s">
        <v>125</v>
      </c>
      <c r="K1116" s="245">
        <v>6927000</v>
      </c>
      <c r="L1116" s="246"/>
      <c r="M1116" s="247">
        <f>_xlfn.XLOOKUP(TblMainInvoices[[#This Row],[Chapter_Nomber]],TblFeharesChapter[Abniyeh_Chapter_Nomber],TblFeharesChapter[Abniyeh_Plus_Minus])</f>
        <v>1.3028</v>
      </c>
      <c r="N1116" s="248">
        <v>1.3418000000000001</v>
      </c>
      <c r="O1116" s="245" t="str">
        <f>IF(ISBLANK(TblMainInvoices[[#This Row],[Estimate_Contract_Volumn]]),"",ROUND(TblMainInvoices[[#This Row],[Price_Unit]]*TblMainInvoices[[#This Row],[Estimate_Contract_Volumn]],0))</f>
        <v/>
      </c>
      <c r="P1116" s="249"/>
      <c r="Q1116" s="250" t="str">
        <f>IFERROR(IF(ISBLANK(TblMainInvoices[[#This Row],[ContInv_No01_Volumn]]),"",ROUND(TblMainInvoices[[#This Row],[Price_Unit]]*TblMainInvoices[[#This Row],[ContInv_No01_Volumn]],0)),"")</f>
        <v/>
      </c>
    </row>
    <row r="1117" spans="1:17" ht="50.25" customHeight="1">
      <c r="A1117" s="239" t="str">
        <f t="shared" si="34"/>
        <v>11220338</v>
      </c>
      <c r="B1117" s="240" t="str">
        <f>_xlfn.XLOOKUP(TblMainInvoices[[#This Row],[Fehrest_Code]],TblFeharesCode[Fehrest_Code],TblFeharesCode[Schedule_Prices_Fa])</f>
        <v>ابنیه</v>
      </c>
      <c r="C1117" s="240" t="e">
        <f>_xlfn.XLOOKUP(TblMainInvoices[[#This Row],[Schedule_Prices_Fa]],TblFeharesCode[Schedule_Prices_Fa],#REF!)</f>
        <v>#REF!</v>
      </c>
      <c r="D1117" s="241">
        <v>11</v>
      </c>
      <c r="E1117" s="241" t="str">
        <f t="shared" si="35"/>
        <v>22</v>
      </c>
      <c r="F1117" s="240" t="s">
        <v>2246</v>
      </c>
      <c r="G1117" s="251" t="s">
        <v>2351</v>
      </c>
      <c r="H1117" s="243" t="s">
        <v>2352</v>
      </c>
      <c r="I1117" s="243" t="s">
        <v>4133</v>
      </c>
      <c r="J1117" s="252" t="s">
        <v>125</v>
      </c>
      <c r="K1117" s="245">
        <v>6160000</v>
      </c>
      <c r="L1117" s="246"/>
      <c r="M1117" s="247">
        <f>_xlfn.XLOOKUP(TblMainInvoices[[#This Row],[Chapter_Nomber]],TblFeharesChapter[Abniyeh_Chapter_Nomber],TblFeharesChapter[Abniyeh_Plus_Minus])</f>
        <v>1.3028</v>
      </c>
      <c r="N1117" s="248">
        <v>1.3418000000000001</v>
      </c>
      <c r="O1117" s="245" t="str">
        <f>IF(ISBLANK(TblMainInvoices[[#This Row],[Estimate_Contract_Volumn]]),"",ROUND(TblMainInvoices[[#This Row],[Price_Unit]]*TblMainInvoices[[#This Row],[Estimate_Contract_Volumn]],0))</f>
        <v/>
      </c>
      <c r="P1117" s="249"/>
      <c r="Q1117" s="250" t="str">
        <f>IFERROR(IF(ISBLANK(TblMainInvoices[[#This Row],[ContInv_No01_Volumn]]),"",ROUND(TblMainInvoices[[#This Row],[Price_Unit]]*TblMainInvoices[[#This Row],[ContInv_No01_Volumn]],0)),"")</f>
        <v/>
      </c>
    </row>
    <row r="1118" spans="1:17" ht="50.25" customHeight="1">
      <c r="A1118" s="239" t="str">
        <f t="shared" si="34"/>
        <v>11220339</v>
      </c>
      <c r="B1118" s="240" t="str">
        <f>_xlfn.XLOOKUP(TblMainInvoices[[#This Row],[Fehrest_Code]],TblFeharesCode[Fehrest_Code],TblFeharesCode[Schedule_Prices_Fa])</f>
        <v>ابنیه</v>
      </c>
      <c r="C1118" s="240" t="e">
        <f>_xlfn.XLOOKUP(TblMainInvoices[[#This Row],[Schedule_Prices_Fa]],TblFeharesCode[Schedule_Prices_Fa],#REF!)</f>
        <v>#REF!</v>
      </c>
      <c r="D1118" s="241">
        <v>11</v>
      </c>
      <c r="E1118" s="241" t="str">
        <f t="shared" si="35"/>
        <v>22</v>
      </c>
      <c r="F1118" s="240" t="s">
        <v>2246</v>
      </c>
      <c r="G1118" s="251" t="s">
        <v>2353</v>
      </c>
      <c r="H1118" s="243" t="s">
        <v>2354</v>
      </c>
      <c r="I1118" s="243" t="s">
        <v>4134</v>
      </c>
      <c r="J1118" s="252" t="s">
        <v>125</v>
      </c>
      <c r="K1118" s="245">
        <v>6857000</v>
      </c>
      <c r="L1118" s="246"/>
      <c r="M1118" s="247">
        <f>_xlfn.XLOOKUP(TblMainInvoices[[#This Row],[Chapter_Nomber]],TblFeharesChapter[Abniyeh_Chapter_Nomber],TblFeharesChapter[Abniyeh_Plus_Minus])</f>
        <v>1.3028</v>
      </c>
      <c r="N1118" s="248">
        <v>1.3418000000000001</v>
      </c>
      <c r="O1118" s="245" t="str">
        <f>IF(ISBLANK(TblMainInvoices[[#This Row],[Estimate_Contract_Volumn]]),"",ROUND(TblMainInvoices[[#This Row],[Price_Unit]]*TblMainInvoices[[#This Row],[Estimate_Contract_Volumn]],0))</f>
        <v/>
      </c>
      <c r="P1118" s="249"/>
      <c r="Q1118" s="250" t="str">
        <f>IFERROR(IF(ISBLANK(TblMainInvoices[[#This Row],[ContInv_No01_Volumn]]),"",ROUND(TblMainInvoices[[#This Row],[Price_Unit]]*TblMainInvoices[[#This Row],[ContInv_No01_Volumn]],0)),"")</f>
        <v/>
      </c>
    </row>
    <row r="1119" spans="1:17" ht="50.25" customHeight="1">
      <c r="A1119" s="239" t="str">
        <f t="shared" si="34"/>
        <v>11220340</v>
      </c>
      <c r="B1119" s="240" t="str">
        <f>_xlfn.XLOOKUP(TblMainInvoices[[#This Row],[Fehrest_Code]],TblFeharesCode[Fehrest_Code],TblFeharesCode[Schedule_Prices_Fa])</f>
        <v>ابنیه</v>
      </c>
      <c r="C1119" s="240" t="e">
        <f>_xlfn.XLOOKUP(TblMainInvoices[[#This Row],[Schedule_Prices_Fa]],TblFeharesCode[Schedule_Prices_Fa],#REF!)</f>
        <v>#REF!</v>
      </c>
      <c r="D1119" s="241">
        <v>11</v>
      </c>
      <c r="E1119" s="241" t="str">
        <f t="shared" si="35"/>
        <v>22</v>
      </c>
      <c r="F1119" s="240" t="s">
        <v>2246</v>
      </c>
      <c r="G1119" s="251" t="s">
        <v>2355</v>
      </c>
      <c r="H1119" s="243" t="s">
        <v>2356</v>
      </c>
      <c r="I1119" s="243" t="s">
        <v>4135</v>
      </c>
      <c r="J1119" s="252" t="s">
        <v>125</v>
      </c>
      <c r="K1119" s="245">
        <v>5422000</v>
      </c>
      <c r="L1119" s="246"/>
      <c r="M1119" s="247">
        <f>_xlfn.XLOOKUP(TblMainInvoices[[#This Row],[Chapter_Nomber]],TblFeharesChapter[Abniyeh_Chapter_Nomber],TblFeharesChapter[Abniyeh_Plus_Minus])</f>
        <v>1.3028</v>
      </c>
      <c r="N1119" s="248">
        <v>1.3418000000000001</v>
      </c>
      <c r="O1119" s="245" t="str">
        <f>IF(ISBLANK(TblMainInvoices[[#This Row],[Estimate_Contract_Volumn]]),"",ROUND(TblMainInvoices[[#This Row],[Price_Unit]]*TblMainInvoices[[#This Row],[Estimate_Contract_Volumn]],0))</f>
        <v/>
      </c>
      <c r="P1119" s="249"/>
      <c r="Q1119" s="250" t="str">
        <f>IFERROR(IF(ISBLANK(TblMainInvoices[[#This Row],[ContInv_No01_Volumn]]),"",ROUND(TblMainInvoices[[#This Row],[Price_Unit]]*TblMainInvoices[[#This Row],[ContInv_No01_Volumn]],0)),"")</f>
        <v/>
      </c>
    </row>
    <row r="1120" spans="1:17" ht="50.25" customHeight="1">
      <c r="A1120" s="239" t="str">
        <f t="shared" si="34"/>
        <v>11220341</v>
      </c>
      <c r="B1120" s="240" t="str">
        <f>_xlfn.XLOOKUP(TblMainInvoices[[#This Row],[Fehrest_Code]],TblFeharesCode[Fehrest_Code],TblFeharesCode[Schedule_Prices_Fa])</f>
        <v>ابنیه</v>
      </c>
      <c r="C1120" s="240" t="e">
        <f>_xlfn.XLOOKUP(TblMainInvoices[[#This Row],[Schedule_Prices_Fa]],TblFeharesCode[Schedule_Prices_Fa],#REF!)</f>
        <v>#REF!</v>
      </c>
      <c r="D1120" s="241">
        <v>11</v>
      </c>
      <c r="E1120" s="241" t="str">
        <f t="shared" si="35"/>
        <v>22</v>
      </c>
      <c r="F1120" s="240" t="s">
        <v>2246</v>
      </c>
      <c r="G1120" s="251" t="s">
        <v>2357</v>
      </c>
      <c r="H1120" s="243" t="s">
        <v>2358</v>
      </c>
      <c r="I1120" s="243" t="s">
        <v>4136</v>
      </c>
      <c r="J1120" s="252" t="s">
        <v>125</v>
      </c>
      <c r="K1120" s="245">
        <v>8876000</v>
      </c>
      <c r="L1120" s="246"/>
      <c r="M1120" s="247">
        <f>_xlfn.XLOOKUP(TblMainInvoices[[#This Row],[Chapter_Nomber]],TblFeharesChapter[Abniyeh_Chapter_Nomber],TblFeharesChapter[Abniyeh_Plus_Minus])</f>
        <v>1.3028</v>
      </c>
      <c r="N1120" s="248">
        <v>1.3418000000000001</v>
      </c>
      <c r="O1120" s="245" t="str">
        <f>IF(ISBLANK(TblMainInvoices[[#This Row],[Estimate_Contract_Volumn]]),"",ROUND(TblMainInvoices[[#This Row],[Price_Unit]]*TblMainInvoices[[#This Row],[Estimate_Contract_Volumn]],0))</f>
        <v/>
      </c>
      <c r="P1120" s="249"/>
      <c r="Q1120" s="250" t="str">
        <f>IFERROR(IF(ISBLANK(TblMainInvoices[[#This Row],[ContInv_No01_Volumn]]),"",ROUND(TblMainInvoices[[#This Row],[Price_Unit]]*TblMainInvoices[[#This Row],[ContInv_No01_Volumn]],0)),"")</f>
        <v/>
      </c>
    </row>
    <row r="1121" spans="1:17" ht="50.25" customHeight="1">
      <c r="A1121" s="239" t="str">
        <f t="shared" si="34"/>
        <v>11220344</v>
      </c>
      <c r="B1121" s="240" t="str">
        <f>_xlfn.XLOOKUP(TblMainInvoices[[#This Row],[Fehrest_Code]],TblFeharesCode[Fehrest_Code],TblFeharesCode[Schedule_Prices_Fa])</f>
        <v>ابنیه</v>
      </c>
      <c r="C1121" s="240" t="e">
        <f>_xlfn.XLOOKUP(TblMainInvoices[[#This Row],[Schedule_Prices_Fa]],TblFeharesCode[Schedule_Prices_Fa],#REF!)</f>
        <v>#REF!</v>
      </c>
      <c r="D1121" s="241">
        <v>11</v>
      </c>
      <c r="E1121" s="241" t="str">
        <f t="shared" si="35"/>
        <v>22</v>
      </c>
      <c r="F1121" s="240" t="s">
        <v>2246</v>
      </c>
      <c r="G1121" s="251" t="s">
        <v>2359</v>
      </c>
      <c r="H1121" s="243" t="s">
        <v>2360</v>
      </c>
      <c r="I1121" s="243" t="s">
        <v>4137</v>
      </c>
      <c r="J1121" s="252" t="s">
        <v>125</v>
      </c>
      <c r="K1121" s="245">
        <v>6546000</v>
      </c>
      <c r="L1121" s="246"/>
      <c r="M1121" s="247">
        <f>_xlfn.XLOOKUP(TblMainInvoices[[#This Row],[Chapter_Nomber]],TblFeharesChapter[Abniyeh_Chapter_Nomber],TblFeharesChapter[Abniyeh_Plus_Minus])</f>
        <v>1.3028</v>
      </c>
      <c r="N1121" s="248">
        <v>1.3418000000000001</v>
      </c>
      <c r="O1121" s="245" t="str">
        <f>IF(ISBLANK(TblMainInvoices[[#This Row],[Estimate_Contract_Volumn]]),"",ROUND(TblMainInvoices[[#This Row],[Price_Unit]]*TblMainInvoices[[#This Row],[Estimate_Contract_Volumn]],0))</f>
        <v/>
      </c>
      <c r="P1121" s="249"/>
      <c r="Q1121" s="250" t="str">
        <f>IFERROR(IF(ISBLANK(TblMainInvoices[[#This Row],[ContInv_No01_Volumn]]),"",ROUND(TblMainInvoices[[#This Row],[Price_Unit]]*TblMainInvoices[[#This Row],[ContInv_No01_Volumn]],0)),"")</f>
        <v/>
      </c>
    </row>
    <row r="1122" spans="1:17" ht="50.25" customHeight="1">
      <c r="A1122" s="239" t="str">
        <f t="shared" si="34"/>
        <v>11220345</v>
      </c>
      <c r="B1122" s="240" t="str">
        <f>_xlfn.XLOOKUP(TblMainInvoices[[#This Row],[Fehrest_Code]],TblFeharesCode[Fehrest_Code],TblFeharesCode[Schedule_Prices_Fa])</f>
        <v>ابنیه</v>
      </c>
      <c r="C1122" s="240" t="e">
        <f>_xlfn.XLOOKUP(TblMainInvoices[[#This Row],[Schedule_Prices_Fa]],TblFeharesCode[Schedule_Prices_Fa],#REF!)</f>
        <v>#REF!</v>
      </c>
      <c r="D1122" s="241">
        <v>11</v>
      </c>
      <c r="E1122" s="241" t="str">
        <f t="shared" si="35"/>
        <v>22</v>
      </c>
      <c r="F1122" s="240" t="s">
        <v>2246</v>
      </c>
      <c r="G1122" s="251" t="s">
        <v>2361</v>
      </c>
      <c r="H1122" s="243" t="s">
        <v>2362</v>
      </c>
      <c r="I1122" s="243" t="s">
        <v>4138</v>
      </c>
      <c r="J1122" s="252" t="s">
        <v>125</v>
      </c>
      <c r="K1122" s="245">
        <v>6616000</v>
      </c>
      <c r="L1122" s="246"/>
      <c r="M1122" s="247">
        <f>_xlfn.XLOOKUP(TblMainInvoices[[#This Row],[Chapter_Nomber]],TblFeharesChapter[Abniyeh_Chapter_Nomber],TblFeharesChapter[Abniyeh_Plus_Minus])</f>
        <v>1.3028</v>
      </c>
      <c r="N1122" s="248">
        <v>1.3418000000000001</v>
      </c>
      <c r="O1122" s="245" t="str">
        <f>IF(ISBLANK(TblMainInvoices[[#This Row],[Estimate_Contract_Volumn]]),"",ROUND(TblMainInvoices[[#This Row],[Price_Unit]]*TblMainInvoices[[#This Row],[Estimate_Contract_Volumn]],0))</f>
        <v/>
      </c>
      <c r="P1122" s="249"/>
      <c r="Q1122" s="250" t="str">
        <f>IFERROR(IF(ISBLANK(TblMainInvoices[[#This Row],[ContInv_No01_Volumn]]),"",ROUND(TblMainInvoices[[#This Row],[Price_Unit]]*TblMainInvoices[[#This Row],[ContInv_No01_Volumn]],0)),"")</f>
        <v/>
      </c>
    </row>
    <row r="1123" spans="1:17" ht="50.25" customHeight="1">
      <c r="A1123" s="239" t="str">
        <f t="shared" si="34"/>
        <v>11220346</v>
      </c>
      <c r="B1123" s="240" t="str">
        <f>_xlfn.XLOOKUP(TblMainInvoices[[#This Row],[Fehrest_Code]],TblFeharesCode[Fehrest_Code],TblFeharesCode[Schedule_Prices_Fa])</f>
        <v>ابنیه</v>
      </c>
      <c r="C1123" s="240" t="e">
        <f>_xlfn.XLOOKUP(TblMainInvoices[[#This Row],[Schedule_Prices_Fa]],TblFeharesCode[Schedule_Prices_Fa],#REF!)</f>
        <v>#REF!</v>
      </c>
      <c r="D1123" s="241">
        <v>11</v>
      </c>
      <c r="E1123" s="241" t="str">
        <f t="shared" si="35"/>
        <v>22</v>
      </c>
      <c r="F1123" s="240" t="s">
        <v>2246</v>
      </c>
      <c r="G1123" s="251" t="s">
        <v>2363</v>
      </c>
      <c r="H1123" s="243" t="s">
        <v>2364</v>
      </c>
      <c r="I1123" s="243" t="s">
        <v>4139</v>
      </c>
      <c r="J1123" s="252" t="s">
        <v>125</v>
      </c>
      <c r="K1123" s="245">
        <v>7839000</v>
      </c>
      <c r="L1123" s="246"/>
      <c r="M1123" s="247">
        <f>_xlfn.XLOOKUP(TblMainInvoices[[#This Row],[Chapter_Nomber]],TblFeharesChapter[Abniyeh_Chapter_Nomber],TblFeharesChapter[Abniyeh_Plus_Minus])</f>
        <v>1.3028</v>
      </c>
      <c r="N1123" s="248">
        <v>1.3418000000000001</v>
      </c>
      <c r="O1123" s="245" t="str">
        <f>IF(ISBLANK(TblMainInvoices[[#This Row],[Estimate_Contract_Volumn]]),"",ROUND(TblMainInvoices[[#This Row],[Price_Unit]]*TblMainInvoices[[#This Row],[Estimate_Contract_Volumn]],0))</f>
        <v/>
      </c>
      <c r="P1123" s="249"/>
      <c r="Q1123" s="250" t="str">
        <f>IFERROR(IF(ISBLANK(TblMainInvoices[[#This Row],[ContInv_No01_Volumn]]),"",ROUND(TblMainInvoices[[#This Row],[Price_Unit]]*TblMainInvoices[[#This Row],[ContInv_No01_Volumn]],0)),"")</f>
        <v/>
      </c>
    </row>
    <row r="1124" spans="1:17" ht="50.25" customHeight="1">
      <c r="A1124" s="239" t="str">
        <f t="shared" si="34"/>
        <v>11220347</v>
      </c>
      <c r="B1124" s="240" t="str">
        <f>_xlfn.XLOOKUP(TblMainInvoices[[#This Row],[Fehrest_Code]],TblFeharesCode[Fehrest_Code],TblFeharesCode[Schedule_Prices_Fa])</f>
        <v>ابنیه</v>
      </c>
      <c r="C1124" s="240" t="e">
        <f>_xlfn.XLOOKUP(TblMainInvoices[[#This Row],[Schedule_Prices_Fa]],TblFeharesCode[Schedule_Prices_Fa],#REF!)</f>
        <v>#REF!</v>
      </c>
      <c r="D1124" s="241">
        <v>11</v>
      </c>
      <c r="E1124" s="241" t="str">
        <f t="shared" si="35"/>
        <v>22</v>
      </c>
      <c r="F1124" s="240" t="s">
        <v>2246</v>
      </c>
      <c r="G1124" s="251" t="s">
        <v>2365</v>
      </c>
      <c r="H1124" s="243" t="s">
        <v>2366</v>
      </c>
      <c r="I1124" s="243" t="s">
        <v>4126</v>
      </c>
      <c r="J1124" s="244" t="s">
        <v>125</v>
      </c>
      <c r="K1124" s="245">
        <v>9057000</v>
      </c>
      <c r="L1124" s="246"/>
      <c r="M1124" s="247">
        <f>_xlfn.XLOOKUP(TblMainInvoices[[#This Row],[Chapter_Nomber]],TblFeharesChapter[Abniyeh_Chapter_Nomber],TblFeharesChapter[Abniyeh_Plus_Minus])</f>
        <v>1.3028</v>
      </c>
      <c r="N1124" s="248">
        <v>1.3418000000000001</v>
      </c>
      <c r="O1124" s="245" t="str">
        <f>IF(ISBLANK(TblMainInvoices[[#This Row],[Estimate_Contract_Volumn]]),"",ROUND(TblMainInvoices[[#This Row],[Price_Unit]]*TblMainInvoices[[#This Row],[Estimate_Contract_Volumn]],0))</f>
        <v/>
      </c>
      <c r="P1124" s="254"/>
      <c r="Q1124" s="250" t="str">
        <f>IFERROR(IF(ISBLANK(TblMainInvoices[[#This Row],[ContInv_No01_Volumn]]),"",ROUND(TblMainInvoices[[#This Row],[Price_Unit]]*TblMainInvoices[[#This Row],[ContInv_No01_Volumn]],0)),"")</f>
        <v/>
      </c>
    </row>
    <row r="1125" spans="1:17" ht="50.25" customHeight="1">
      <c r="A1125" s="239" t="str">
        <f t="shared" si="34"/>
        <v>11220348</v>
      </c>
      <c r="B1125" s="240" t="str">
        <f>_xlfn.XLOOKUP(TblMainInvoices[[#This Row],[Fehrest_Code]],TblFeharesCode[Fehrest_Code],TblFeharesCode[Schedule_Prices_Fa])</f>
        <v>ابنیه</v>
      </c>
      <c r="C1125" s="240" t="e">
        <f>_xlfn.XLOOKUP(TblMainInvoices[[#This Row],[Schedule_Prices_Fa]],TblFeharesCode[Schedule_Prices_Fa],#REF!)</f>
        <v>#REF!</v>
      </c>
      <c r="D1125" s="241">
        <v>11</v>
      </c>
      <c r="E1125" s="241" t="str">
        <f t="shared" si="35"/>
        <v>22</v>
      </c>
      <c r="F1125" s="240" t="s">
        <v>2246</v>
      </c>
      <c r="G1125" s="251" t="s">
        <v>2367</v>
      </c>
      <c r="H1125" s="243" t="s">
        <v>2368</v>
      </c>
      <c r="I1125" s="243" t="s">
        <v>4140</v>
      </c>
      <c r="J1125" s="252" t="s">
        <v>125</v>
      </c>
      <c r="K1125" s="245">
        <v>7341000</v>
      </c>
      <c r="L1125" s="246"/>
      <c r="M1125" s="247">
        <f>_xlfn.XLOOKUP(TblMainInvoices[[#This Row],[Chapter_Nomber]],TblFeharesChapter[Abniyeh_Chapter_Nomber],TblFeharesChapter[Abniyeh_Plus_Minus])</f>
        <v>1.3028</v>
      </c>
      <c r="N1125" s="248">
        <v>1.3418000000000001</v>
      </c>
      <c r="O1125" s="245" t="str">
        <f>IF(ISBLANK(TblMainInvoices[[#This Row],[Estimate_Contract_Volumn]]),"",ROUND(TblMainInvoices[[#This Row],[Price_Unit]]*TblMainInvoices[[#This Row],[Estimate_Contract_Volumn]],0))</f>
        <v/>
      </c>
      <c r="P1125" s="249"/>
      <c r="Q1125" s="250" t="str">
        <f>IFERROR(IF(ISBLANK(TblMainInvoices[[#This Row],[ContInv_No01_Volumn]]),"",ROUND(TblMainInvoices[[#This Row],[Price_Unit]]*TblMainInvoices[[#This Row],[ContInv_No01_Volumn]],0)),"")</f>
        <v/>
      </c>
    </row>
    <row r="1126" spans="1:17" ht="50.25" customHeight="1">
      <c r="A1126" s="239" t="str">
        <f t="shared" si="34"/>
        <v>11220349</v>
      </c>
      <c r="B1126" s="240" t="str">
        <f>_xlfn.XLOOKUP(TblMainInvoices[[#This Row],[Fehrest_Code]],TblFeharesCode[Fehrest_Code],TblFeharesCode[Schedule_Prices_Fa])</f>
        <v>ابنیه</v>
      </c>
      <c r="C1126" s="240" t="e">
        <f>_xlfn.XLOOKUP(TblMainInvoices[[#This Row],[Schedule_Prices_Fa]],TblFeharesCode[Schedule_Prices_Fa],#REF!)</f>
        <v>#REF!</v>
      </c>
      <c r="D1126" s="241">
        <v>11</v>
      </c>
      <c r="E1126" s="241" t="str">
        <f t="shared" si="35"/>
        <v>22</v>
      </c>
      <c r="F1126" s="240" t="s">
        <v>2246</v>
      </c>
      <c r="G1126" s="251" t="s">
        <v>2369</v>
      </c>
      <c r="H1126" s="243" t="s">
        <v>2370</v>
      </c>
      <c r="I1126" s="243" t="s">
        <v>4137</v>
      </c>
      <c r="J1126" s="252" t="s">
        <v>125</v>
      </c>
      <c r="K1126" s="245">
        <v>7487000</v>
      </c>
      <c r="L1126" s="246"/>
      <c r="M1126" s="247">
        <f>_xlfn.XLOOKUP(TblMainInvoices[[#This Row],[Chapter_Nomber]],TblFeharesChapter[Abniyeh_Chapter_Nomber],TblFeharesChapter[Abniyeh_Plus_Minus])</f>
        <v>1.3028</v>
      </c>
      <c r="N1126" s="248">
        <v>1.3418000000000001</v>
      </c>
      <c r="O1126" s="245" t="str">
        <f>IF(ISBLANK(TblMainInvoices[[#This Row],[Estimate_Contract_Volumn]]),"",ROUND(TblMainInvoices[[#This Row],[Price_Unit]]*TblMainInvoices[[#This Row],[Estimate_Contract_Volumn]],0))</f>
        <v/>
      </c>
      <c r="P1126" s="249"/>
      <c r="Q1126" s="250" t="str">
        <f>IFERROR(IF(ISBLANK(TblMainInvoices[[#This Row],[ContInv_No01_Volumn]]),"",ROUND(TblMainInvoices[[#This Row],[Price_Unit]]*TblMainInvoices[[#This Row],[ContInv_No01_Volumn]],0)),"")</f>
        <v/>
      </c>
    </row>
    <row r="1127" spans="1:17" ht="50.25" customHeight="1">
      <c r="A1127" s="239" t="str">
        <f t="shared" si="34"/>
        <v>11220350</v>
      </c>
      <c r="B1127" s="240" t="str">
        <f>_xlfn.XLOOKUP(TblMainInvoices[[#This Row],[Fehrest_Code]],TblFeharesCode[Fehrest_Code],TblFeharesCode[Schedule_Prices_Fa])</f>
        <v>ابنیه</v>
      </c>
      <c r="C1127" s="240" t="e">
        <f>_xlfn.XLOOKUP(TblMainInvoices[[#This Row],[Schedule_Prices_Fa]],TblFeharesCode[Schedule_Prices_Fa],#REF!)</f>
        <v>#REF!</v>
      </c>
      <c r="D1127" s="241">
        <v>11</v>
      </c>
      <c r="E1127" s="241" t="str">
        <f t="shared" si="35"/>
        <v>22</v>
      </c>
      <c r="F1127" s="240" t="s">
        <v>2246</v>
      </c>
      <c r="G1127" s="251" t="s">
        <v>2371</v>
      </c>
      <c r="H1127" s="243" t="s">
        <v>2372</v>
      </c>
      <c r="I1127" s="243" t="s">
        <v>4141</v>
      </c>
      <c r="J1127" s="252" t="s">
        <v>125</v>
      </c>
      <c r="K1127" s="245">
        <v>7713000</v>
      </c>
      <c r="L1127" s="246"/>
      <c r="M1127" s="247">
        <f>_xlfn.XLOOKUP(TblMainInvoices[[#This Row],[Chapter_Nomber]],TblFeharesChapter[Abniyeh_Chapter_Nomber],TblFeharesChapter[Abniyeh_Plus_Minus])</f>
        <v>1.3028</v>
      </c>
      <c r="N1127" s="248">
        <v>1.3418000000000001</v>
      </c>
      <c r="O1127" s="245" t="str">
        <f>IF(ISBLANK(TblMainInvoices[[#This Row],[Estimate_Contract_Volumn]]),"",ROUND(TblMainInvoices[[#This Row],[Price_Unit]]*TblMainInvoices[[#This Row],[Estimate_Contract_Volumn]],0))</f>
        <v/>
      </c>
      <c r="P1127" s="249"/>
      <c r="Q1127" s="250" t="str">
        <f>IFERROR(IF(ISBLANK(TblMainInvoices[[#This Row],[ContInv_No01_Volumn]]),"",ROUND(TblMainInvoices[[#This Row],[Price_Unit]]*TblMainInvoices[[#This Row],[ContInv_No01_Volumn]],0)),"")</f>
        <v/>
      </c>
    </row>
    <row r="1128" spans="1:17" ht="50.25" customHeight="1">
      <c r="A1128" s="239" t="str">
        <f t="shared" si="34"/>
        <v>11220351</v>
      </c>
      <c r="B1128" s="240" t="str">
        <f>_xlfn.XLOOKUP(TblMainInvoices[[#This Row],[Fehrest_Code]],TblFeharesCode[Fehrest_Code],TblFeharesCode[Schedule_Prices_Fa])</f>
        <v>ابنیه</v>
      </c>
      <c r="C1128" s="240" t="e">
        <f>_xlfn.XLOOKUP(TblMainInvoices[[#This Row],[Schedule_Prices_Fa]],TblFeharesCode[Schedule_Prices_Fa],#REF!)</f>
        <v>#REF!</v>
      </c>
      <c r="D1128" s="241">
        <v>11</v>
      </c>
      <c r="E1128" s="241" t="str">
        <f t="shared" si="35"/>
        <v>22</v>
      </c>
      <c r="F1128" s="240" t="s">
        <v>2246</v>
      </c>
      <c r="G1128" s="251" t="s">
        <v>2373</v>
      </c>
      <c r="H1128" s="243" t="s">
        <v>2374</v>
      </c>
      <c r="I1128" s="243" t="s">
        <v>4126</v>
      </c>
      <c r="J1128" s="252" t="s">
        <v>125</v>
      </c>
      <c r="K1128" s="245">
        <v>8330000</v>
      </c>
      <c r="L1128" s="246"/>
      <c r="M1128" s="247">
        <f>_xlfn.XLOOKUP(TblMainInvoices[[#This Row],[Chapter_Nomber]],TblFeharesChapter[Abniyeh_Chapter_Nomber],TblFeharesChapter[Abniyeh_Plus_Minus])</f>
        <v>1.3028</v>
      </c>
      <c r="N1128" s="248">
        <v>1.3418000000000001</v>
      </c>
      <c r="O1128" s="245" t="str">
        <f>IF(ISBLANK(TblMainInvoices[[#This Row],[Estimate_Contract_Volumn]]),"",ROUND(TblMainInvoices[[#This Row],[Price_Unit]]*TblMainInvoices[[#This Row],[Estimate_Contract_Volumn]],0))</f>
        <v/>
      </c>
      <c r="P1128" s="249"/>
      <c r="Q1128" s="250" t="str">
        <f>IFERROR(IF(ISBLANK(TblMainInvoices[[#This Row],[ContInv_No01_Volumn]]),"",ROUND(TblMainInvoices[[#This Row],[Price_Unit]]*TblMainInvoices[[#This Row],[ContInv_No01_Volumn]],0)),"")</f>
        <v/>
      </c>
    </row>
    <row r="1129" spans="1:17" ht="50.25" customHeight="1">
      <c r="A1129" s="239" t="str">
        <f t="shared" si="34"/>
        <v>11220352</v>
      </c>
      <c r="B1129" s="240" t="str">
        <f>_xlfn.XLOOKUP(TblMainInvoices[[#This Row],[Fehrest_Code]],TblFeharesCode[Fehrest_Code],TblFeharesCode[Schedule_Prices_Fa])</f>
        <v>ابنیه</v>
      </c>
      <c r="C1129" s="240" t="e">
        <f>_xlfn.XLOOKUP(TblMainInvoices[[#This Row],[Schedule_Prices_Fa]],TblFeharesCode[Schedule_Prices_Fa],#REF!)</f>
        <v>#REF!</v>
      </c>
      <c r="D1129" s="241">
        <v>11</v>
      </c>
      <c r="E1129" s="241" t="str">
        <f t="shared" si="35"/>
        <v>22</v>
      </c>
      <c r="F1129" s="240" t="s">
        <v>2246</v>
      </c>
      <c r="G1129" s="251" t="s">
        <v>2375</v>
      </c>
      <c r="H1129" s="243" t="s">
        <v>2376</v>
      </c>
      <c r="I1129" s="243" t="s">
        <v>4142</v>
      </c>
      <c r="J1129" s="252" t="s">
        <v>125</v>
      </c>
      <c r="K1129" s="245">
        <v>9075000</v>
      </c>
      <c r="L1129" s="246"/>
      <c r="M1129" s="247">
        <f>_xlfn.XLOOKUP(TblMainInvoices[[#This Row],[Chapter_Nomber]],TblFeharesChapter[Abniyeh_Chapter_Nomber],TblFeharesChapter[Abniyeh_Plus_Minus])</f>
        <v>1.3028</v>
      </c>
      <c r="N1129" s="248">
        <v>1.3418000000000001</v>
      </c>
      <c r="O1129" s="245" t="str">
        <f>IF(ISBLANK(TblMainInvoices[[#This Row],[Estimate_Contract_Volumn]]),"",ROUND(TblMainInvoices[[#This Row],[Price_Unit]]*TblMainInvoices[[#This Row],[Estimate_Contract_Volumn]],0))</f>
        <v/>
      </c>
      <c r="P1129" s="249"/>
      <c r="Q1129" s="250" t="str">
        <f>IFERROR(IF(ISBLANK(TblMainInvoices[[#This Row],[ContInv_No01_Volumn]]),"",ROUND(TblMainInvoices[[#This Row],[Price_Unit]]*TblMainInvoices[[#This Row],[ContInv_No01_Volumn]],0)),"")</f>
        <v/>
      </c>
    </row>
    <row r="1130" spans="1:17" ht="50.25" customHeight="1">
      <c r="A1130" s="239" t="str">
        <f t="shared" si="34"/>
        <v>11220353</v>
      </c>
      <c r="B1130" s="240" t="str">
        <f>_xlfn.XLOOKUP(TblMainInvoices[[#This Row],[Fehrest_Code]],TblFeharesCode[Fehrest_Code],TblFeharesCode[Schedule_Prices_Fa])</f>
        <v>ابنیه</v>
      </c>
      <c r="C1130" s="240" t="e">
        <f>_xlfn.XLOOKUP(TblMainInvoices[[#This Row],[Schedule_Prices_Fa]],TblFeharesCode[Schedule_Prices_Fa],#REF!)</f>
        <v>#REF!</v>
      </c>
      <c r="D1130" s="241">
        <v>11</v>
      </c>
      <c r="E1130" s="241" t="str">
        <f t="shared" si="35"/>
        <v>22</v>
      </c>
      <c r="F1130" s="240" t="s">
        <v>2246</v>
      </c>
      <c r="G1130" s="251" t="s">
        <v>2377</v>
      </c>
      <c r="H1130" s="243" t="s">
        <v>2378</v>
      </c>
      <c r="I1130" s="243" t="s">
        <v>4126</v>
      </c>
      <c r="J1130" s="252" t="s">
        <v>125</v>
      </c>
      <c r="K1130" s="245">
        <v>7432000</v>
      </c>
      <c r="L1130" s="246"/>
      <c r="M1130" s="247">
        <f>_xlfn.XLOOKUP(TblMainInvoices[[#This Row],[Chapter_Nomber]],TblFeharesChapter[Abniyeh_Chapter_Nomber],TblFeharesChapter[Abniyeh_Plus_Minus])</f>
        <v>1.3028</v>
      </c>
      <c r="N1130" s="248">
        <v>1.3418000000000001</v>
      </c>
      <c r="O1130" s="245" t="str">
        <f>IF(ISBLANK(TblMainInvoices[[#This Row],[Estimate_Contract_Volumn]]),"",ROUND(TblMainInvoices[[#This Row],[Price_Unit]]*TblMainInvoices[[#This Row],[Estimate_Contract_Volumn]],0))</f>
        <v/>
      </c>
      <c r="P1130" s="249"/>
      <c r="Q1130" s="250" t="str">
        <f>IFERROR(IF(ISBLANK(TblMainInvoices[[#This Row],[ContInv_No01_Volumn]]),"",ROUND(TblMainInvoices[[#This Row],[Price_Unit]]*TblMainInvoices[[#This Row],[ContInv_No01_Volumn]],0)),"")</f>
        <v/>
      </c>
    </row>
    <row r="1131" spans="1:17" ht="50.25" customHeight="1">
      <c r="A1131" s="239" t="str">
        <f t="shared" si="34"/>
        <v>11220354</v>
      </c>
      <c r="B1131" s="240" t="str">
        <f>_xlfn.XLOOKUP(TblMainInvoices[[#This Row],[Fehrest_Code]],TblFeharesCode[Fehrest_Code],TblFeharesCode[Schedule_Prices_Fa])</f>
        <v>ابنیه</v>
      </c>
      <c r="C1131" s="240" t="e">
        <f>_xlfn.XLOOKUP(TblMainInvoices[[#This Row],[Schedule_Prices_Fa]],TblFeharesCode[Schedule_Prices_Fa],#REF!)</f>
        <v>#REF!</v>
      </c>
      <c r="D1131" s="241">
        <v>11</v>
      </c>
      <c r="E1131" s="241" t="str">
        <f t="shared" si="35"/>
        <v>22</v>
      </c>
      <c r="F1131" s="240" t="s">
        <v>2246</v>
      </c>
      <c r="G1131" s="251" t="s">
        <v>2379</v>
      </c>
      <c r="H1131" s="243" t="s">
        <v>2380</v>
      </c>
      <c r="I1131" s="243" t="s">
        <v>4129</v>
      </c>
      <c r="J1131" s="252" t="s">
        <v>125</v>
      </c>
      <c r="K1131" s="245">
        <v>7908000</v>
      </c>
      <c r="L1131" s="246"/>
      <c r="M1131" s="247">
        <f>_xlfn.XLOOKUP(TblMainInvoices[[#This Row],[Chapter_Nomber]],TblFeharesChapter[Abniyeh_Chapter_Nomber],TblFeharesChapter[Abniyeh_Plus_Minus])</f>
        <v>1.3028</v>
      </c>
      <c r="N1131" s="248">
        <v>1.3418000000000001</v>
      </c>
      <c r="O1131" s="245" t="str">
        <f>IF(ISBLANK(TblMainInvoices[[#This Row],[Estimate_Contract_Volumn]]),"",ROUND(TblMainInvoices[[#This Row],[Price_Unit]]*TblMainInvoices[[#This Row],[Estimate_Contract_Volumn]],0))</f>
        <v/>
      </c>
      <c r="P1131" s="249"/>
      <c r="Q1131" s="250" t="str">
        <f>IFERROR(IF(ISBLANK(TblMainInvoices[[#This Row],[ContInv_No01_Volumn]]),"",ROUND(TblMainInvoices[[#This Row],[Price_Unit]]*TblMainInvoices[[#This Row],[ContInv_No01_Volumn]],0)),"")</f>
        <v/>
      </c>
    </row>
    <row r="1132" spans="1:17" ht="50.25" customHeight="1">
      <c r="A1132" s="239" t="str">
        <f t="shared" si="34"/>
        <v>11220355</v>
      </c>
      <c r="B1132" s="240" t="str">
        <f>_xlfn.XLOOKUP(TblMainInvoices[[#This Row],[Fehrest_Code]],TblFeharesCode[Fehrest_Code],TblFeharesCode[Schedule_Prices_Fa])</f>
        <v>ابنیه</v>
      </c>
      <c r="C1132" s="240" t="e">
        <f>_xlfn.XLOOKUP(TblMainInvoices[[#This Row],[Schedule_Prices_Fa]],TblFeharesCode[Schedule_Prices_Fa],#REF!)</f>
        <v>#REF!</v>
      </c>
      <c r="D1132" s="241">
        <v>11</v>
      </c>
      <c r="E1132" s="241" t="str">
        <f t="shared" si="35"/>
        <v>22</v>
      </c>
      <c r="F1132" s="240" t="s">
        <v>2246</v>
      </c>
      <c r="G1132" s="251" t="s">
        <v>2381</v>
      </c>
      <c r="H1132" s="243" t="s">
        <v>2382</v>
      </c>
      <c r="I1132" s="243" t="s">
        <v>4138</v>
      </c>
      <c r="J1132" s="252" t="s">
        <v>125</v>
      </c>
      <c r="K1132" s="245">
        <v>8075000</v>
      </c>
      <c r="L1132" s="246"/>
      <c r="M1132" s="247">
        <f>_xlfn.XLOOKUP(TblMainInvoices[[#This Row],[Chapter_Nomber]],TblFeharesChapter[Abniyeh_Chapter_Nomber],TblFeharesChapter[Abniyeh_Plus_Minus])</f>
        <v>1.3028</v>
      </c>
      <c r="N1132" s="248">
        <v>1.3418000000000001</v>
      </c>
      <c r="O1132" s="245" t="str">
        <f>IF(ISBLANK(TblMainInvoices[[#This Row],[Estimate_Contract_Volumn]]),"",ROUND(TblMainInvoices[[#This Row],[Price_Unit]]*TblMainInvoices[[#This Row],[Estimate_Contract_Volumn]],0))</f>
        <v/>
      </c>
      <c r="P1132" s="249"/>
      <c r="Q1132" s="250" t="str">
        <f>IFERROR(IF(ISBLANK(TblMainInvoices[[#This Row],[ContInv_No01_Volumn]]),"",ROUND(TblMainInvoices[[#This Row],[Price_Unit]]*TblMainInvoices[[#This Row],[ContInv_No01_Volumn]],0)),"")</f>
        <v/>
      </c>
    </row>
    <row r="1133" spans="1:17" ht="50.25" customHeight="1">
      <c r="A1133" s="239" t="str">
        <f t="shared" si="34"/>
        <v>11220360</v>
      </c>
      <c r="B1133" s="240" t="str">
        <f>_xlfn.XLOOKUP(TblMainInvoices[[#This Row],[Fehrest_Code]],TblFeharesCode[Fehrest_Code],TblFeharesCode[Schedule_Prices_Fa])</f>
        <v>ابنیه</v>
      </c>
      <c r="C1133" s="240" t="e">
        <f>_xlfn.XLOOKUP(TblMainInvoices[[#This Row],[Schedule_Prices_Fa]],TblFeharesCode[Schedule_Prices_Fa],#REF!)</f>
        <v>#REF!</v>
      </c>
      <c r="D1133" s="241">
        <v>11</v>
      </c>
      <c r="E1133" s="241" t="str">
        <f t="shared" si="35"/>
        <v>22</v>
      </c>
      <c r="F1133" s="240" t="s">
        <v>2246</v>
      </c>
      <c r="G1133" s="251" t="s">
        <v>2383</v>
      </c>
      <c r="H1133" s="243" t="s">
        <v>2384</v>
      </c>
      <c r="I1133" s="243" t="s">
        <v>4143</v>
      </c>
      <c r="J1133" s="252" t="s">
        <v>125</v>
      </c>
      <c r="K1133" s="245">
        <v>2641000</v>
      </c>
      <c r="L1133" s="246"/>
      <c r="M1133" s="247">
        <f>_xlfn.XLOOKUP(TblMainInvoices[[#This Row],[Chapter_Nomber]],TblFeharesChapter[Abniyeh_Chapter_Nomber],TblFeharesChapter[Abniyeh_Plus_Minus])</f>
        <v>1.3028</v>
      </c>
      <c r="N1133" s="248">
        <v>1.3418000000000001</v>
      </c>
      <c r="O1133" s="245" t="str">
        <f>IF(ISBLANK(TblMainInvoices[[#This Row],[Estimate_Contract_Volumn]]),"",ROUND(TblMainInvoices[[#This Row],[Price_Unit]]*TblMainInvoices[[#This Row],[Estimate_Contract_Volumn]],0))</f>
        <v/>
      </c>
      <c r="P1133" s="249"/>
      <c r="Q1133" s="250" t="str">
        <f>IFERROR(IF(ISBLANK(TblMainInvoices[[#This Row],[ContInv_No01_Volumn]]),"",ROUND(TblMainInvoices[[#This Row],[Price_Unit]]*TblMainInvoices[[#This Row],[ContInv_No01_Volumn]],0)),"")</f>
        <v/>
      </c>
    </row>
    <row r="1134" spans="1:17" ht="50.25" customHeight="1">
      <c r="A1134" s="239" t="str">
        <f t="shared" si="34"/>
        <v>11220410</v>
      </c>
      <c r="B1134" s="240" t="str">
        <f>_xlfn.XLOOKUP(TblMainInvoices[[#This Row],[Fehrest_Code]],TblFeharesCode[Fehrest_Code],TblFeharesCode[Schedule_Prices_Fa])</f>
        <v>ابنیه</v>
      </c>
      <c r="C1134" s="240" t="e">
        <f>_xlfn.XLOOKUP(TblMainInvoices[[#This Row],[Schedule_Prices_Fa]],TblFeharesCode[Schedule_Prices_Fa],#REF!)</f>
        <v>#REF!</v>
      </c>
      <c r="D1134" s="241">
        <v>11</v>
      </c>
      <c r="E1134" s="241" t="str">
        <f t="shared" si="35"/>
        <v>22</v>
      </c>
      <c r="F1134" s="240" t="s">
        <v>2246</v>
      </c>
      <c r="G1134" s="251" t="s">
        <v>2385</v>
      </c>
      <c r="H1134" s="243" t="s">
        <v>2386</v>
      </c>
      <c r="I1134" s="243" t="s">
        <v>4144</v>
      </c>
      <c r="J1134" s="252" t="s">
        <v>125</v>
      </c>
      <c r="K1134" s="245">
        <v>6698000</v>
      </c>
      <c r="L1134" s="246"/>
      <c r="M1134" s="247">
        <f>_xlfn.XLOOKUP(TblMainInvoices[[#This Row],[Chapter_Nomber]],TblFeharesChapter[Abniyeh_Chapter_Nomber],TblFeharesChapter[Abniyeh_Plus_Minus])</f>
        <v>1.3028</v>
      </c>
      <c r="N1134" s="248">
        <v>1.3418000000000001</v>
      </c>
      <c r="O1134" s="245" t="str">
        <f>IF(ISBLANK(TblMainInvoices[[#This Row],[Estimate_Contract_Volumn]]),"",ROUND(TblMainInvoices[[#This Row],[Price_Unit]]*TblMainInvoices[[#This Row],[Estimate_Contract_Volumn]],0))</f>
        <v/>
      </c>
      <c r="P1134" s="249"/>
      <c r="Q1134" s="250" t="str">
        <f>IFERROR(IF(ISBLANK(TblMainInvoices[[#This Row],[ContInv_No01_Volumn]]),"",ROUND(TblMainInvoices[[#This Row],[Price_Unit]]*TblMainInvoices[[#This Row],[ContInv_No01_Volumn]],0)),"")</f>
        <v/>
      </c>
    </row>
    <row r="1135" spans="1:17" ht="50.25" customHeight="1">
      <c r="A1135" s="239" t="str">
        <f t="shared" si="34"/>
        <v>11220413</v>
      </c>
      <c r="B1135" s="240" t="str">
        <f>_xlfn.XLOOKUP(TblMainInvoices[[#This Row],[Fehrest_Code]],TblFeharesCode[Fehrest_Code],TblFeharesCode[Schedule_Prices_Fa])</f>
        <v>ابنیه</v>
      </c>
      <c r="C1135" s="240" t="e">
        <f>_xlfn.XLOOKUP(TblMainInvoices[[#This Row],[Schedule_Prices_Fa]],TblFeharesCode[Schedule_Prices_Fa],#REF!)</f>
        <v>#REF!</v>
      </c>
      <c r="D1135" s="241">
        <v>11</v>
      </c>
      <c r="E1135" s="241" t="str">
        <f t="shared" si="35"/>
        <v>22</v>
      </c>
      <c r="F1135" s="240" t="s">
        <v>2246</v>
      </c>
      <c r="G1135" s="251" t="s">
        <v>2387</v>
      </c>
      <c r="H1135" s="243" t="s">
        <v>2388</v>
      </c>
      <c r="I1135" s="243" t="s">
        <v>4145</v>
      </c>
      <c r="J1135" s="252" t="s">
        <v>125</v>
      </c>
      <c r="K1135" s="245">
        <v>9789000</v>
      </c>
      <c r="L1135" s="246"/>
      <c r="M1135" s="247">
        <f>_xlfn.XLOOKUP(TblMainInvoices[[#This Row],[Chapter_Nomber]],TblFeharesChapter[Abniyeh_Chapter_Nomber],TblFeharesChapter[Abniyeh_Plus_Minus])</f>
        <v>1.3028</v>
      </c>
      <c r="N1135" s="248">
        <v>1.3418000000000001</v>
      </c>
      <c r="O1135" s="245" t="str">
        <f>IF(ISBLANK(TblMainInvoices[[#This Row],[Estimate_Contract_Volumn]]),"",ROUND(TblMainInvoices[[#This Row],[Price_Unit]]*TblMainInvoices[[#This Row],[Estimate_Contract_Volumn]],0))</f>
        <v/>
      </c>
      <c r="P1135" s="249"/>
      <c r="Q1135" s="250" t="str">
        <f>IFERROR(IF(ISBLANK(TblMainInvoices[[#This Row],[ContInv_No01_Volumn]]),"",ROUND(TblMainInvoices[[#This Row],[Price_Unit]]*TblMainInvoices[[#This Row],[ContInv_No01_Volumn]],0)),"")</f>
        <v/>
      </c>
    </row>
    <row r="1136" spans="1:17" ht="50.25" customHeight="1">
      <c r="A1136" s="239" t="str">
        <f t="shared" si="34"/>
        <v>11220416</v>
      </c>
      <c r="B1136" s="240" t="str">
        <f>_xlfn.XLOOKUP(TblMainInvoices[[#This Row],[Fehrest_Code]],TblFeharesCode[Fehrest_Code],TblFeharesCode[Schedule_Prices_Fa])</f>
        <v>ابنیه</v>
      </c>
      <c r="C1136" s="240" t="e">
        <f>_xlfn.XLOOKUP(TblMainInvoices[[#This Row],[Schedule_Prices_Fa]],TblFeharesCode[Schedule_Prices_Fa],#REF!)</f>
        <v>#REF!</v>
      </c>
      <c r="D1136" s="241">
        <v>11</v>
      </c>
      <c r="E1136" s="241" t="str">
        <f t="shared" si="35"/>
        <v>22</v>
      </c>
      <c r="F1136" s="240" t="s">
        <v>2246</v>
      </c>
      <c r="G1136" s="251" t="s">
        <v>2389</v>
      </c>
      <c r="H1136" s="243" t="s">
        <v>2390</v>
      </c>
      <c r="I1136" s="243" t="s">
        <v>4146</v>
      </c>
      <c r="J1136" s="252" t="s">
        <v>125</v>
      </c>
      <c r="K1136" s="245">
        <v>9431000</v>
      </c>
      <c r="L1136" s="246"/>
      <c r="M1136" s="247">
        <f>_xlfn.XLOOKUP(TblMainInvoices[[#This Row],[Chapter_Nomber]],TblFeharesChapter[Abniyeh_Chapter_Nomber],TblFeharesChapter[Abniyeh_Plus_Minus])</f>
        <v>1.3028</v>
      </c>
      <c r="N1136" s="248">
        <v>1.3418000000000001</v>
      </c>
      <c r="O1136" s="245" t="str">
        <f>IF(ISBLANK(TblMainInvoices[[#This Row],[Estimate_Contract_Volumn]]),"",ROUND(TblMainInvoices[[#This Row],[Price_Unit]]*TblMainInvoices[[#This Row],[Estimate_Contract_Volumn]],0))</f>
        <v/>
      </c>
      <c r="P1136" s="249"/>
      <c r="Q1136" s="250" t="str">
        <f>IFERROR(IF(ISBLANK(TblMainInvoices[[#This Row],[ContInv_No01_Volumn]]),"",ROUND(TblMainInvoices[[#This Row],[Price_Unit]]*TblMainInvoices[[#This Row],[ContInv_No01_Volumn]],0)),"")</f>
        <v/>
      </c>
    </row>
    <row r="1137" spans="1:17" ht="50.25" customHeight="1">
      <c r="A1137" s="239" t="str">
        <f t="shared" si="34"/>
        <v>11220417</v>
      </c>
      <c r="B1137" s="240" t="str">
        <f>_xlfn.XLOOKUP(TblMainInvoices[[#This Row],[Fehrest_Code]],TblFeharesCode[Fehrest_Code],TblFeharesCode[Schedule_Prices_Fa])</f>
        <v>ابنیه</v>
      </c>
      <c r="C1137" s="240" t="e">
        <f>_xlfn.XLOOKUP(TblMainInvoices[[#This Row],[Schedule_Prices_Fa]],TblFeharesCode[Schedule_Prices_Fa],#REF!)</f>
        <v>#REF!</v>
      </c>
      <c r="D1137" s="241">
        <v>11</v>
      </c>
      <c r="E1137" s="241" t="str">
        <f t="shared" si="35"/>
        <v>22</v>
      </c>
      <c r="F1137" s="240" t="s">
        <v>2246</v>
      </c>
      <c r="G1137" s="251" t="s">
        <v>2391</v>
      </c>
      <c r="H1137" s="243" t="s">
        <v>2392</v>
      </c>
      <c r="I1137" s="243" t="s">
        <v>4147</v>
      </c>
      <c r="J1137" s="252" t="s">
        <v>125</v>
      </c>
      <c r="K1137" s="245">
        <v>9383000</v>
      </c>
      <c r="L1137" s="246"/>
      <c r="M1137" s="247">
        <f>_xlfn.XLOOKUP(TblMainInvoices[[#This Row],[Chapter_Nomber]],TblFeharesChapter[Abniyeh_Chapter_Nomber],TblFeharesChapter[Abniyeh_Plus_Minus])</f>
        <v>1.3028</v>
      </c>
      <c r="N1137" s="248">
        <v>1.3418000000000001</v>
      </c>
      <c r="O1137" s="245" t="str">
        <f>IF(ISBLANK(TblMainInvoices[[#This Row],[Estimate_Contract_Volumn]]),"",ROUND(TblMainInvoices[[#This Row],[Price_Unit]]*TblMainInvoices[[#This Row],[Estimate_Contract_Volumn]],0))</f>
        <v/>
      </c>
      <c r="P1137" s="249"/>
      <c r="Q1137" s="250" t="str">
        <f>IFERROR(IF(ISBLANK(TblMainInvoices[[#This Row],[ContInv_No01_Volumn]]),"",ROUND(TblMainInvoices[[#This Row],[Price_Unit]]*TblMainInvoices[[#This Row],[ContInv_No01_Volumn]],0)),"")</f>
        <v/>
      </c>
    </row>
    <row r="1138" spans="1:17" ht="50.25" customHeight="1">
      <c r="A1138" s="239" t="str">
        <f t="shared" si="34"/>
        <v>11220420</v>
      </c>
      <c r="B1138" s="240" t="str">
        <f>_xlfn.XLOOKUP(TblMainInvoices[[#This Row],[Fehrest_Code]],TblFeharesCode[Fehrest_Code],TblFeharesCode[Schedule_Prices_Fa])</f>
        <v>ابنیه</v>
      </c>
      <c r="C1138" s="240" t="e">
        <f>_xlfn.XLOOKUP(TblMainInvoices[[#This Row],[Schedule_Prices_Fa]],TblFeharesCode[Schedule_Prices_Fa],#REF!)</f>
        <v>#REF!</v>
      </c>
      <c r="D1138" s="241">
        <v>11</v>
      </c>
      <c r="E1138" s="241" t="str">
        <f t="shared" si="35"/>
        <v>22</v>
      </c>
      <c r="F1138" s="240" t="s">
        <v>2246</v>
      </c>
      <c r="G1138" s="251" t="s">
        <v>2393</v>
      </c>
      <c r="H1138" s="243" t="s">
        <v>2394</v>
      </c>
      <c r="I1138" s="243" t="s">
        <v>4145</v>
      </c>
      <c r="J1138" s="252" t="s">
        <v>125</v>
      </c>
      <c r="K1138" s="245">
        <v>10134000</v>
      </c>
      <c r="L1138" s="246"/>
      <c r="M1138" s="247">
        <f>_xlfn.XLOOKUP(TblMainInvoices[[#This Row],[Chapter_Nomber]],TblFeharesChapter[Abniyeh_Chapter_Nomber],TblFeharesChapter[Abniyeh_Plus_Minus])</f>
        <v>1.3028</v>
      </c>
      <c r="N1138" s="248">
        <v>1.3418000000000001</v>
      </c>
      <c r="O1138" s="245" t="str">
        <f>IF(ISBLANK(TblMainInvoices[[#This Row],[Estimate_Contract_Volumn]]),"",ROUND(TblMainInvoices[[#This Row],[Price_Unit]]*TblMainInvoices[[#This Row],[Estimate_Contract_Volumn]],0))</f>
        <v/>
      </c>
      <c r="P1138" s="249"/>
      <c r="Q1138" s="250" t="str">
        <f>IFERROR(IF(ISBLANK(TblMainInvoices[[#This Row],[ContInv_No01_Volumn]]),"",ROUND(TblMainInvoices[[#This Row],[Price_Unit]]*TblMainInvoices[[#This Row],[ContInv_No01_Volumn]],0)),"")</f>
        <v/>
      </c>
    </row>
    <row r="1139" spans="1:17" ht="50.25" customHeight="1">
      <c r="A1139" s="239" t="str">
        <f t="shared" si="34"/>
        <v>11220423</v>
      </c>
      <c r="B1139" s="240" t="str">
        <f>_xlfn.XLOOKUP(TblMainInvoices[[#This Row],[Fehrest_Code]],TblFeharesCode[Fehrest_Code],TblFeharesCode[Schedule_Prices_Fa])</f>
        <v>ابنیه</v>
      </c>
      <c r="C1139" s="240" t="e">
        <f>_xlfn.XLOOKUP(TblMainInvoices[[#This Row],[Schedule_Prices_Fa]],TblFeharesCode[Schedule_Prices_Fa],#REF!)</f>
        <v>#REF!</v>
      </c>
      <c r="D1139" s="241">
        <v>11</v>
      </c>
      <c r="E1139" s="241" t="str">
        <f t="shared" si="35"/>
        <v>22</v>
      </c>
      <c r="F1139" s="240" t="s">
        <v>2246</v>
      </c>
      <c r="G1139" s="251" t="s">
        <v>2395</v>
      </c>
      <c r="H1139" s="243" t="s">
        <v>2396</v>
      </c>
      <c r="I1139" s="243" t="s">
        <v>4145</v>
      </c>
      <c r="J1139" s="252" t="s">
        <v>125</v>
      </c>
      <c r="K1139" s="245">
        <v>10007000</v>
      </c>
      <c r="L1139" s="246"/>
      <c r="M1139" s="247">
        <f>_xlfn.XLOOKUP(TblMainInvoices[[#This Row],[Chapter_Nomber]],TblFeharesChapter[Abniyeh_Chapter_Nomber],TblFeharesChapter[Abniyeh_Plus_Minus])</f>
        <v>1.3028</v>
      </c>
      <c r="N1139" s="248">
        <v>1.3418000000000001</v>
      </c>
      <c r="O1139" s="245" t="str">
        <f>IF(ISBLANK(TblMainInvoices[[#This Row],[Estimate_Contract_Volumn]]),"",ROUND(TblMainInvoices[[#This Row],[Price_Unit]]*TblMainInvoices[[#This Row],[Estimate_Contract_Volumn]],0))</f>
        <v/>
      </c>
      <c r="P1139" s="249"/>
      <c r="Q1139" s="250" t="str">
        <f>IFERROR(IF(ISBLANK(TblMainInvoices[[#This Row],[ContInv_No01_Volumn]]),"",ROUND(TblMainInvoices[[#This Row],[Price_Unit]]*TblMainInvoices[[#This Row],[ContInv_No01_Volumn]],0)),"")</f>
        <v/>
      </c>
    </row>
    <row r="1140" spans="1:17" ht="50.25" customHeight="1">
      <c r="A1140" s="239" t="str">
        <f t="shared" si="34"/>
        <v>11220424</v>
      </c>
      <c r="B1140" s="240" t="str">
        <f>_xlfn.XLOOKUP(TblMainInvoices[[#This Row],[Fehrest_Code]],TblFeharesCode[Fehrest_Code],TblFeharesCode[Schedule_Prices_Fa])</f>
        <v>ابنیه</v>
      </c>
      <c r="C1140" s="240" t="e">
        <f>_xlfn.XLOOKUP(TblMainInvoices[[#This Row],[Schedule_Prices_Fa]],TblFeharesCode[Schedule_Prices_Fa],#REF!)</f>
        <v>#REF!</v>
      </c>
      <c r="D1140" s="241">
        <v>11</v>
      </c>
      <c r="E1140" s="241" t="str">
        <f t="shared" si="35"/>
        <v>22</v>
      </c>
      <c r="F1140" s="240" t="s">
        <v>2246</v>
      </c>
      <c r="G1140" s="251" t="s">
        <v>2397</v>
      </c>
      <c r="H1140" s="243" t="s">
        <v>2398</v>
      </c>
      <c r="I1140" s="243" t="s">
        <v>4145</v>
      </c>
      <c r="J1140" s="252" t="s">
        <v>125</v>
      </c>
      <c r="K1140" s="245">
        <v>8479000</v>
      </c>
      <c r="L1140" s="246"/>
      <c r="M1140" s="247">
        <f>_xlfn.XLOOKUP(TblMainInvoices[[#This Row],[Chapter_Nomber]],TblFeharesChapter[Abniyeh_Chapter_Nomber],TblFeharesChapter[Abniyeh_Plus_Minus])</f>
        <v>1.3028</v>
      </c>
      <c r="N1140" s="248">
        <v>1.3418000000000001</v>
      </c>
      <c r="O1140" s="245" t="str">
        <f>IF(ISBLANK(TblMainInvoices[[#This Row],[Estimate_Contract_Volumn]]),"",ROUND(TblMainInvoices[[#This Row],[Price_Unit]]*TblMainInvoices[[#This Row],[Estimate_Contract_Volumn]],0))</f>
        <v/>
      </c>
      <c r="P1140" s="249"/>
      <c r="Q1140" s="250" t="str">
        <f>IFERROR(IF(ISBLANK(TblMainInvoices[[#This Row],[ContInv_No01_Volumn]]),"",ROUND(TblMainInvoices[[#This Row],[Price_Unit]]*TblMainInvoices[[#This Row],[ContInv_No01_Volumn]],0)),"")</f>
        <v/>
      </c>
    </row>
    <row r="1141" spans="1:17" ht="50.25" customHeight="1">
      <c r="A1141" s="239" t="str">
        <f t="shared" si="34"/>
        <v>11220430</v>
      </c>
      <c r="B1141" s="240" t="str">
        <f>_xlfn.XLOOKUP(TblMainInvoices[[#This Row],[Fehrest_Code]],TblFeharesCode[Fehrest_Code],TblFeharesCode[Schedule_Prices_Fa])</f>
        <v>ابنیه</v>
      </c>
      <c r="C1141" s="240" t="e">
        <f>_xlfn.XLOOKUP(TblMainInvoices[[#This Row],[Schedule_Prices_Fa]],TblFeharesCode[Schedule_Prices_Fa],#REF!)</f>
        <v>#REF!</v>
      </c>
      <c r="D1141" s="241">
        <v>11</v>
      </c>
      <c r="E1141" s="241" t="str">
        <f t="shared" si="35"/>
        <v>22</v>
      </c>
      <c r="F1141" s="240" t="s">
        <v>2246</v>
      </c>
      <c r="G1141" s="251" t="s">
        <v>2399</v>
      </c>
      <c r="H1141" s="243" t="s">
        <v>2400</v>
      </c>
      <c r="I1141" s="243" t="s">
        <v>4143</v>
      </c>
      <c r="J1141" s="252" t="s">
        <v>125</v>
      </c>
      <c r="K1141" s="245">
        <v>2552000</v>
      </c>
      <c r="L1141" s="246"/>
      <c r="M1141" s="247">
        <f>_xlfn.XLOOKUP(TblMainInvoices[[#This Row],[Chapter_Nomber]],TblFeharesChapter[Abniyeh_Chapter_Nomber],TblFeharesChapter[Abniyeh_Plus_Minus])</f>
        <v>1.3028</v>
      </c>
      <c r="N1141" s="248">
        <v>1.3418000000000001</v>
      </c>
      <c r="O1141" s="245" t="str">
        <f>IF(ISBLANK(TblMainInvoices[[#This Row],[Estimate_Contract_Volumn]]),"",ROUND(TblMainInvoices[[#This Row],[Price_Unit]]*TblMainInvoices[[#This Row],[Estimate_Contract_Volumn]],0))</f>
        <v/>
      </c>
      <c r="P1141" s="249"/>
      <c r="Q1141" s="250" t="str">
        <f>IFERROR(IF(ISBLANK(TblMainInvoices[[#This Row],[ContInv_No01_Volumn]]),"",ROUND(TblMainInvoices[[#This Row],[Price_Unit]]*TblMainInvoices[[#This Row],[ContInv_No01_Volumn]],0)),"")</f>
        <v/>
      </c>
    </row>
    <row r="1142" spans="1:17" ht="50.25" customHeight="1">
      <c r="A1142" s="239" t="str">
        <f t="shared" si="34"/>
        <v>11220510</v>
      </c>
      <c r="B1142" s="240" t="str">
        <f>_xlfn.XLOOKUP(TblMainInvoices[[#This Row],[Fehrest_Code]],TblFeharesCode[Fehrest_Code],TblFeharesCode[Schedule_Prices_Fa])</f>
        <v>ابنیه</v>
      </c>
      <c r="C1142" s="240" t="e">
        <f>_xlfn.XLOOKUP(TblMainInvoices[[#This Row],[Schedule_Prices_Fa]],TblFeharesCode[Schedule_Prices_Fa],#REF!)</f>
        <v>#REF!</v>
      </c>
      <c r="D1142" s="241">
        <v>11</v>
      </c>
      <c r="E1142" s="241" t="str">
        <f t="shared" si="35"/>
        <v>22</v>
      </c>
      <c r="F1142" s="240" t="s">
        <v>2246</v>
      </c>
      <c r="G1142" s="251" t="s">
        <v>2401</v>
      </c>
      <c r="H1142" s="243" t="s">
        <v>2402</v>
      </c>
      <c r="I1142" s="243" t="s">
        <v>4148</v>
      </c>
      <c r="J1142" s="252" t="s">
        <v>125</v>
      </c>
      <c r="K1142" s="245">
        <v>10036000</v>
      </c>
      <c r="L1142" s="246"/>
      <c r="M1142" s="247">
        <f>_xlfn.XLOOKUP(TblMainInvoices[[#This Row],[Chapter_Nomber]],TblFeharesChapter[Abniyeh_Chapter_Nomber],TblFeharesChapter[Abniyeh_Plus_Minus])</f>
        <v>1.3028</v>
      </c>
      <c r="N1142" s="248">
        <v>1.3418000000000001</v>
      </c>
      <c r="O1142" s="245" t="str">
        <f>IF(ISBLANK(TblMainInvoices[[#This Row],[Estimate_Contract_Volumn]]),"",ROUND(TblMainInvoices[[#This Row],[Price_Unit]]*TblMainInvoices[[#This Row],[Estimate_Contract_Volumn]],0))</f>
        <v/>
      </c>
      <c r="P1142" s="249"/>
      <c r="Q1142" s="250" t="str">
        <f>IFERROR(IF(ISBLANK(TblMainInvoices[[#This Row],[ContInv_No01_Volumn]]),"",ROUND(TblMainInvoices[[#This Row],[Price_Unit]]*TblMainInvoices[[#This Row],[ContInv_No01_Volumn]],0)),"")</f>
        <v/>
      </c>
    </row>
    <row r="1143" spans="1:17" ht="50.25" customHeight="1">
      <c r="A1143" s="239" t="str">
        <f t="shared" si="34"/>
        <v>11220511</v>
      </c>
      <c r="B1143" s="240" t="str">
        <f>_xlfn.XLOOKUP(TblMainInvoices[[#This Row],[Fehrest_Code]],TblFeharesCode[Fehrest_Code],TblFeharesCode[Schedule_Prices_Fa])</f>
        <v>ابنیه</v>
      </c>
      <c r="C1143" s="240" t="e">
        <f>_xlfn.XLOOKUP(TblMainInvoices[[#This Row],[Schedule_Prices_Fa]],TblFeharesCode[Schedule_Prices_Fa],#REF!)</f>
        <v>#REF!</v>
      </c>
      <c r="D1143" s="241">
        <v>11</v>
      </c>
      <c r="E1143" s="241" t="str">
        <f t="shared" si="35"/>
        <v>22</v>
      </c>
      <c r="F1143" s="240" t="s">
        <v>2246</v>
      </c>
      <c r="G1143" s="251" t="s">
        <v>2403</v>
      </c>
      <c r="H1143" s="243" t="s">
        <v>2404</v>
      </c>
      <c r="I1143" s="243" t="s">
        <v>4149</v>
      </c>
      <c r="J1143" s="252" t="s">
        <v>125</v>
      </c>
      <c r="K1143" s="245">
        <v>8213000</v>
      </c>
      <c r="L1143" s="246"/>
      <c r="M1143" s="247">
        <f>_xlfn.XLOOKUP(TblMainInvoices[[#This Row],[Chapter_Nomber]],TblFeharesChapter[Abniyeh_Chapter_Nomber],TblFeharesChapter[Abniyeh_Plus_Minus])</f>
        <v>1.3028</v>
      </c>
      <c r="N1143" s="248">
        <v>1.3418000000000001</v>
      </c>
      <c r="O1143" s="245" t="str">
        <f>IF(ISBLANK(TblMainInvoices[[#This Row],[Estimate_Contract_Volumn]]),"",ROUND(TblMainInvoices[[#This Row],[Price_Unit]]*TblMainInvoices[[#This Row],[Estimate_Contract_Volumn]],0))</f>
        <v/>
      </c>
      <c r="P1143" s="249"/>
      <c r="Q1143" s="250" t="str">
        <f>IFERROR(IF(ISBLANK(TblMainInvoices[[#This Row],[ContInv_No01_Volumn]]),"",ROUND(TblMainInvoices[[#This Row],[Price_Unit]]*TblMainInvoices[[#This Row],[ContInv_No01_Volumn]],0)),"")</f>
        <v/>
      </c>
    </row>
    <row r="1144" spans="1:17" ht="50.25" customHeight="1">
      <c r="A1144" s="239" t="str">
        <f t="shared" si="34"/>
        <v>11220514</v>
      </c>
      <c r="B1144" s="240" t="str">
        <f>_xlfn.XLOOKUP(TblMainInvoices[[#This Row],[Fehrest_Code]],TblFeharesCode[Fehrest_Code],TblFeharesCode[Schedule_Prices_Fa])</f>
        <v>ابنیه</v>
      </c>
      <c r="C1144" s="240" t="e">
        <f>_xlfn.XLOOKUP(TblMainInvoices[[#This Row],[Schedule_Prices_Fa]],TblFeharesCode[Schedule_Prices_Fa],#REF!)</f>
        <v>#REF!</v>
      </c>
      <c r="D1144" s="241">
        <v>11</v>
      </c>
      <c r="E1144" s="241" t="str">
        <f t="shared" si="35"/>
        <v>22</v>
      </c>
      <c r="F1144" s="240" t="s">
        <v>2246</v>
      </c>
      <c r="G1144" s="251" t="s">
        <v>2405</v>
      </c>
      <c r="H1144" s="243" t="s">
        <v>2406</v>
      </c>
      <c r="I1144" s="243" t="s">
        <v>4150</v>
      </c>
      <c r="J1144" s="252" t="s">
        <v>125</v>
      </c>
      <c r="K1144" s="245">
        <v>8435000</v>
      </c>
      <c r="L1144" s="246"/>
      <c r="M1144" s="247">
        <f>_xlfn.XLOOKUP(TblMainInvoices[[#This Row],[Chapter_Nomber]],TblFeharesChapter[Abniyeh_Chapter_Nomber],TblFeharesChapter[Abniyeh_Plus_Minus])</f>
        <v>1.3028</v>
      </c>
      <c r="N1144" s="248">
        <v>1.3418000000000001</v>
      </c>
      <c r="O1144" s="245" t="str">
        <f>IF(ISBLANK(TblMainInvoices[[#This Row],[Estimate_Contract_Volumn]]),"",ROUND(TblMainInvoices[[#This Row],[Price_Unit]]*TblMainInvoices[[#This Row],[Estimate_Contract_Volumn]],0))</f>
        <v/>
      </c>
      <c r="P1144" s="249"/>
      <c r="Q1144" s="250" t="str">
        <f>IFERROR(IF(ISBLANK(TblMainInvoices[[#This Row],[ContInv_No01_Volumn]]),"",ROUND(TblMainInvoices[[#This Row],[Price_Unit]]*TblMainInvoices[[#This Row],[ContInv_No01_Volumn]],0)),"")</f>
        <v/>
      </c>
    </row>
    <row r="1145" spans="1:17" ht="50.25" customHeight="1">
      <c r="A1145" s="239" t="str">
        <f t="shared" si="34"/>
        <v>11220515</v>
      </c>
      <c r="B1145" s="240" t="str">
        <f>_xlfn.XLOOKUP(TblMainInvoices[[#This Row],[Fehrest_Code]],TblFeharesCode[Fehrest_Code],TblFeharesCode[Schedule_Prices_Fa])</f>
        <v>ابنیه</v>
      </c>
      <c r="C1145" s="240" t="e">
        <f>_xlfn.XLOOKUP(TblMainInvoices[[#This Row],[Schedule_Prices_Fa]],TblFeharesCode[Schedule_Prices_Fa],#REF!)</f>
        <v>#REF!</v>
      </c>
      <c r="D1145" s="241">
        <v>11</v>
      </c>
      <c r="E1145" s="241" t="str">
        <f t="shared" si="35"/>
        <v>22</v>
      </c>
      <c r="F1145" s="240" t="s">
        <v>2246</v>
      </c>
      <c r="G1145" s="251" t="s">
        <v>2407</v>
      </c>
      <c r="H1145" s="243" t="s">
        <v>2408</v>
      </c>
      <c r="I1145" s="243" t="s">
        <v>4151</v>
      </c>
      <c r="J1145" s="252" t="s">
        <v>125</v>
      </c>
      <c r="K1145" s="245">
        <v>9511000</v>
      </c>
      <c r="L1145" s="246"/>
      <c r="M1145" s="247">
        <f>_xlfn.XLOOKUP(TblMainInvoices[[#This Row],[Chapter_Nomber]],TblFeharesChapter[Abniyeh_Chapter_Nomber],TblFeharesChapter[Abniyeh_Plus_Minus])</f>
        <v>1.3028</v>
      </c>
      <c r="N1145" s="248">
        <v>1.3418000000000001</v>
      </c>
      <c r="O1145" s="245" t="str">
        <f>IF(ISBLANK(TblMainInvoices[[#This Row],[Estimate_Contract_Volumn]]),"",ROUND(TblMainInvoices[[#This Row],[Price_Unit]]*TblMainInvoices[[#This Row],[Estimate_Contract_Volumn]],0))</f>
        <v/>
      </c>
      <c r="P1145" s="249"/>
      <c r="Q1145" s="250" t="str">
        <f>IFERROR(IF(ISBLANK(TblMainInvoices[[#This Row],[ContInv_No01_Volumn]]),"",ROUND(TblMainInvoices[[#This Row],[Price_Unit]]*TblMainInvoices[[#This Row],[ContInv_No01_Volumn]],0)),"")</f>
        <v/>
      </c>
    </row>
    <row r="1146" spans="1:17" ht="50.25" customHeight="1">
      <c r="A1146" s="239" t="str">
        <f t="shared" si="34"/>
        <v>11220516</v>
      </c>
      <c r="B1146" s="240" t="str">
        <f>_xlfn.XLOOKUP(TblMainInvoices[[#This Row],[Fehrest_Code]],TblFeharesCode[Fehrest_Code],TblFeharesCode[Schedule_Prices_Fa])</f>
        <v>ابنیه</v>
      </c>
      <c r="C1146" s="240" t="e">
        <f>_xlfn.XLOOKUP(TblMainInvoices[[#This Row],[Schedule_Prices_Fa]],TblFeharesCode[Schedule_Prices_Fa],#REF!)</f>
        <v>#REF!</v>
      </c>
      <c r="D1146" s="241">
        <v>11</v>
      </c>
      <c r="E1146" s="241" t="str">
        <f t="shared" si="35"/>
        <v>22</v>
      </c>
      <c r="F1146" s="240" t="s">
        <v>2246</v>
      </c>
      <c r="G1146" s="251" t="s">
        <v>2409</v>
      </c>
      <c r="H1146" s="243" t="s">
        <v>2410</v>
      </c>
      <c r="I1146" s="243" t="s">
        <v>4152</v>
      </c>
      <c r="J1146" s="252" t="s">
        <v>125</v>
      </c>
      <c r="K1146" s="245">
        <v>7158000</v>
      </c>
      <c r="L1146" s="246"/>
      <c r="M1146" s="247">
        <f>_xlfn.XLOOKUP(TblMainInvoices[[#This Row],[Chapter_Nomber]],TblFeharesChapter[Abniyeh_Chapter_Nomber],TblFeharesChapter[Abniyeh_Plus_Minus])</f>
        <v>1.3028</v>
      </c>
      <c r="N1146" s="248">
        <v>1.3418000000000001</v>
      </c>
      <c r="O1146" s="245" t="str">
        <f>IF(ISBLANK(TblMainInvoices[[#This Row],[Estimate_Contract_Volumn]]),"",ROUND(TblMainInvoices[[#This Row],[Price_Unit]]*TblMainInvoices[[#This Row],[Estimate_Contract_Volumn]],0))</f>
        <v/>
      </c>
      <c r="P1146" s="249"/>
      <c r="Q1146" s="250" t="str">
        <f>IFERROR(IF(ISBLANK(TblMainInvoices[[#This Row],[ContInv_No01_Volumn]]),"",ROUND(TblMainInvoices[[#This Row],[Price_Unit]]*TblMainInvoices[[#This Row],[ContInv_No01_Volumn]],0)),"")</f>
        <v/>
      </c>
    </row>
    <row r="1147" spans="1:17" ht="50.25" customHeight="1">
      <c r="A1147" s="239" t="str">
        <f t="shared" si="34"/>
        <v>11220517</v>
      </c>
      <c r="B1147" s="240" t="str">
        <f>_xlfn.XLOOKUP(TblMainInvoices[[#This Row],[Fehrest_Code]],TblFeharesCode[Fehrest_Code],TblFeharesCode[Schedule_Prices_Fa])</f>
        <v>ابنیه</v>
      </c>
      <c r="C1147" s="240" t="e">
        <f>_xlfn.XLOOKUP(TblMainInvoices[[#This Row],[Schedule_Prices_Fa]],TblFeharesCode[Schedule_Prices_Fa],#REF!)</f>
        <v>#REF!</v>
      </c>
      <c r="D1147" s="241">
        <v>11</v>
      </c>
      <c r="E1147" s="241" t="str">
        <f t="shared" si="35"/>
        <v>22</v>
      </c>
      <c r="F1147" s="240" t="s">
        <v>2246</v>
      </c>
      <c r="G1147" s="251" t="s">
        <v>2411</v>
      </c>
      <c r="H1147" s="243" t="s">
        <v>2412</v>
      </c>
      <c r="I1147" s="243" t="s">
        <v>4153</v>
      </c>
      <c r="J1147" s="252" t="s">
        <v>125</v>
      </c>
      <c r="K1147" s="245">
        <v>11973000</v>
      </c>
      <c r="L1147" s="246"/>
      <c r="M1147" s="247">
        <f>_xlfn.XLOOKUP(TblMainInvoices[[#This Row],[Chapter_Nomber]],TblFeharesChapter[Abniyeh_Chapter_Nomber],TblFeharesChapter[Abniyeh_Plus_Minus])</f>
        <v>1.3028</v>
      </c>
      <c r="N1147" s="248">
        <v>1.3418000000000001</v>
      </c>
      <c r="O1147" s="245" t="str">
        <f>IF(ISBLANK(TblMainInvoices[[#This Row],[Estimate_Contract_Volumn]]),"",ROUND(TblMainInvoices[[#This Row],[Price_Unit]]*TblMainInvoices[[#This Row],[Estimate_Contract_Volumn]],0))</f>
        <v/>
      </c>
      <c r="P1147" s="249"/>
      <c r="Q1147" s="250" t="str">
        <f>IFERROR(IF(ISBLANK(TblMainInvoices[[#This Row],[ContInv_No01_Volumn]]),"",ROUND(TblMainInvoices[[#This Row],[Price_Unit]]*TblMainInvoices[[#This Row],[ContInv_No01_Volumn]],0)),"")</f>
        <v/>
      </c>
    </row>
    <row r="1148" spans="1:17" ht="50.25" customHeight="1">
      <c r="A1148" s="239" t="str">
        <f t="shared" si="34"/>
        <v>11220520</v>
      </c>
      <c r="B1148" s="240" t="str">
        <f>_xlfn.XLOOKUP(TblMainInvoices[[#This Row],[Fehrest_Code]],TblFeharesCode[Fehrest_Code],TblFeharesCode[Schedule_Prices_Fa])</f>
        <v>ابنیه</v>
      </c>
      <c r="C1148" s="240" t="e">
        <f>_xlfn.XLOOKUP(TblMainInvoices[[#This Row],[Schedule_Prices_Fa]],TblFeharesCode[Schedule_Prices_Fa],#REF!)</f>
        <v>#REF!</v>
      </c>
      <c r="D1148" s="241">
        <v>11</v>
      </c>
      <c r="E1148" s="241" t="str">
        <f t="shared" si="35"/>
        <v>22</v>
      </c>
      <c r="F1148" s="240" t="s">
        <v>2246</v>
      </c>
      <c r="G1148" s="251" t="s">
        <v>2413</v>
      </c>
      <c r="H1148" s="243" t="s">
        <v>2414</v>
      </c>
      <c r="I1148" s="243" t="s">
        <v>4154</v>
      </c>
      <c r="J1148" s="252" t="s">
        <v>125</v>
      </c>
      <c r="K1148" s="245">
        <v>10344000</v>
      </c>
      <c r="L1148" s="246"/>
      <c r="M1148" s="247">
        <f>_xlfn.XLOOKUP(TblMainInvoices[[#This Row],[Chapter_Nomber]],TblFeharesChapter[Abniyeh_Chapter_Nomber],TblFeharesChapter[Abniyeh_Plus_Minus])</f>
        <v>1.3028</v>
      </c>
      <c r="N1148" s="248">
        <v>1.3418000000000001</v>
      </c>
      <c r="O1148" s="245" t="str">
        <f>IF(ISBLANK(TblMainInvoices[[#This Row],[Estimate_Contract_Volumn]]),"",ROUND(TblMainInvoices[[#This Row],[Price_Unit]]*TblMainInvoices[[#This Row],[Estimate_Contract_Volumn]],0))</f>
        <v/>
      </c>
      <c r="P1148" s="249"/>
      <c r="Q1148" s="250" t="str">
        <f>IFERROR(IF(ISBLANK(TblMainInvoices[[#This Row],[ContInv_No01_Volumn]]),"",ROUND(TblMainInvoices[[#This Row],[Price_Unit]]*TblMainInvoices[[#This Row],[ContInv_No01_Volumn]],0)),"")</f>
        <v/>
      </c>
    </row>
    <row r="1149" spans="1:17" ht="50.25" customHeight="1">
      <c r="A1149" s="239" t="str">
        <f t="shared" si="34"/>
        <v>11220521</v>
      </c>
      <c r="B1149" s="240" t="str">
        <f>_xlfn.XLOOKUP(TblMainInvoices[[#This Row],[Fehrest_Code]],TblFeharesCode[Fehrest_Code],TblFeharesCode[Schedule_Prices_Fa])</f>
        <v>ابنیه</v>
      </c>
      <c r="C1149" s="240" t="e">
        <f>_xlfn.XLOOKUP(TblMainInvoices[[#This Row],[Schedule_Prices_Fa]],TblFeharesCode[Schedule_Prices_Fa],#REF!)</f>
        <v>#REF!</v>
      </c>
      <c r="D1149" s="241">
        <v>11</v>
      </c>
      <c r="E1149" s="241" t="str">
        <f t="shared" si="35"/>
        <v>22</v>
      </c>
      <c r="F1149" s="240" t="s">
        <v>2246</v>
      </c>
      <c r="G1149" s="251" t="s">
        <v>2415</v>
      </c>
      <c r="H1149" s="243" t="s">
        <v>2416</v>
      </c>
      <c r="I1149" s="243" t="s">
        <v>4155</v>
      </c>
      <c r="J1149" s="252" t="s">
        <v>125</v>
      </c>
      <c r="K1149" s="245">
        <v>8255000</v>
      </c>
      <c r="L1149" s="246"/>
      <c r="M1149" s="247">
        <f>_xlfn.XLOOKUP(TblMainInvoices[[#This Row],[Chapter_Nomber]],TblFeharesChapter[Abniyeh_Chapter_Nomber],TblFeharesChapter[Abniyeh_Plus_Minus])</f>
        <v>1.3028</v>
      </c>
      <c r="N1149" s="248">
        <v>1.3418000000000001</v>
      </c>
      <c r="O1149" s="245" t="str">
        <f>IF(ISBLANK(TblMainInvoices[[#This Row],[Estimate_Contract_Volumn]]),"",ROUND(TblMainInvoices[[#This Row],[Price_Unit]]*TblMainInvoices[[#This Row],[Estimate_Contract_Volumn]],0))</f>
        <v/>
      </c>
      <c r="P1149" s="249"/>
      <c r="Q1149" s="250" t="str">
        <f>IFERROR(IF(ISBLANK(TblMainInvoices[[#This Row],[ContInv_No01_Volumn]]),"",ROUND(TblMainInvoices[[#This Row],[Price_Unit]]*TblMainInvoices[[#This Row],[ContInv_No01_Volumn]],0)),"")</f>
        <v/>
      </c>
    </row>
    <row r="1150" spans="1:17" ht="50.25" customHeight="1">
      <c r="A1150" s="239" t="str">
        <f t="shared" si="34"/>
        <v>11220522</v>
      </c>
      <c r="B1150" s="240" t="str">
        <f>_xlfn.XLOOKUP(TblMainInvoices[[#This Row],[Fehrest_Code]],TblFeharesCode[Fehrest_Code],TblFeharesCode[Schedule_Prices_Fa])</f>
        <v>ابنیه</v>
      </c>
      <c r="C1150" s="240" t="e">
        <f>_xlfn.XLOOKUP(TblMainInvoices[[#This Row],[Schedule_Prices_Fa]],TblFeharesCode[Schedule_Prices_Fa],#REF!)</f>
        <v>#REF!</v>
      </c>
      <c r="D1150" s="241">
        <v>11</v>
      </c>
      <c r="E1150" s="241" t="str">
        <f t="shared" si="35"/>
        <v>22</v>
      </c>
      <c r="F1150" s="240" t="s">
        <v>2246</v>
      </c>
      <c r="G1150" s="251" t="s">
        <v>2417</v>
      </c>
      <c r="H1150" s="243" t="s">
        <v>2418</v>
      </c>
      <c r="I1150" s="243" t="s">
        <v>4156</v>
      </c>
      <c r="J1150" s="252" t="s">
        <v>125</v>
      </c>
      <c r="K1150" s="245">
        <v>7261000</v>
      </c>
      <c r="L1150" s="246"/>
      <c r="M1150" s="247">
        <f>_xlfn.XLOOKUP(TblMainInvoices[[#This Row],[Chapter_Nomber]],TblFeharesChapter[Abniyeh_Chapter_Nomber],TblFeharesChapter[Abniyeh_Plus_Minus])</f>
        <v>1.3028</v>
      </c>
      <c r="N1150" s="248">
        <v>1.3418000000000001</v>
      </c>
      <c r="O1150" s="245" t="str">
        <f>IF(ISBLANK(TblMainInvoices[[#This Row],[Estimate_Contract_Volumn]]),"",ROUND(TblMainInvoices[[#This Row],[Price_Unit]]*TblMainInvoices[[#This Row],[Estimate_Contract_Volumn]],0))</f>
        <v/>
      </c>
      <c r="P1150" s="249"/>
      <c r="Q1150" s="250" t="str">
        <f>IFERROR(IF(ISBLANK(TblMainInvoices[[#This Row],[ContInv_No01_Volumn]]),"",ROUND(TblMainInvoices[[#This Row],[Price_Unit]]*TblMainInvoices[[#This Row],[ContInv_No01_Volumn]],0)),"")</f>
        <v/>
      </c>
    </row>
    <row r="1151" spans="1:17" ht="50.25" customHeight="1">
      <c r="A1151" s="239" t="str">
        <f t="shared" si="34"/>
        <v>11220525</v>
      </c>
      <c r="B1151" s="240" t="str">
        <f>_xlfn.XLOOKUP(TblMainInvoices[[#This Row],[Fehrest_Code]],TblFeharesCode[Fehrest_Code],TblFeharesCode[Schedule_Prices_Fa])</f>
        <v>ابنیه</v>
      </c>
      <c r="C1151" s="240" t="e">
        <f>_xlfn.XLOOKUP(TblMainInvoices[[#This Row],[Schedule_Prices_Fa]],TblFeharesCode[Schedule_Prices_Fa],#REF!)</f>
        <v>#REF!</v>
      </c>
      <c r="D1151" s="241">
        <v>11</v>
      </c>
      <c r="E1151" s="241" t="str">
        <f t="shared" si="35"/>
        <v>22</v>
      </c>
      <c r="F1151" s="240" t="s">
        <v>2246</v>
      </c>
      <c r="G1151" s="251" t="s">
        <v>2419</v>
      </c>
      <c r="H1151" s="243" t="s">
        <v>2420</v>
      </c>
      <c r="I1151" s="243" t="s">
        <v>4157</v>
      </c>
      <c r="J1151" s="252" t="s">
        <v>125</v>
      </c>
      <c r="K1151" s="245">
        <v>8420000</v>
      </c>
      <c r="L1151" s="246"/>
      <c r="M1151" s="247">
        <f>_xlfn.XLOOKUP(TblMainInvoices[[#This Row],[Chapter_Nomber]],TblFeharesChapter[Abniyeh_Chapter_Nomber],TblFeharesChapter[Abniyeh_Plus_Minus])</f>
        <v>1.3028</v>
      </c>
      <c r="N1151" s="248">
        <v>1.3418000000000001</v>
      </c>
      <c r="O1151" s="245" t="str">
        <f>IF(ISBLANK(TblMainInvoices[[#This Row],[Estimate_Contract_Volumn]]),"",ROUND(TblMainInvoices[[#This Row],[Price_Unit]]*TblMainInvoices[[#This Row],[Estimate_Contract_Volumn]],0))</f>
        <v/>
      </c>
      <c r="P1151" s="249"/>
      <c r="Q1151" s="250" t="str">
        <f>IFERROR(IF(ISBLANK(TblMainInvoices[[#This Row],[ContInv_No01_Volumn]]),"",ROUND(TblMainInvoices[[#This Row],[Price_Unit]]*TblMainInvoices[[#This Row],[ContInv_No01_Volumn]],0)),"")</f>
        <v/>
      </c>
    </row>
    <row r="1152" spans="1:17" ht="50.25" customHeight="1">
      <c r="A1152" s="239" t="str">
        <f t="shared" si="34"/>
        <v>11220526</v>
      </c>
      <c r="B1152" s="240" t="str">
        <f>_xlfn.XLOOKUP(TblMainInvoices[[#This Row],[Fehrest_Code]],TblFeharesCode[Fehrest_Code],TblFeharesCode[Schedule_Prices_Fa])</f>
        <v>ابنیه</v>
      </c>
      <c r="C1152" s="240" t="e">
        <f>_xlfn.XLOOKUP(TblMainInvoices[[#This Row],[Schedule_Prices_Fa]],TblFeharesCode[Schedule_Prices_Fa],#REF!)</f>
        <v>#REF!</v>
      </c>
      <c r="D1152" s="241">
        <v>11</v>
      </c>
      <c r="E1152" s="241" t="str">
        <f t="shared" si="35"/>
        <v>22</v>
      </c>
      <c r="F1152" s="240" t="s">
        <v>2246</v>
      </c>
      <c r="G1152" s="251" t="s">
        <v>2421</v>
      </c>
      <c r="H1152" s="243" t="s">
        <v>2422</v>
      </c>
      <c r="I1152" s="243" t="s">
        <v>4158</v>
      </c>
      <c r="J1152" s="252" t="s">
        <v>125</v>
      </c>
      <c r="K1152" s="245">
        <v>6574000</v>
      </c>
      <c r="L1152" s="246"/>
      <c r="M1152" s="247">
        <f>_xlfn.XLOOKUP(TblMainInvoices[[#This Row],[Chapter_Nomber]],TblFeharesChapter[Abniyeh_Chapter_Nomber],TblFeharesChapter[Abniyeh_Plus_Minus])</f>
        <v>1.3028</v>
      </c>
      <c r="N1152" s="248">
        <v>1.3418000000000001</v>
      </c>
      <c r="O1152" s="245" t="str">
        <f>IF(ISBLANK(TblMainInvoices[[#This Row],[Estimate_Contract_Volumn]]),"",ROUND(TblMainInvoices[[#This Row],[Price_Unit]]*TblMainInvoices[[#This Row],[Estimate_Contract_Volumn]],0))</f>
        <v/>
      </c>
      <c r="P1152" s="249"/>
      <c r="Q1152" s="250" t="str">
        <f>IFERROR(IF(ISBLANK(TblMainInvoices[[#This Row],[ContInv_No01_Volumn]]),"",ROUND(TblMainInvoices[[#This Row],[Price_Unit]]*TblMainInvoices[[#This Row],[ContInv_No01_Volumn]],0)),"")</f>
        <v/>
      </c>
    </row>
    <row r="1153" spans="1:17" ht="50.25" customHeight="1">
      <c r="A1153" s="239" t="str">
        <f t="shared" si="34"/>
        <v>11220529</v>
      </c>
      <c r="B1153" s="240" t="str">
        <f>_xlfn.XLOOKUP(TblMainInvoices[[#This Row],[Fehrest_Code]],TblFeharesCode[Fehrest_Code],TblFeharesCode[Schedule_Prices_Fa])</f>
        <v>ابنیه</v>
      </c>
      <c r="C1153" s="240" t="e">
        <f>_xlfn.XLOOKUP(TblMainInvoices[[#This Row],[Schedule_Prices_Fa]],TblFeharesCode[Schedule_Prices_Fa],#REF!)</f>
        <v>#REF!</v>
      </c>
      <c r="D1153" s="241">
        <v>11</v>
      </c>
      <c r="E1153" s="241" t="str">
        <f t="shared" si="35"/>
        <v>22</v>
      </c>
      <c r="F1153" s="240" t="s">
        <v>2246</v>
      </c>
      <c r="G1153" s="251" t="s">
        <v>2423</v>
      </c>
      <c r="H1153" s="243" t="s">
        <v>2424</v>
      </c>
      <c r="I1153" s="243" t="s">
        <v>4159</v>
      </c>
      <c r="J1153" s="252" t="s">
        <v>125</v>
      </c>
      <c r="K1153" s="245">
        <v>7922000</v>
      </c>
      <c r="L1153" s="246"/>
      <c r="M1153" s="247">
        <f>_xlfn.XLOOKUP(TblMainInvoices[[#This Row],[Chapter_Nomber]],TblFeharesChapter[Abniyeh_Chapter_Nomber],TblFeharesChapter[Abniyeh_Plus_Minus])</f>
        <v>1.3028</v>
      </c>
      <c r="N1153" s="248">
        <v>1.3418000000000001</v>
      </c>
      <c r="O1153" s="245" t="str">
        <f>IF(ISBLANK(TblMainInvoices[[#This Row],[Estimate_Contract_Volumn]]),"",ROUND(TblMainInvoices[[#This Row],[Price_Unit]]*TblMainInvoices[[#This Row],[Estimate_Contract_Volumn]],0))</f>
        <v/>
      </c>
      <c r="P1153" s="249"/>
      <c r="Q1153" s="250" t="str">
        <f>IFERROR(IF(ISBLANK(TblMainInvoices[[#This Row],[ContInv_No01_Volumn]]),"",ROUND(TblMainInvoices[[#This Row],[Price_Unit]]*TblMainInvoices[[#This Row],[ContInv_No01_Volumn]],0)),"")</f>
        <v/>
      </c>
    </row>
    <row r="1154" spans="1:17" ht="50.25" customHeight="1">
      <c r="A1154" s="239" t="str">
        <f t="shared" si="34"/>
        <v>11220530</v>
      </c>
      <c r="B1154" s="240" t="str">
        <f>_xlfn.XLOOKUP(TblMainInvoices[[#This Row],[Fehrest_Code]],TblFeharesCode[Fehrest_Code],TblFeharesCode[Schedule_Prices_Fa])</f>
        <v>ابنیه</v>
      </c>
      <c r="C1154" s="240" t="e">
        <f>_xlfn.XLOOKUP(TblMainInvoices[[#This Row],[Schedule_Prices_Fa]],TblFeharesCode[Schedule_Prices_Fa],#REF!)</f>
        <v>#REF!</v>
      </c>
      <c r="D1154" s="241">
        <v>11</v>
      </c>
      <c r="E1154" s="241" t="str">
        <f t="shared" si="35"/>
        <v>22</v>
      </c>
      <c r="F1154" s="240" t="s">
        <v>2246</v>
      </c>
      <c r="G1154" s="251" t="s">
        <v>2425</v>
      </c>
      <c r="H1154" s="243" t="s">
        <v>2426</v>
      </c>
      <c r="I1154" s="243" t="s">
        <v>4160</v>
      </c>
      <c r="J1154" s="252" t="s">
        <v>125</v>
      </c>
      <c r="K1154" s="245">
        <v>8369000</v>
      </c>
      <c r="L1154" s="246"/>
      <c r="M1154" s="247">
        <f>_xlfn.XLOOKUP(TblMainInvoices[[#This Row],[Chapter_Nomber]],TblFeharesChapter[Abniyeh_Chapter_Nomber],TblFeharesChapter[Abniyeh_Plus_Minus])</f>
        <v>1.3028</v>
      </c>
      <c r="N1154" s="248">
        <v>1.3418000000000001</v>
      </c>
      <c r="O1154" s="245" t="str">
        <f>IF(ISBLANK(TblMainInvoices[[#This Row],[Estimate_Contract_Volumn]]),"",ROUND(TblMainInvoices[[#This Row],[Price_Unit]]*TblMainInvoices[[#This Row],[Estimate_Contract_Volumn]],0))</f>
        <v/>
      </c>
      <c r="P1154" s="249"/>
      <c r="Q1154" s="250" t="str">
        <f>IFERROR(IF(ISBLANK(TblMainInvoices[[#This Row],[ContInv_No01_Volumn]]),"",ROUND(TblMainInvoices[[#This Row],[Price_Unit]]*TblMainInvoices[[#This Row],[ContInv_No01_Volumn]],0)),"")</f>
        <v/>
      </c>
    </row>
    <row r="1155" spans="1:17" ht="50.25" customHeight="1">
      <c r="A1155" s="239" t="str">
        <f t="shared" si="34"/>
        <v>11220533</v>
      </c>
      <c r="B1155" s="240" t="str">
        <f>_xlfn.XLOOKUP(TblMainInvoices[[#This Row],[Fehrest_Code]],TblFeharesCode[Fehrest_Code],TblFeharesCode[Schedule_Prices_Fa])</f>
        <v>ابنیه</v>
      </c>
      <c r="C1155" s="240" t="e">
        <f>_xlfn.XLOOKUP(TblMainInvoices[[#This Row],[Schedule_Prices_Fa]],TblFeharesCode[Schedule_Prices_Fa],#REF!)</f>
        <v>#REF!</v>
      </c>
      <c r="D1155" s="241">
        <v>11</v>
      </c>
      <c r="E1155" s="241" t="str">
        <f t="shared" si="35"/>
        <v>22</v>
      </c>
      <c r="F1155" s="240" t="s">
        <v>2246</v>
      </c>
      <c r="G1155" s="251" t="s">
        <v>2427</v>
      </c>
      <c r="H1155" s="243" t="s">
        <v>2428</v>
      </c>
      <c r="I1155" s="243" t="s">
        <v>4161</v>
      </c>
      <c r="J1155" s="252" t="s">
        <v>125</v>
      </c>
      <c r="K1155" s="245">
        <v>8522000</v>
      </c>
      <c r="L1155" s="246"/>
      <c r="M1155" s="247">
        <f>_xlfn.XLOOKUP(TblMainInvoices[[#This Row],[Chapter_Nomber]],TblFeharesChapter[Abniyeh_Chapter_Nomber],TblFeharesChapter[Abniyeh_Plus_Minus])</f>
        <v>1.3028</v>
      </c>
      <c r="N1155" s="248">
        <v>1.3418000000000001</v>
      </c>
      <c r="O1155" s="245" t="str">
        <f>IF(ISBLANK(TblMainInvoices[[#This Row],[Estimate_Contract_Volumn]]),"",ROUND(TblMainInvoices[[#This Row],[Price_Unit]]*TblMainInvoices[[#This Row],[Estimate_Contract_Volumn]],0))</f>
        <v/>
      </c>
      <c r="P1155" s="249"/>
      <c r="Q1155" s="250" t="str">
        <f>IFERROR(IF(ISBLANK(TblMainInvoices[[#This Row],[ContInv_No01_Volumn]]),"",ROUND(TblMainInvoices[[#This Row],[Price_Unit]]*TblMainInvoices[[#This Row],[ContInv_No01_Volumn]],0)),"")</f>
        <v/>
      </c>
    </row>
    <row r="1156" spans="1:17" ht="50.25" customHeight="1">
      <c r="A1156" s="239" t="str">
        <f t="shared" si="34"/>
        <v>11220536</v>
      </c>
      <c r="B1156" s="240" t="str">
        <f>_xlfn.XLOOKUP(TblMainInvoices[[#This Row],[Fehrest_Code]],TblFeharesCode[Fehrest_Code],TblFeharesCode[Schedule_Prices_Fa])</f>
        <v>ابنیه</v>
      </c>
      <c r="C1156" s="240" t="e">
        <f>_xlfn.XLOOKUP(TblMainInvoices[[#This Row],[Schedule_Prices_Fa]],TblFeharesCode[Schedule_Prices_Fa],#REF!)</f>
        <v>#REF!</v>
      </c>
      <c r="D1156" s="241">
        <v>11</v>
      </c>
      <c r="E1156" s="241" t="str">
        <f t="shared" si="35"/>
        <v>22</v>
      </c>
      <c r="F1156" s="240" t="s">
        <v>2246</v>
      </c>
      <c r="G1156" s="251" t="s">
        <v>2429</v>
      </c>
      <c r="H1156" s="243" t="s">
        <v>2430</v>
      </c>
      <c r="I1156" s="243" t="s">
        <v>4153</v>
      </c>
      <c r="J1156" s="252" t="s">
        <v>125</v>
      </c>
      <c r="K1156" s="245">
        <v>9462000</v>
      </c>
      <c r="L1156" s="246"/>
      <c r="M1156" s="247">
        <f>_xlfn.XLOOKUP(TblMainInvoices[[#This Row],[Chapter_Nomber]],TblFeharesChapter[Abniyeh_Chapter_Nomber],TblFeharesChapter[Abniyeh_Plus_Minus])</f>
        <v>1.3028</v>
      </c>
      <c r="N1156" s="248">
        <v>1.3418000000000001</v>
      </c>
      <c r="O1156" s="245" t="str">
        <f>IF(ISBLANK(TblMainInvoices[[#This Row],[Estimate_Contract_Volumn]]),"",ROUND(TblMainInvoices[[#This Row],[Price_Unit]]*TblMainInvoices[[#This Row],[Estimate_Contract_Volumn]],0))</f>
        <v/>
      </c>
      <c r="P1156" s="249"/>
      <c r="Q1156" s="250" t="str">
        <f>IFERROR(IF(ISBLANK(TblMainInvoices[[#This Row],[ContInv_No01_Volumn]]),"",ROUND(TblMainInvoices[[#This Row],[Price_Unit]]*TblMainInvoices[[#This Row],[ContInv_No01_Volumn]],0)),"")</f>
        <v/>
      </c>
    </row>
    <row r="1157" spans="1:17" ht="50.25" customHeight="1">
      <c r="A1157" s="239" t="str">
        <f t="shared" si="34"/>
        <v>11220539</v>
      </c>
      <c r="B1157" s="240" t="str">
        <f>_xlfn.XLOOKUP(TblMainInvoices[[#This Row],[Fehrest_Code]],TblFeharesCode[Fehrest_Code],TblFeharesCode[Schedule_Prices_Fa])</f>
        <v>ابنیه</v>
      </c>
      <c r="C1157" s="240" t="e">
        <f>_xlfn.XLOOKUP(TblMainInvoices[[#This Row],[Schedule_Prices_Fa]],TblFeharesCode[Schedule_Prices_Fa],#REF!)</f>
        <v>#REF!</v>
      </c>
      <c r="D1157" s="241">
        <v>11</v>
      </c>
      <c r="E1157" s="241" t="str">
        <f t="shared" si="35"/>
        <v>22</v>
      </c>
      <c r="F1157" s="240" t="s">
        <v>2246</v>
      </c>
      <c r="G1157" s="251" t="s">
        <v>2431</v>
      </c>
      <c r="H1157" s="243" t="s">
        <v>2432</v>
      </c>
      <c r="I1157" s="243" t="s">
        <v>4152</v>
      </c>
      <c r="J1157" s="252" t="s">
        <v>125</v>
      </c>
      <c r="K1157" s="245">
        <v>6940000</v>
      </c>
      <c r="L1157" s="246"/>
      <c r="M1157" s="247">
        <f>_xlfn.XLOOKUP(TblMainInvoices[[#This Row],[Chapter_Nomber]],TblFeharesChapter[Abniyeh_Chapter_Nomber],TblFeharesChapter[Abniyeh_Plus_Minus])</f>
        <v>1.3028</v>
      </c>
      <c r="N1157" s="248">
        <v>1.3418000000000001</v>
      </c>
      <c r="O1157" s="245" t="str">
        <f>IF(ISBLANK(TblMainInvoices[[#This Row],[Estimate_Contract_Volumn]]),"",ROUND(TblMainInvoices[[#This Row],[Price_Unit]]*TblMainInvoices[[#This Row],[Estimate_Contract_Volumn]],0))</f>
        <v/>
      </c>
      <c r="P1157" s="249"/>
      <c r="Q1157" s="250" t="str">
        <f>IFERROR(IF(ISBLANK(TblMainInvoices[[#This Row],[ContInv_No01_Volumn]]),"",ROUND(TblMainInvoices[[#This Row],[Price_Unit]]*TblMainInvoices[[#This Row],[ContInv_No01_Volumn]],0)),"")</f>
        <v/>
      </c>
    </row>
    <row r="1158" spans="1:17" ht="50.25" customHeight="1">
      <c r="A1158" s="239" t="str">
        <f t="shared" si="34"/>
        <v>11220542</v>
      </c>
      <c r="B1158" s="240" t="str">
        <f>_xlfn.XLOOKUP(TblMainInvoices[[#This Row],[Fehrest_Code]],TblFeharesCode[Fehrest_Code],TblFeharesCode[Schedule_Prices_Fa])</f>
        <v>ابنیه</v>
      </c>
      <c r="C1158" s="240" t="e">
        <f>_xlfn.XLOOKUP(TblMainInvoices[[#This Row],[Schedule_Prices_Fa]],TblFeharesCode[Schedule_Prices_Fa],#REF!)</f>
        <v>#REF!</v>
      </c>
      <c r="D1158" s="241">
        <v>11</v>
      </c>
      <c r="E1158" s="241" t="str">
        <f t="shared" si="35"/>
        <v>22</v>
      </c>
      <c r="F1158" s="240" t="s">
        <v>2246</v>
      </c>
      <c r="G1158" s="251" t="s">
        <v>2433</v>
      </c>
      <c r="H1158" s="243" t="s">
        <v>2434</v>
      </c>
      <c r="I1158" s="243" t="s">
        <v>4153</v>
      </c>
      <c r="J1158" s="244" t="s">
        <v>125</v>
      </c>
      <c r="K1158" s="245">
        <v>16736000</v>
      </c>
      <c r="L1158" s="246"/>
      <c r="M1158" s="247">
        <f>_xlfn.XLOOKUP(TblMainInvoices[[#This Row],[Chapter_Nomber]],TblFeharesChapter[Abniyeh_Chapter_Nomber],TblFeharesChapter[Abniyeh_Plus_Minus])</f>
        <v>1.3028</v>
      </c>
      <c r="N1158" s="248">
        <v>1.3418000000000001</v>
      </c>
      <c r="O1158" s="245" t="str">
        <f>IF(ISBLANK(TblMainInvoices[[#This Row],[Estimate_Contract_Volumn]]),"",ROUND(TblMainInvoices[[#This Row],[Price_Unit]]*TblMainInvoices[[#This Row],[Estimate_Contract_Volumn]],0))</f>
        <v/>
      </c>
      <c r="P1158" s="254"/>
      <c r="Q1158" s="250" t="str">
        <f>IFERROR(IF(ISBLANK(TblMainInvoices[[#This Row],[ContInv_No01_Volumn]]),"",ROUND(TblMainInvoices[[#This Row],[Price_Unit]]*TblMainInvoices[[#This Row],[ContInv_No01_Volumn]],0)),"")</f>
        <v/>
      </c>
    </row>
    <row r="1159" spans="1:17" ht="50.25" customHeight="1">
      <c r="A1159" s="239" t="str">
        <f t="shared" si="34"/>
        <v>11220543</v>
      </c>
      <c r="B1159" s="240" t="str">
        <f>_xlfn.XLOOKUP(TblMainInvoices[[#This Row],[Fehrest_Code]],TblFeharesCode[Fehrest_Code],TblFeharesCode[Schedule_Prices_Fa])</f>
        <v>ابنیه</v>
      </c>
      <c r="C1159" s="240" t="e">
        <f>_xlfn.XLOOKUP(TblMainInvoices[[#This Row],[Schedule_Prices_Fa]],TblFeharesCode[Schedule_Prices_Fa],#REF!)</f>
        <v>#REF!</v>
      </c>
      <c r="D1159" s="241">
        <v>11</v>
      </c>
      <c r="E1159" s="241" t="str">
        <f t="shared" si="35"/>
        <v>22</v>
      </c>
      <c r="F1159" s="240" t="s">
        <v>2246</v>
      </c>
      <c r="G1159" s="251" t="s">
        <v>2435</v>
      </c>
      <c r="H1159" s="243" t="s">
        <v>2436</v>
      </c>
      <c r="I1159" s="243" t="s">
        <v>4153</v>
      </c>
      <c r="J1159" s="252" t="s">
        <v>125</v>
      </c>
      <c r="K1159" s="245">
        <v>14076000</v>
      </c>
      <c r="L1159" s="246"/>
      <c r="M1159" s="247">
        <f>_xlfn.XLOOKUP(TblMainInvoices[[#This Row],[Chapter_Nomber]],TblFeharesChapter[Abniyeh_Chapter_Nomber],TblFeharesChapter[Abniyeh_Plus_Minus])</f>
        <v>1.3028</v>
      </c>
      <c r="N1159" s="248">
        <v>1.3418000000000001</v>
      </c>
      <c r="O1159" s="245" t="str">
        <f>IF(ISBLANK(TblMainInvoices[[#This Row],[Estimate_Contract_Volumn]]),"",ROUND(TblMainInvoices[[#This Row],[Price_Unit]]*TblMainInvoices[[#This Row],[Estimate_Contract_Volumn]],0))</f>
        <v/>
      </c>
      <c r="P1159" s="249"/>
      <c r="Q1159" s="250" t="str">
        <f>IFERROR(IF(ISBLANK(TblMainInvoices[[#This Row],[ContInv_No01_Volumn]]),"",ROUND(TblMainInvoices[[#This Row],[Price_Unit]]*TblMainInvoices[[#This Row],[ContInv_No01_Volumn]],0)),"")</f>
        <v/>
      </c>
    </row>
    <row r="1160" spans="1:17" ht="50.25" customHeight="1">
      <c r="A1160" s="239" t="str">
        <f t="shared" si="34"/>
        <v>11220546</v>
      </c>
      <c r="B1160" s="240" t="str">
        <f>_xlfn.XLOOKUP(TblMainInvoices[[#This Row],[Fehrest_Code]],TblFeharesCode[Fehrest_Code],TblFeharesCode[Schedule_Prices_Fa])</f>
        <v>ابنیه</v>
      </c>
      <c r="C1160" s="240" t="e">
        <f>_xlfn.XLOOKUP(TblMainInvoices[[#This Row],[Schedule_Prices_Fa]],TblFeharesCode[Schedule_Prices_Fa],#REF!)</f>
        <v>#REF!</v>
      </c>
      <c r="D1160" s="241">
        <v>11</v>
      </c>
      <c r="E1160" s="241" t="str">
        <f t="shared" si="35"/>
        <v>22</v>
      </c>
      <c r="F1160" s="240" t="s">
        <v>2246</v>
      </c>
      <c r="G1160" s="251" t="s">
        <v>2437</v>
      </c>
      <c r="H1160" s="243" t="s">
        <v>2438</v>
      </c>
      <c r="I1160" s="243" t="s">
        <v>4151</v>
      </c>
      <c r="J1160" s="252" t="s">
        <v>125</v>
      </c>
      <c r="K1160" s="245">
        <v>12902000</v>
      </c>
      <c r="L1160" s="246"/>
      <c r="M1160" s="247">
        <f>_xlfn.XLOOKUP(TblMainInvoices[[#This Row],[Chapter_Nomber]],TblFeharesChapter[Abniyeh_Chapter_Nomber],TblFeharesChapter[Abniyeh_Plus_Minus])</f>
        <v>1.3028</v>
      </c>
      <c r="N1160" s="248">
        <v>1.3418000000000001</v>
      </c>
      <c r="O1160" s="245" t="str">
        <f>IF(ISBLANK(TblMainInvoices[[#This Row],[Estimate_Contract_Volumn]]),"",ROUND(TblMainInvoices[[#This Row],[Price_Unit]]*TblMainInvoices[[#This Row],[Estimate_Contract_Volumn]],0))</f>
        <v/>
      </c>
      <c r="P1160" s="249"/>
      <c r="Q1160" s="250" t="str">
        <f>IFERROR(IF(ISBLANK(TblMainInvoices[[#This Row],[ContInv_No01_Volumn]]),"",ROUND(TblMainInvoices[[#This Row],[Price_Unit]]*TblMainInvoices[[#This Row],[ContInv_No01_Volumn]],0)),"")</f>
        <v/>
      </c>
    </row>
    <row r="1161" spans="1:17" ht="50.25" customHeight="1">
      <c r="A1161" s="239" t="str">
        <f t="shared" si="34"/>
        <v>11220550</v>
      </c>
      <c r="B1161" s="240" t="str">
        <f>_xlfn.XLOOKUP(TblMainInvoices[[#This Row],[Fehrest_Code]],TblFeharesCode[Fehrest_Code],TblFeharesCode[Schedule_Prices_Fa])</f>
        <v>ابنیه</v>
      </c>
      <c r="C1161" s="240" t="e">
        <f>_xlfn.XLOOKUP(TblMainInvoices[[#This Row],[Schedule_Prices_Fa]],TblFeharesCode[Schedule_Prices_Fa],#REF!)</f>
        <v>#REF!</v>
      </c>
      <c r="D1161" s="241">
        <v>11</v>
      </c>
      <c r="E1161" s="241" t="str">
        <f t="shared" si="35"/>
        <v>22</v>
      </c>
      <c r="F1161" s="240" t="s">
        <v>2246</v>
      </c>
      <c r="G1161" s="251" t="s">
        <v>2439</v>
      </c>
      <c r="H1161" s="243" t="s">
        <v>2440</v>
      </c>
      <c r="I1161" s="243" t="s">
        <v>4143</v>
      </c>
      <c r="J1161" s="252" t="s">
        <v>125</v>
      </c>
      <c r="K1161" s="245">
        <v>2972000</v>
      </c>
      <c r="L1161" s="246"/>
      <c r="M1161" s="247">
        <f>_xlfn.XLOOKUP(TblMainInvoices[[#This Row],[Chapter_Nomber]],TblFeharesChapter[Abniyeh_Chapter_Nomber],TblFeharesChapter[Abniyeh_Plus_Minus])</f>
        <v>1.3028</v>
      </c>
      <c r="N1161" s="248">
        <v>1.3418000000000001</v>
      </c>
      <c r="O1161" s="245" t="str">
        <f>IF(ISBLANK(TblMainInvoices[[#This Row],[Estimate_Contract_Volumn]]),"",ROUND(TblMainInvoices[[#This Row],[Price_Unit]]*TblMainInvoices[[#This Row],[Estimate_Contract_Volumn]],0))</f>
        <v/>
      </c>
      <c r="P1161" s="249"/>
      <c r="Q1161" s="250" t="str">
        <f>IFERROR(IF(ISBLANK(TblMainInvoices[[#This Row],[ContInv_No01_Volumn]]),"",ROUND(TblMainInvoices[[#This Row],[Price_Unit]]*TblMainInvoices[[#This Row],[ContInv_No01_Volumn]],0)),"")</f>
        <v/>
      </c>
    </row>
    <row r="1162" spans="1:17" ht="50.25" customHeight="1">
      <c r="A1162" s="239" t="str">
        <f t="shared" si="34"/>
        <v>11220601</v>
      </c>
      <c r="B1162" s="240" t="str">
        <f>_xlfn.XLOOKUP(TblMainInvoices[[#This Row],[Fehrest_Code]],TblFeharesCode[Fehrest_Code],TblFeharesCode[Schedule_Prices_Fa])</f>
        <v>ابنیه</v>
      </c>
      <c r="C1162" s="240" t="e">
        <f>_xlfn.XLOOKUP(TblMainInvoices[[#This Row],[Schedule_Prices_Fa]],TblFeharesCode[Schedule_Prices_Fa],#REF!)</f>
        <v>#REF!</v>
      </c>
      <c r="D1162" s="241">
        <v>11</v>
      </c>
      <c r="E1162" s="241" t="str">
        <f t="shared" si="35"/>
        <v>22</v>
      </c>
      <c r="F1162" s="240" t="s">
        <v>2246</v>
      </c>
      <c r="G1162" s="251" t="s">
        <v>2441</v>
      </c>
      <c r="H1162" s="243" t="s">
        <v>2442</v>
      </c>
      <c r="I1162" s="243" t="s">
        <v>4162</v>
      </c>
      <c r="J1162" s="244" t="s">
        <v>125</v>
      </c>
      <c r="K1162" s="245">
        <v>558500</v>
      </c>
      <c r="L1162" s="246"/>
      <c r="M1162" s="247">
        <f>_xlfn.XLOOKUP(TblMainInvoices[[#This Row],[Chapter_Nomber]],TblFeharesChapter[Abniyeh_Chapter_Nomber],TblFeharesChapter[Abniyeh_Plus_Minus])</f>
        <v>1.3028</v>
      </c>
      <c r="N1162" s="248">
        <v>1.3418000000000001</v>
      </c>
      <c r="O1162" s="245" t="str">
        <f>IF(ISBLANK(TblMainInvoices[[#This Row],[Estimate_Contract_Volumn]]),"",ROUND(TblMainInvoices[[#This Row],[Price_Unit]]*TblMainInvoices[[#This Row],[Estimate_Contract_Volumn]],0))</f>
        <v/>
      </c>
      <c r="P1162" s="249"/>
      <c r="Q1162" s="250" t="str">
        <f>IFERROR(IF(ISBLANK(TblMainInvoices[[#This Row],[ContInv_No01_Volumn]]),"",ROUND(TblMainInvoices[[#This Row],[Price_Unit]]*TblMainInvoices[[#This Row],[ContInv_No01_Volumn]],0)),"")</f>
        <v/>
      </c>
    </row>
    <row r="1163" spans="1:17" ht="50.25" customHeight="1">
      <c r="A1163" s="239" t="str">
        <f t="shared" si="34"/>
        <v>11220602</v>
      </c>
      <c r="B1163" s="240" t="str">
        <f>_xlfn.XLOOKUP(TblMainInvoices[[#This Row],[Fehrest_Code]],TblFeharesCode[Fehrest_Code],TblFeharesCode[Schedule_Prices_Fa])</f>
        <v>ابنیه</v>
      </c>
      <c r="C1163" s="240" t="e">
        <f>_xlfn.XLOOKUP(TblMainInvoices[[#This Row],[Schedule_Prices_Fa]],TblFeharesCode[Schedule_Prices_Fa],#REF!)</f>
        <v>#REF!</v>
      </c>
      <c r="D1163" s="241">
        <v>11</v>
      </c>
      <c r="E1163" s="241" t="str">
        <f t="shared" si="35"/>
        <v>22</v>
      </c>
      <c r="F1163" s="240" t="s">
        <v>2246</v>
      </c>
      <c r="G1163" s="251" t="s">
        <v>2443</v>
      </c>
      <c r="H1163" s="243" t="s">
        <v>2444</v>
      </c>
      <c r="I1163" s="243" t="s">
        <v>4163</v>
      </c>
      <c r="J1163" s="244" t="s">
        <v>125</v>
      </c>
      <c r="K1163" s="245">
        <v>520500</v>
      </c>
      <c r="L1163" s="246"/>
      <c r="M1163" s="247">
        <f>_xlfn.XLOOKUP(TblMainInvoices[[#This Row],[Chapter_Nomber]],TblFeharesChapter[Abniyeh_Chapter_Nomber],TblFeharesChapter[Abniyeh_Plus_Minus])</f>
        <v>1.3028</v>
      </c>
      <c r="N1163" s="248">
        <v>1.3418000000000001</v>
      </c>
      <c r="O1163" s="245" t="str">
        <f>IF(ISBLANK(TblMainInvoices[[#This Row],[Estimate_Contract_Volumn]]),"",ROUND(TblMainInvoices[[#This Row],[Price_Unit]]*TblMainInvoices[[#This Row],[Estimate_Contract_Volumn]],0))</f>
        <v/>
      </c>
      <c r="P1163" s="249"/>
      <c r="Q1163" s="250" t="str">
        <f>IFERROR(IF(ISBLANK(TblMainInvoices[[#This Row],[ContInv_No01_Volumn]]),"",ROUND(TblMainInvoices[[#This Row],[Price_Unit]]*TblMainInvoices[[#This Row],[ContInv_No01_Volumn]],0)),"")</f>
        <v/>
      </c>
    </row>
    <row r="1164" spans="1:17" ht="50.25" customHeight="1">
      <c r="A1164" s="239" t="str">
        <f t="shared" si="34"/>
        <v>11220603</v>
      </c>
      <c r="B1164" s="240" t="str">
        <f>_xlfn.XLOOKUP(TblMainInvoices[[#This Row],[Fehrest_Code]],TblFeharesCode[Fehrest_Code],TblFeharesCode[Schedule_Prices_Fa])</f>
        <v>ابنیه</v>
      </c>
      <c r="C1164" s="240" t="e">
        <f>_xlfn.XLOOKUP(TblMainInvoices[[#This Row],[Schedule_Prices_Fa]],TblFeharesCode[Schedule_Prices_Fa],#REF!)</f>
        <v>#REF!</v>
      </c>
      <c r="D1164" s="241">
        <v>11</v>
      </c>
      <c r="E1164" s="241" t="str">
        <f t="shared" si="35"/>
        <v>22</v>
      </c>
      <c r="F1164" s="240" t="s">
        <v>2246</v>
      </c>
      <c r="G1164" s="251" t="s">
        <v>2445</v>
      </c>
      <c r="H1164" s="243" t="s">
        <v>2446</v>
      </c>
      <c r="I1164" s="243" t="s">
        <v>4164</v>
      </c>
      <c r="J1164" s="252" t="s">
        <v>125</v>
      </c>
      <c r="K1164" s="245">
        <v>879500</v>
      </c>
      <c r="L1164" s="246"/>
      <c r="M1164" s="247">
        <f>_xlfn.XLOOKUP(TblMainInvoices[[#This Row],[Chapter_Nomber]],TblFeharesChapter[Abniyeh_Chapter_Nomber],TblFeharesChapter[Abniyeh_Plus_Minus])</f>
        <v>1.3028</v>
      </c>
      <c r="N1164" s="248">
        <v>1.3418000000000001</v>
      </c>
      <c r="O1164" s="245" t="str">
        <f>IF(ISBLANK(TblMainInvoices[[#This Row],[Estimate_Contract_Volumn]]),"",ROUND(TblMainInvoices[[#This Row],[Price_Unit]]*TblMainInvoices[[#This Row],[Estimate_Contract_Volumn]],0))</f>
        <v/>
      </c>
      <c r="P1164" s="249"/>
      <c r="Q1164" s="250" t="str">
        <f>IFERROR(IF(ISBLANK(TblMainInvoices[[#This Row],[ContInv_No01_Volumn]]),"",ROUND(TblMainInvoices[[#This Row],[Price_Unit]]*TblMainInvoices[[#This Row],[ContInv_No01_Volumn]],0)),"")</f>
        <v/>
      </c>
    </row>
    <row r="1165" spans="1:17" ht="50.25" customHeight="1">
      <c r="A1165" s="239" t="str">
        <f t="shared" si="34"/>
        <v>11220604</v>
      </c>
      <c r="B1165" s="240" t="str">
        <f>_xlfn.XLOOKUP(TblMainInvoices[[#This Row],[Fehrest_Code]],TblFeharesCode[Fehrest_Code],TblFeharesCode[Schedule_Prices_Fa])</f>
        <v>ابنیه</v>
      </c>
      <c r="C1165" s="240" t="e">
        <f>_xlfn.XLOOKUP(TblMainInvoices[[#This Row],[Schedule_Prices_Fa]],TblFeharesCode[Schedule_Prices_Fa],#REF!)</f>
        <v>#REF!</v>
      </c>
      <c r="D1165" s="241">
        <v>11</v>
      </c>
      <c r="E1165" s="241" t="str">
        <f t="shared" si="35"/>
        <v>22</v>
      </c>
      <c r="F1165" s="240" t="s">
        <v>2246</v>
      </c>
      <c r="G1165" s="251" t="s">
        <v>2447</v>
      </c>
      <c r="H1165" s="243" t="s">
        <v>2448</v>
      </c>
      <c r="I1165" s="243" t="s">
        <v>4165</v>
      </c>
      <c r="J1165" s="252" t="s">
        <v>125</v>
      </c>
      <c r="K1165" s="245">
        <v>1126000</v>
      </c>
      <c r="L1165" s="246"/>
      <c r="M1165" s="247">
        <f>_xlfn.XLOOKUP(TblMainInvoices[[#This Row],[Chapter_Nomber]],TblFeharesChapter[Abniyeh_Chapter_Nomber],TblFeharesChapter[Abniyeh_Plus_Minus])</f>
        <v>1.3028</v>
      </c>
      <c r="N1165" s="248">
        <v>1.3418000000000001</v>
      </c>
      <c r="O1165" s="245" t="str">
        <f>IF(ISBLANK(TblMainInvoices[[#This Row],[Estimate_Contract_Volumn]]),"",ROUND(TblMainInvoices[[#This Row],[Price_Unit]]*TblMainInvoices[[#This Row],[Estimate_Contract_Volumn]],0))</f>
        <v/>
      </c>
      <c r="P1165" s="249"/>
      <c r="Q1165" s="250" t="str">
        <f>IFERROR(IF(ISBLANK(TblMainInvoices[[#This Row],[ContInv_No01_Volumn]]),"",ROUND(TblMainInvoices[[#This Row],[Price_Unit]]*TblMainInvoices[[#This Row],[ContInv_No01_Volumn]],0)),"")</f>
        <v/>
      </c>
    </row>
    <row r="1166" spans="1:17" ht="50.25" customHeight="1">
      <c r="A1166" s="239" t="str">
        <f t="shared" ref="A1166:A1229" si="36">D1166&amp;G1166</f>
        <v>11220605</v>
      </c>
      <c r="B1166" s="240" t="str">
        <f>_xlfn.XLOOKUP(TblMainInvoices[[#This Row],[Fehrest_Code]],TblFeharesCode[Fehrest_Code],TblFeharesCode[Schedule_Prices_Fa])</f>
        <v>ابنیه</v>
      </c>
      <c r="C1166" s="240" t="e">
        <f>_xlfn.XLOOKUP(TblMainInvoices[[#This Row],[Schedule_Prices_Fa]],TblFeharesCode[Schedule_Prices_Fa],#REF!)</f>
        <v>#REF!</v>
      </c>
      <c r="D1166" s="241">
        <v>11</v>
      </c>
      <c r="E1166" s="241" t="str">
        <f t="shared" ref="E1166:E1229" si="37">LEFT($G1166,2)</f>
        <v>22</v>
      </c>
      <c r="F1166" s="240" t="s">
        <v>2246</v>
      </c>
      <c r="G1166" s="251" t="s">
        <v>2449</v>
      </c>
      <c r="H1166" s="243" t="s">
        <v>2450</v>
      </c>
      <c r="I1166" s="243" t="s">
        <v>4166</v>
      </c>
      <c r="J1166" s="252" t="s">
        <v>125</v>
      </c>
      <c r="K1166" s="245">
        <v>1450000</v>
      </c>
      <c r="L1166" s="246"/>
      <c r="M1166" s="247">
        <f>_xlfn.XLOOKUP(TblMainInvoices[[#This Row],[Chapter_Nomber]],TblFeharesChapter[Abniyeh_Chapter_Nomber],TblFeharesChapter[Abniyeh_Plus_Minus])</f>
        <v>1.3028</v>
      </c>
      <c r="N1166" s="248">
        <v>1.3418000000000001</v>
      </c>
      <c r="O1166" s="245" t="str">
        <f>IF(ISBLANK(TblMainInvoices[[#This Row],[Estimate_Contract_Volumn]]),"",ROUND(TblMainInvoices[[#This Row],[Price_Unit]]*TblMainInvoices[[#This Row],[Estimate_Contract_Volumn]],0))</f>
        <v/>
      </c>
      <c r="P1166" s="249"/>
      <c r="Q1166" s="250" t="str">
        <f>IFERROR(IF(ISBLANK(TblMainInvoices[[#This Row],[ContInv_No01_Volumn]]),"",ROUND(TblMainInvoices[[#This Row],[Price_Unit]]*TblMainInvoices[[#This Row],[ContInv_No01_Volumn]],0)),"")</f>
        <v/>
      </c>
    </row>
    <row r="1167" spans="1:17" ht="50.25" customHeight="1">
      <c r="A1167" s="239" t="str">
        <f t="shared" si="36"/>
        <v>11220607</v>
      </c>
      <c r="B1167" s="240" t="str">
        <f>_xlfn.XLOOKUP(TblMainInvoices[[#This Row],[Fehrest_Code]],TblFeharesCode[Fehrest_Code],TblFeharesCode[Schedule_Prices_Fa])</f>
        <v>ابنیه</v>
      </c>
      <c r="C1167" s="240" t="e">
        <f>_xlfn.XLOOKUP(TblMainInvoices[[#This Row],[Schedule_Prices_Fa]],TblFeharesCode[Schedule_Prices_Fa],#REF!)</f>
        <v>#REF!</v>
      </c>
      <c r="D1167" s="241">
        <v>11</v>
      </c>
      <c r="E1167" s="241" t="str">
        <f t="shared" si="37"/>
        <v>22</v>
      </c>
      <c r="F1167" s="240" t="s">
        <v>2246</v>
      </c>
      <c r="G1167" s="251" t="s">
        <v>2451</v>
      </c>
      <c r="H1167" s="243" t="s">
        <v>2452</v>
      </c>
      <c r="I1167" s="243" t="s">
        <v>4167</v>
      </c>
      <c r="J1167" s="252" t="s">
        <v>125</v>
      </c>
      <c r="K1167" s="245">
        <v>690000</v>
      </c>
      <c r="L1167" s="246"/>
      <c r="M1167" s="247">
        <f>_xlfn.XLOOKUP(TblMainInvoices[[#This Row],[Chapter_Nomber]],TblFeharesChapter[Abniyeh_Chapter_Nomber],TblFeharesChapter[Abniyeh_Plus_Minus])</f>
        <v>1.3028</v>
      </c>
      <c r="N1167" s="248">
        <v>1.3418000000000001</v>
      </c>
      <c r="O1167" s="245" t="str">
        <f>IF(ISBLANK(TblMainInvoices[[#This Row],[Estimate_Contract_Volumn]]),"",ROUND(TblMainInvoices[[#This Row],[Price_Unit]]*TblMainInvoices[[#This Row],[Estimate_Contract_Volumn]],0))</f>
        <v/>
      </c>
      <c r="P1167" s="249"/>
      <c r="Q1167" s="250" t="str">
        <f>IFERROR(IF(ISBLANK(TblMainInvoices[[#This Row],[ContInv_No01_Volumn]]),"",ROUND(TblMainInvoices[[#This Row],[Price_Unit]]*TblMainInvoices[[#This Row],[ContInv_No01_Volumn]],0)),"")</f>
        <v/>
      </c>
    </row>
    <row r="1168" spans="1:17" ht="50.25" customHeight="1">
      <c r="A1168" s="239" t="str">
        <f t="shared" si="36"/>
        <v>11220610</v>
      </c>
      <c r="B1168" s="240" t="str">
        <f>_xlfn.XLOOKUP(TblMainInvoices[[#This Row],[Fehrest_Code]],TblFeharesCode[Fehrest_Code],TblFeharesCode[Schedule_Prices_Fa])</f>
        <v>ابنیه</v>
      </c>
      <c r="C1168" s="240" t="e">
        <f>_xlfn.XLOOKUP(TblMainInvoices[[#This Row],[Schedule_Prices_Fa]],TblFeharesCode[Schedule_Prices_Fa],#REF!)</f>
        <v>#REF!</v>
      </c>
      <c r="D1168" s="241">
        <v>11</v>
      </c>
      <c r="E1168" s="241" t="str">
        <f t="shared" si="37"/>
        <v>22</v>
      </c>
      <c r="F1168" s="240" t="s">
        <v>2246</v>
      </c>
      <c r="G1168" s="251" t="s">
        <v>2453</v>
      </c>
      <c r="H1168" s="243" t="s">
        <v>2454</v>
      </c>
      <c r="I1168" s="243" t="s">
        <v>4168</v>
      </c>
      <c r="J1168" s="244" t="s">
        <v>125</v>
      </c>
      <c r="K1168" s="245">
        <v>1062000</v>
      </c>
      <c r="L1168" s="246"/>
      <c r="M1168" s="247">
        <f>_xlfn.XLOOKUP(TblMainInvoices[[#This Row],[Chapter_Nomber]],TblFeharesChapter[Abniyeh_Chapter_Nomber],TblFeharesChapter[Abniyeh_Plus_Minus])</f>
        <v>1.3028</v>
      </c>
      <c r="N1168" s="248">
        <v>1.3418000000000001</v>
      </c>
      <c r="O1168" s="245" t="str">
        <f>IF(ISBLANK(TblMainInvoices[[#This Row],[Estimate_Contract_Volumn]]),"",ROUND(TblMainInvoices[[#This Row],[Price_Unit]]*TblMainInvoices[[#This Row],[Estimate_Contract_Volumn]],0))</f>
        <v/>
      </c>
      <c r="P1168" s="249"/>
      <c r="Q1168" s="250" t="str">
        <f>IFERROR(IF(ISBLANK(TblMainInvoices[[#This Row],[ContInv_No01_Volumn]]),"",ROUND(TblMainInvoices[[#This Row],[Price_Unit]]*TblMainInvoices[[#This Row],[ContInv_No01_Volumn]],0)),"")</f>
        <v/>
      </c>
    </row>
    <row r="1169" spans="1:17" ht="50.25" customHeight="1">
      <c r="A1169" s="239" t="str">
        <f t="shared" si="36"/>
        <v>11220611</v>
      </c>
      <c r="B1169" s="240" t="str">
        <f>_xlfn.XLOOKUP(TblMainInvoices[[#This Row],[Fehrest_Code]],TblFeharesCode[Fehrest_Code],TblFeharesCode[Schedule_Prices_Fa])</f>
        <v>ابنیه</v>
      </c>
      <c r="C1169" s="240" t="e">
        <f>_xlfn.XLOOKUP(TblMainInvoices[[#This Row],[Schedule_Prices_Fa]],TblFeharesCode[Schedule_Prices_Fa],#REF!)</f>
        <v>#REF!</v>
      </c>
      <c r="D1169" s="241">
        <v>11</v>
      </c>
      <c r="E1169" s="241" t="str">
        <f t="shared" si="37"/>
        <v>22</v>
      </c>
      <c r="F1169" s="240" t="s">
        <v>2246</v>
      </c>
      <c r="G1169" s="251" t="s">
        <v>2455</v>
      </c>
      <c r="H1169" s="243" t="s">
        <v>2456</v>
      </c>
      <c r="I1169" s="243" t="s">
        <v>4169</v>
      </c>
      <c r="J1169" s="244" t="s">
        <v>145</v>
      </c>
      <c r="K1169" s="245">
        <v>266000</v>
      </c>
      <c r="L1169" s="246"/>
      <c r="M1169" s="247">
        <f>_xlfn.XLOOKUP(TblMainInvoices[[#This Row],[Chapter_Nomber]],TblFeharesChapter[Abniyeh_Chapter_Nomber],TblFeharesChapter[Abniyeh_Plus_Minus])</f>
        <v>1.3028</v>
      </c>
      <c r="N1169" s="248">
        <v>1.3418000000000001</v>
      </c>
      <c r="O1169" s="245" t="str">
        <f>IF(ISBLANK(TblMainInvoices[[#This Row],[Estimate_Contract_Volumn]]),"",ROUND(TblMainInvoices[[#This Row],[Price_Unit]]*TblMainInvoices[[#This Row],[Estimate_Contract_Volumn]],0))</f>
        <v/>
      </c>
      <c r="P1169" s="249"/>
      <c r="Q1169" s="250" t="str">
        <f>IFERROR(IF(ISBLANK(TblMainInvoices[[#This Row],[ContInv_No01_Volumn]]),"",ROUND(TblMainInvoices[[#This Row],[Price_Unit]]*TblMainInvoices[[#This Row],[ContInv_No01_Volumn]],0)),"")</f>
        <v/>
      </c>
    </row>
    <row r="1170" spans="1:17" ht="50.25" customHeight="1">
      <c r="A1170" s="239" t="str">
        <f t="shared" si="36"/>
        <v>11220612</v>
      </c>
      <c r="B1170" s="240" t="str">
        <f>_xlfn.XLOOKUP(TblMainInvoices[[#This Row],[Fehrest_Code]],TblFeharesCode[Fehrest_Code],TblFeharesCode[Schedule_Prices_Fa])</f>
        <v>ابنیه</v>
      </c>
      <c r="C1170" s="240" t="e">
        <f>_xlfn.XLOOKUP(TblMainInvoices[[#This Row],[Schedule_Prices_Fa]],TblFeharesCode[Schedule_Prices_Fa],#REF!)</f>
        <v>#REF!</v>
      </c>
      <c r="D1170" s="241">
        <v>11</v>
      </c>
      <c r="E1170" s="241" t="str">
        <f t="shared" si="37"/>
        <v>22</v>
      </c>
      <c r="F1170" s="240" t="s">
        <v>2246</v>
      </c>
      <c r="G1170" s="251" t="s">
        <v>2457</v>
      </c>
      <c r="H1170" s="243" t="s">
        <v>2458</v>
      </c>
      <c r="I1170" s="243" t="s">
        <v>4170</v>
      </c>
      <c r="J1170" s="244" t="s">
        <v>145</v>
      </c>
      <c r="K1170" s="245">
        <v>160500</v>
      </c>
      <c r="L1170" s="246"/>
      <c r="M1170" s="247">
        <f>_xlfn.XLOOKUP(TblMainInvoices[[#This Row],[Chapter_Nomber]],TblFeharesChapter[Abniyeh_Chapter_Nomber],TblFeharesChapter[Abniyeh_Plus_Minus])</f>
        <v>1.3028</v>
      </c>
      <c r="N1170" s="248">
        <v>1.3418000000000001</v>
      </c>
      <c r="O1170" s="245" t="str">
        <f>IF(ISBLANK(TblMainInvoices[[#This Row],[Estimate_Contract_Volumn]]),"",ROUND(TblMainInvoices[[#This Row],[Price_Unit]]*TblMainInvoices[[#This Row],[Estimate_Contract_Volumn]],0))</f>
        <v/>
      </c>
      <c r="P1170" s="249"/>
      <c r="Q1170" s="250" t="str">
        <f>IFERROR(IF(ISBLANK(TblMainInvoices[[#This Row],[ContInv_No01_Volumn]]),"",ROUND(TblMainInvoices[[#This Row],[Price_Unit]]*TblMainInvoices[[#This Row],[ContInv_No01_Volumn]],0)),"")</f>
        <v/>
      </c>
    </row>
    <row r="1171" spans="1:17" ht="50.25" customHeight="1">
      <c r="A1171" s="239" t="str">
        <f t="shared" si="36"/>
        <v>11220613</v>
      </c>
      <c r="B1171" s="240" t="str">
        <f>_xlfn.XLOOKUP(TblMainInvoices[[#This Row],[Fehrest_Code]],TblFeharesCode[Fehrest_Code],TblFeharesCode[Schedule_Prices_Fa])</f>
        <v>ابنیه</v>
      </c>
      <c r="C1171" s="240" t="e">
        <f>_xlfn.XLOOKUP(TblMainInvoices[[#This Row],[Schedule_Prices_Fa]],TblFeharesCode[Schedule_Prices_Fa],#REF!)</f>
        <v>#REF!</v>
      </c>
      <c r="D1171" s="241">
        <v>11</v>
      </c>
      <c r="E1171" s="241" t="str">
        <f t="shared" si="37"/>
        <v>22</v>
      </c>
      <c r="F1171" s="240" t="s">
        <v>2246</v>
      </c>
      <c r="G1171" s="251" t="s">
        <v>2459</v>
      </c>
      <c r="H1171" s="243" t="s">
        <v>2460</v>
      </c>
      <c r="I1171" s="243" t="s">
        <v>4171</v>
      </c>
      <c r="J1171" s="244" t="s">
        <v>145</v>
      </c>
      <c r="K1171" s="245">
        <v>100500</v>
      </c>
      <c r="L1171" s="246"/>
      <c r="M1171" s="247">
        <f>_xlfn.XLOOKUP(TblMainInvoices[[#This Row],[Chapter_Nomber]],TblFeharesChapter[Abniyeh_Chapter_Nomber],TblFeharesChapter[Abniyeh_Plus_Minus])</f>
        <v>1.3028</v>
      </c>
      <c r="N1171" s="248">
        <v>1.3418000000000001</v>
      </c>
      <c r="O1171" s="245" t="str">
        <f>IF(ISBLANK(TblMainInvoices[[#This Row],[Estimate_Contract_Volumn]]),"",ROUND(TblMainInvoices[[#This Row],[Price_Unit]]*TblMainInvoices[[#This Row],[Estimate_Contract_Volumn]],0))</f>
        <v/>
      </c>
      <c r="P1171" s="249"/>
      <c r="Q1171" s="250" t="str">
        <f>IFERROR(IF(ISBLANK(TblMainInvoices[[#This Row],[ContInv_No01_Volumn]]),"",ROUND(TblMainInvoices[[#This Row],[Price_Unit]]*TblMainInvoices[[#This Row],[ContInv_No01_Volumn]],0)),"")</f>
        <v/>
      </c>
    </row>
    <row r="1172" spans="1:17" ht="50.25" customHeight="1">
      <c r="A1172" s="239" t="str">
        <f t="shared" si="36"/>
        <v>11220614</v>
      </c>
      <c r="B1172" s="240" t="str">
        <f>_xlfn.XLOOKUP(TblMainInvoices[[#This Row],[Fehrest_Code]],TblFeharesCode[Fehrest_Code],TblFeharesCode[Schedule_Prices_Fa])</f>
        <v>ابنیه</v>
      </c>
      <c r="C1172" s="240" t="e">
        <f>_xlfn.XLOOKUP(TblMainInvoices[[#This Row],[Schedule_Prices_Fa]],TblFeharesCode[Schedule_Prices_Fa],#REF!)</f>
        <v>#REF!</v>
      </c>
      <c r="D1172" s="241">
        <v>11</v>
      </c>
      <c r="E1172" s="241" t="str">
        <f t="shared" si="37"/>
        <v>22</v>
      </c>
      <c r="F1172" s="240" t="s">
        <v>2246</v>
      </c>
      <c r="G1172" s="251" t="s">
        <v>2461</v>
      </c>
      <c r="H1172" s="243" t="s">
        <v>2462</v>
      </c>
      <c r="I1172" s="243" t="s">
        <v>4172</v>
      </c>
      <c r="J1172" s="244" t="s">
        <v>145</v>
      </c>
      <c r="K1172" s="245">
        <v>483000</v>
      </c>
      <c r="L1172" s="246"/>
      <c r="M1172" s="247">
        <f>_xlfn.XLOOKUP(TblMainInvoices[[#This Row],[Chapter_Nomber]],TblFeharesChapter[Abniyeh_Chapter_Nomber],TblFeharesChapter[Abniyeh_Plus_Minus])</f>
        <v>1.3028</v>
      </c>
      <c r="N1172" s="248">
        <v>1.3418000000000001</v>
      </c>
      <c r="O1172" s="245" t="str">
        <f>IF(ISBLANK(TblMainInvoices[[#This Row],[Estimate_Contract_Volumn]]),"",ROUND(TblMainInvoices[[#This Row],[Price_Unit]]*TblMainInvoices[[#This Row],[Estimate_Contract_Volumn]],0))</f>
        <v/>
      </c>
      <c r="P1172" s="249"/>
      <c r="Q1172" s="250" t="str">
        <f>IFERROR(IF(ISBLANK(TblMainInvoices[[#This Row],[ContInv_No01_Volumn]]),"",ROUND(TblMainInvoices[[#This Row],[Price_Unit]]*TblMainInvoices[[#This Row],[ContInv_No01_Volumn]],0)),"")</f>
        <v/>
      </c>
    </row>
    <row r="1173" spans="1:17" ht="50.25" customHeight="1">
      <c r="A1173" s="239" t="str">
        <f t="shared" si="36"/>
        <v>11220615</v>
      </c>
      <c r="B1173" s="240" t="str">
        <f>_xlfn.XLOOKUP(TblMainInvoices[[#This Row],[Fehrest_Code]],TblFeharesCode[Fehrest_Code],TblFeharesCode[Schedule_Prices_Fa])</f>
        <v>ابنیه</v>
      </c>
      <c r="C1173" s="240" t="e">
        <f>_xlfn.XLOOKUP(TblMainInvoices[[#This Row],[Schedule_Prices_Fa]],TblFeharesCode[Schedule_Prices_Fa],#REF!)</f>
        <v>#REF!</v>
      </c>
      <c r="D1173" s="241">
        <v>11</v>
      </c>
      <c r="E1173" s="241" t="str">
        <f t="shared" si="37"/>
        <v>22</v>
      </c>
      <c r="F1173" s="240" t="s">
        <v>2246</v>
      </c>
      <c r="G1173" s="251" t="s">
        <v>2463</v>
      </c>
      <c r="H1173" s="243" t="s">
        <v>2464</v>
      </c>
      <c r="I1173" s="243" t="s">
        <v>4173</v>
      </c>
      <c r="J1173" s="244" t="s">
        <v>145</v>
      </c>
      <c r="K1173" s="245">
        <v>242500</v>
      </c>
      <c r="L1173" s="246"/>
      <c r="M1173" s="247">
        <f>_xlfn.XLOOKUP(TblMainInvoices[[#This Row],[Chapter_Nomber]],TblFeharesChapter[Abniyeh_Chapter_Nomber],TblFeharesChapter[Abniyeh_Plus_Minus])</f>
        <v>1.3028</v>
      </c>
      <c r="N1173" s="248">
        <v>1.3418000000000001</v>
      </c>
      <c r="O1173" s="245" t="str">
        <f>IF(ISBLANK(TblMainInvoices[[#This Row],[Estimate_Contract_Volumn]]),"",ROUND(TblMainInvoices[[#This Row],[Price_Unit]]*TblMainInvoices[[#This Row],[Estimate_Contract_Volumn]],0))</f>
        <v/>
      </c>
      <c r="P1173" s="249"/>
      <c r="Q1173" s="250" t="str">
        <f>IFERROR(IF(ISBLANK(TblMainInvoices[[#This Row],[ContInv_No01_Volumn]]),"",ROUND(TblMainInvoices[[#This Row],[Price_Unit]]*TblMainInvoices[[#This Row],[ContInv_No01_Volumn]],0)),"")</f>
        <v/>
      </c>
    </row>
    <row r="1174" spans="1:17" ht="50.25" customHeight="1">
      <c r="A1174" s="239" t="str">
        <f t="shared" si="36"/>
        <v>11220616</v>
      </c>
      <c r="B1174" s="240" t="str">
        <f>_xlfn.XLOOKUP(TblMainInvoices[[#This Row],[Fehrest_Code]],TblFeharesCode[Fehrest_Code],TblFeharesCode[Schedule_Prices_Fa])</f>
        <v>ابنیه</v>
      </c>
      <c r="C1174" s="240" t="e">
        <f>_xlfn.XLOOKUP(TblMainInvoices[[#This Row],[Schedule_Prices_Fa]],TblFeharesCode[Schedule_Prices_Fa],#REF!)</f>
        <v>#REF!</v>
      </c>
      <c r="D1174" s="241">
        <v>11</v>
      </c>
      <c r="E1174" s="241" t="str">
        <f t="shared" si="37"/>
        <v>22</v>
      </c>
      <c r="F1174" s="240" t="s">
        <v>2246</v>
      </c>
      <c r="G1174" s="251" t="s">
        <v>2465</v>
      </c>
      <c r="H1174" s="243" t="s">
        <v>2466</v>
      </c>
      <c r="I1174" s="243" t="s">
        <v>4174</v>
      </c>
      <c r="J1174" s="244" t="s">
        <v>145</v>
      </c>
      <c r="K1174" s="245">
        <v>122000</v>
      </c>
      <c r="L1174" s="246"/>
      <c r="M1174" s="247">
        <f>_xlfn.XLOOKUP(TblMainInvoices[[#This Row],[Chapter_Nomber]],TblFeharesChapter[Abniyeh_Chapter_Nomber],TblFeharesChapter[Abniyeh_Plus_Minus])</f>
        <v>1.3028</v>
      </c>
      <c r="N1174" s="248">
        <v>1.3418000000000001</v>
      </c>
      <c r="O1174" s="245" t="str">
        <f>IF(ISBLANK(TblMainInvoices[[#This Row],[Estimate_Contract_Volumn]]),"",ROUND(TblMainInvoices[[#This Row],[Price_Unit]]*TblMainInvoices[[#This Row],[Estimate_Contract_Volumn]],0))</f>
        <v/>
      </c>
      <c r="P1174" s="249"/>
      <c r="Q1174" s="250" t="str">
        <f>IFERROR(IF(ISBLANK(TblMainInvoices[[#This Row],[ContInv_No01_Volumn]]),"",ROUND(TblMainInvoices[[#This Row],[Price_Unit]]*TblMainInvoices[[#This Row],[ContInv_No01_Volumn]],0)),"")</f>
        <v/>
      </c>
    </row>
    <row r="1175" spans="1:17" ht="50.25" customHeight="1">
      <c r="A1175" s="239" t="str">
        <f t="shared" si="36"/>
        <v>11220617</v>
      </c>
      <c r="B1175" s="240" t="str">
        <f>_xlfn.XLOOKUP(TblMainInvoices[[#This Row],[Fehrest_Code]],TblFeharesCode[Fehrest_Code],TblFeharesCode[Schedule_Prices_Fa])</f>
        <v>ابنیه</v>
      </c>
      <c r="C1175" s="240" t="e">
        <f>_xlfn.XLOOKUP(TblMainInvoices[[#This Row],[Schedule_Prices_Fa]],TblFeharesCode[Schedule_Prices_Fa],#REF!)</f>
        <v>#REF!</v>
      </c>
      <c r="D1175" s="241">
        <v>11</v>
      </c>
      <c r="E1175" s="241" t="str">
        <f t="shared" si="37"/>
        <v>22</v>
      </c>
      <c r="F1175" s="240" t="s">
        <v>2246</v>
      </c>
      <c r="G1175" s="251" t="s">
        <v>2467</v>
      </c>
      <c r="H1175" s="243" t="s">
        <v>2468</v>
      </c>
      <c r="I1175" s="243" t="s">
        <v>4175</v>
      </c>
      <c r="J1175" s="252" t="s">
        <v>125</v>
      </c>
      <c r="K1175" s="245">
        <v>489000</v>
      </c>
      <c r="L1175" s="246"/>
      <c r="M1175" s="247">
        <f>_xlfn.XLOOKUP(TblMainInvoices[[#This Row],[Chapter_Nomber]],TblFeharesChapter[Abniyeh_Chapter_Nomber],TblFeharesChapter[Abniyeh_Plus_Minus])</f>
        <v>1.3028</v>
      </c>
      <c r="N1175" s="248">
        <v>1.3418000000000001</v>
      </c>
      <c r="O1175" s="245" t="str">
        <f>IF(ISBLANK(TblMainInvoices[[#This Row],[Estimate_Contract_Volumn]]),"",ROUND(TblMainInvoices[[#This Row],[Price_Unit]]*TblMainInvoices[[#This Row],[Estimate_Contract_Volumn]],0))</f>
        <v/>
      </c>
      <c r="P1175" s="249"/>
      <c r="Q1175" s="250" t="str">
        <f>IFERROR(IF(ISBLANK(TblMainInvoices[[#This Row],[ContInv_No01_Volumn]]),"",ROUND(TblMainInvoices[[#This Row],[Price_Unit]]*TblMainInvoices[[#This Row],[ContInv_No01_Volumn]],0)),"")</f>
        <v/>
      </c>
    </row>
    <row r="1176" spans="1:17" ht="50.25" customHeight="1">
      <c r="A1176" s="239" t="str">
        <f t="shared" si="36"/>
        <v>11220620</v>
      </c>
      <c r="B1176" s="240" t="str">
        <f>_xlfn.XLOOKUP(TblMainInvoices[[#This Row],[Fehrest_Code]],TblFeharesCode[Fehrest_Code],TblFeharesCode[Schedule_Prices_Fa])</f>
        <v>ابنیه</v>
      </c>
      <c r="C1176" s="240" t="e">
        <f>_xlfn.XLOOKUP(TblMainInvoices[[#This Row],[Schedule_Prices_Fa]],TblFeharesCode[Schedule_Prices_Fa],#REF!)</f>
        <v>#REF!</v>
      </c>
      <c r="D1176" s="241">
        <v>11</v>
      </c>
      <c r="E1176" s="241" t="str">
        <f t="shared" si="37"/>
        <v>22</v>
      </c>
      <c r="F1176" s="240" t="s">
        <v>2246</v>
      </c>
      <c r="G1176" s="251" t="s">
        <v>2469</v>
      </c>
      <c r="H1176" s="243" t="s">
        <v>2470</v>
      </c>
      <c r="I1176" s="243" t="s">
        <v>4176</v>
      </c>
      <c r="J1176" s="252" t="s">
        <v>125</v>
      </c>
      <c r="K1176" s="245">
        <v>0</v>
      </c>
      <c r="L1176" s="246"/>
      <c r="M1176" s="247">
        <f>_xlfn.XLOOKUP(TblMainInvoices[[#This Row],[Chapter_Nomber]],TblFeharesChapter[Abniyeh_Chapter_Nomber],TblFeharesChapter[Abniyeh_Plus_Minus])</f>
        <v>1.3028</v>
      </c>
      <c r="N1176" s="248">
        <v>1.3418000000000001</v>
      </c>
      <c r="O1176" s="245" t="str">
        <f>IF(ISBLANK(TblMainInvoices[[#This Row],[Estimate_Contract_Volumn]]),"",ROUND(TblMainInvoices[[#This Row],[Price_Unit]]*TblMainInvoices[[#This Row],[Estimate_Contract_Volumn]],0))</f>
        <v/>
      </c>
      <c r="P1176" s="249"/>
      <c r="Q1176" s="250" t="str">
        <f>IFERROR(IF(ISBLANK(TblMainInvoices[[#This Row],[ContInv_No01_Volumn]]),"",ROUND(TblMainInvoices[[#This Row],[Price_Unit]]*TblMainInvoices[[#This Row],[ContInv_No01_Volumn]],0)),"")</f>
        <v/>
      </c>
    </row>
    <row r="1177" spans="1:17" ht="50.25" customHeight="1">
      <c r="A1177" s="239" t="str">
        <f t="shared" si="36"/>
        <v>11220710</v>
      </c>
      <c r="B1177" s="240" t="str">
        <f>_xlfn.XLOOKUP(TblMainInvoices[[#This Row],[Fehrest_Code]],TblFeharesCode[Fehrest_Code],TblFeharesCode[Schedule_Prices_Fa])</f>
        <v>ابنیه</v>
      </c>
      <c r="C1177" s="240" t="e">
        <f>_xlfn.XLOOKUP(TblMainInvoices[[#This Row],[Schedule_Prices_Fa]],TblFeharesCode[Schedule_Prices_Fa],#REF!)</f>
        <v>#REF!</v>
      </c>
      <c r="D1177" s="241">
        <v>11</v>
      </c>
      <c r="E1177" s="241" t="str">
        <f t="shared" si="37"/>
        <v>22</v>
      </c>
      <c r="F1177" s="240" t="s">
        <v>2246</v>
      </c>
      <c r="G1177" s="251" t="s">
        <v>2471</v>
      </c>
      <c r="H1177" s="243" t="s">
        <v>2472</v>
      </c>
      <c r="I1177" s="243" t="s">
        <v>4177</v>
      </c>
      <c r="J1177" s="244" t="s">
        <v>145</v>
      </c>
      <c r="K1177" s="245">
        <v>133500</v>
      </c>
      <c r="L1177" s="246"/>
      <c r="M1177" s="247">
        <f>_xlfn.XLOOKUP(TblMainInvoices[[#This Row],[Chapter_Nomber]],TblFeharesChapter[Abniyeh_Chapter_Nomber],TblFeharesChapter[Abniyeh_Plus_Minus])</f>
        <v>1.3028</v>
      </c>
      <c r="N1177" s="248">
        <v>1.3418000000000001</v>
      </c>
      <c r="O1177" s="245" t="str">
        <f>IF(ISBLANK(TblMainInvoices[[#This Row],[Estimate_Contract_Volumn]]),"",ROUND(TblMainInvoices[[#This Row],[Price_Unit]]*TblMainInvoices[[#This Row],[Estimate_Contract_Volumn]],0))</f>
        <v/>
      </c>
      <c r="P1177" s="249"/>
      <c r="Q1177" s="250" t="str">
        <f>IFERROR(IF(ISBLANK(TblMainInvoices[[#This Row],[ContInv_No01_Volumn]]),"",ROUND(TblMainInvoices[[#This Row],[Price_Unit]]*TblMainInvoices[[#This Row],[ContInv_No01_Volumn]],0)),"")</f>
        <v/>
      </c>
    </row>
    <row r="1178" spans="1:17" ht="50.25" customHeight="1">
      <c r="A1178" s="239" t="str">
        <f t="shared" si="36"/>
        <v>11220711</v>
      </c>
      <c r="B1178" s="240" t="str">
        <f>_xlfn.XLOOKUP(TblMainInvoices[[#This Row],[Fehrest_Code]],TblFeharesCode[Fehrest_Code],TblFeharesCode[Schedule_Prices_Fa])</f>
        <v>ابنیه</v>
      </c>
      <c r="C1178" s="240" t="e">
        <f>_xlfn.XLOOKUP(TblMainInvoices[[#This Row],[Schedule_Prices_Fa]],TblFeharesCode[Schedule_Prices_Fa],#REF!)</f>
        <v>#REF!</v>
      </c>
      <c r="D1178" s="241">
        <v>11</v>
      </c>
      <c r="E1178" s="241" t="str">
        <f t="shared" si="37"/>
        <v>22</v>
      </c>
      <c r="F1178" s="240" t="s">
        <v>2246</v>
      </c>
      <c r="G1178" s="251" t="s">
        <v>2473</v>
      </c>
      <c r="H1178" s="243" t="s">
        <v>2474</v>
      </c>
      <c r="I1178" s="243" t="s">
        <v>4178</v>
      </c>
      <c r="J1178" s="244" t="s">
        <v>125</v>
      </c>
      <c r="K1178" s="245">
        <v>836000</v>
      </c>
      <c r="L1178" s="246"/>
      <c r="M1178" s="247">
        <f>_xlfn.XLOOKUP(TblMainInvoices[[#This Row],[Chapter_Nomber]],TblFeharesChapter[Abniyeh_Chapter_Nomber],TblFeharesChapter[Abniyeh_Plus_Minus])</f>
        <v>1.3028</v>
      </c>
      <c r="N1178" s="248">
        <v>1.3418000000000001</v>
      </c>
      <c r="O1178" s="245" t="str">
        <f>IF(ISBLANK(TblMainInvoices[[#This Row],[Estimate_Contract_Volumn]]),"",ROUND(TblMainInvoices[[#This Row],[Price_Unit]]*TblMainInvoices[[#This Row],[Estimate_Contract_Volumn]],0))</f>
        <v/>
      </c>
      <c r="P1178" s="249"/>
      <c r="Q1178" s="250" t="str">
        <f>IFERROR(IF(ISBLANK(TblMainInvoices[[#This Row],[ContInv_No01_Volumn]]),"",ROUND(TblMainInvoices[[#This Row],[Price_Unit]]*TblMainInvoices[[#This Row],[ContInv_No01_Volumn]],0)),"")</f>
        <v/>
      </c>
    </row>
    <row r="1179" spans="1:17" ht="50.25" customHeight="1">
      <c r="A1179" s="239" t="str">
        <f t="shared" si="36"/>
        <v>11220712</v>
      </c>
      <c r="B1179" s="240" t="str">
        <f>_xlfn.XLOOKUP(TblMainInvoices[[#This Row],[Fehrest_Code]],TblFeharesCode[Fehrest_Code],TblFeharesCode[Schedule_Prices_Fa])</f>
        <v>ابنیه</v>
      </c>
      <c r="C1179" s="240" t="e">
        <f>_xlfn.XLOOKUP(TblMainInvoices[[#This Row],[Schedule_Prices_Fa]],TblFeharesCode[Schedule_Prices_Fa],#REF!)</f>
        <v>#REF!</v>
      </c>
      <c r="D1179" s="241">
        <v>11</v>
      </c>
      <c r="E1179" s="241" t="str">
        <f t="shared" si="37"/>
        <v>22</v>
      </c>
      <c r="F1179" s="240" t="s">
        <v>2246</v>
      </c>
      <c r="G1179" s="251" t="s">
        <v>2475</v>
      </c>
      <c r="H1179" s="243" t="s">
        <v>2476</v>
      </c>
      <c r="I1179" s="243" t="s">
        <v>4179</v>
      </c>
      <c r="J1179" s="252" t="s">
        <v>145</v>
      </c>
      <c r="K1179" s="245">
        <v>193500</v>
      </c>
      <c r="L1179" s="246"/>
      <c r="M1179" s="247">
        <f>_xlfn.XLOOKUP(TblMainInvoices[[#This Row],[Chapter_Nomber]],TblFeharesChapter[Abniyeh_Chapter_Nomber],TblFeharesChapter[Abniyeh_Plus_Minus])</f>
        <v>1.3028</v>
      </c>
      <c r="N1179" s="248">
        <v>1.3418000000000001</v>
      </c>
      <c r="O1179" s="245" t="str">
        <f>IF(ISBLANK(TblMainInvoices[[#This Row],[Estimate_Contract_Volumn]]),"",ROUND(TblMainInvoices[[#This Row],[Price_Unit]]*TblMainInvoices[[#This Row],[Estimate_Contract_Volumn]],0))</f>
        <v/>
      </c>
      <c r="P1179" s="249"/>
      <c r="Q1179" s="250" t="str">
        <f>IFERROR(IF(ISBLANK(TblMainInvoices[[#This Row],[ContInv_No01_Volumn]]),"",ROUND(TblMainInvoices[[#This Row],[Price_Unit]]*TblMainInvoices[[#This Row],[ContInv_No01_Volumn]],0)),"")</f>
        <v/>
      </c>
    </row>
    <row r="1180" spans="1:17" ht="50.25" customHeight="1">
      <c r="A1180" s="239" t="str">
        <f t="shared" si="36"/>
        <v>11220713</v>
      </c>
      <c r="B1180" s="240" t="str">
        <f>_xlfn.XLOOKUP(TblMainInvoices[[#This Row],[Fehrest_Code]],TblFeharesCode[Fehrest_Code],TblFeharesCode[Schedule_Prices_Fa])</f>
        <v>ابنیه</v>
      </c>
      <c r="C1180" s="240" t="e">
        <f>_xlfn.XLOOKUP(TblMainInvoices[[#This Row],[Schedule_Prices_Fa]],TblFeharesCode[Schedule_Prices_Fa],#REF!)</f>
        <v>#REF!</v>
      </c>
      <c r="D1180" s="241">
        <v>11</v>
      </c>
      <c r="E1180" s="241" t="str">
        <f t="shared" si="37"/>
        <v>22</v>
      </c>
      <c r="F1180" s="240" t="s">
        <v>2246</v>
      </c>
      <c r="G1180" s="251" t="s">
        <v>2477</v>
      </c>
      <c r="H1180" s="243" t="s">
        <v>2478</v>
      </c>
      <c r="I1180" s="243" t="s">
        <v>4180</v>
      </c>
      <c r="J1180" s="244" t="s">
        <v>145</v>
      </c>
      <c r="K1180" s="245">
        <v>181000</v>
      </c>
      <c r="L1180" s="246"/>
      <c r="M1180" s="247">
        <f>_xlfn.XLOOKUP(TblMainInvoices[[#This Row],[Chapter_Nomber]],TblFeharesChapter[Abniyeh_Chapter_Nomber],TblFeharesChapter[Abniyeh_Plus_Minus])</f>
        <v>1.3028</v>
      </c>
      <c r="N1180" s="248">
        <v>1.3418000000000001</v>
      </c>
      <c r="O1180" s="245" t="str">
        <f>IF(ISBLANK(TblMainInvoices[[#This Row],[Estimate_Contract_Volumn]]),"",ROUND(TblMainInvoices[[#This Row],[Price_Unit]]*TblMainInvoices[[#This Row],[Estimate_Contract_Volumn]],0))</f>
        <v/>
      </c>
      <c r="P1180" s="249"/>
      <c r="Q1180" s="250" t="str">
        <f>IFERROR(IF(ISBLANK(TblMainInvoices[[#This Row],[ContInv_No01_Volumn]]),"",ROUND(TblMainInvoices[[#This Row],[Price_Unit]]*TblMainInvoices[[#This Row],[ContInv_No01_Volumn]],0)),"")</f>
        <v/>
      </c>
    </row>
    <row r="1181" spans="1:17" ht="50.25" customHeight="1">
      <c r="A1181" s="239" t="str">
        <f t="shared" si="36"/>
        <v>11220801</v>
      </c>
      <c r="B1181" s="240" t="str">
        <f>_xlfn.XLOOKUP(TblMainInvoices[[#This Row],[Fehrest_Code]],TblFeharesCode[Fehrest_Code],TblFeharesCode[Schedule_Prices_Fa])</f>
        <v>ابنیه</v>
      </c>
      <c r="C1181" s="240" t="e">
        <f>_xlfn.XLOOKUP(TblMainInvoices[[#This Row],[Schedule_Prices_Fa]],TblFeharesCode[Schedule_Prices_Fa],#REF!)</f>
        <v>#REF!</v>
      </c>
      <c r="D1181" s="241">
        <v>11</v>
      </c>
      <c r="E1181" s="241" t="str">
        <f t="shared" si="37"/>
        <v>22</v>
      </c>
      <c r="F1181" s="240" t="s">
        <v>2246</v>
      </c>
      <c r="G1181" s="251" t="s">
        <v>2479</v>
      </c>
      <c r="H1181" s="243" t="s">
        <v>2480</v>
      </c>
      <c r="I1181" s="243" t="s">
        <v>4181</v>
      </c>
      <c r="J1181" s="252" t="s">
        <v>125</v>
      </c>
      <c r="K1181" s="245">
        <v>32095000</v>
      </c>
      <c r="L1181" s="246"/>
      <c r="M1181" s="247">
        <f>_xlfn.XLOOKUP(TblMainInvoices[[#This Row],[Chapter_Nomber]],TblFeharesChapter[Abniyeh_Chapter_Nomber],TblFeharesChapter[Abniyeh_Plus_Minus])</f>
        <v>1.3028</v>
      </c>
      <c r="N1181" s="248">
        <v>1.3418000000000001</v>
      </c>
      <c r="O1181" s="245" t="str">
        <f>IF(ISBLANK(TblMainInvoices[[#This Row],[Estimate_Contract_Volumn]]),"",ROUND(TblMainInvoices[[#This Row],[Price_Unit]]*TblMainInvoices[[#This Row],[Estimate_Contract_Volumn]],0))</f>
        <v/>
      </c>
      <c r="P1181" s="249"/>
      <c r="Q1181" s="250" t="str">
        <f>IFERROR(IF(ISBLANK(TblMainInvoices[[#This Row],[ContInv_No01_Volumn]]),"",ROUND(TblMainInvoices[[#This Row],[Price_Unit]]*TblMainInvoices[[#This Row],[ContInv_No01_Volumn]],0)),"")</f>
        <v/>
      </c>
    </row>
    <row r="1182" spans="1:17" ht="50.25" customHeight="1">
      <c r="A1182" s="239" t="str">
        <f t="shared" si="36"/>
        <v>11220802</v>
      </c>
      <c r="B1182" s="240" t="str">
        <f>_xlfn.XLOOKUP(TblMainInvoices[[#This Row],[Fehrest_Code]],TblFeharesCode[Fehrest_Code],TblFeharesCode[Schedule_Prices_Fa])</f>
        <v>ابنیه</v>
      </c>
      <c r="C1182" s="240" t="e">
        <f>_xlfn.XLOOKUP(TblMainInvoices[[#This Row],[Schedule_Prices_Fa]],TblFeharesCode[Schedule_Prices_Fa],#REF!)</f>
        <v>#REF!</v>
      </c>
      <c r="D1182" s="241">
        <v>11</v>
      </c>
      <c r="E1182" s="241" t="str">
        <f t="shared" si="37"/>
        <v>22</v>
      </c>
      <c r="F1182" s="240" t="s">
        <v>2246</v>
      </c>
      <c r="G1182" s="251" t="s">
        <v>2481</v>
      </c>
      <c r="H1182" s="243" t="s">
        <v>2482</v>
      </c>
      <c r="I1182" s="243" t="s">
        <v>4182</v>
      </c>
      <c r="J1182" s="252" t="s">
        <v>125</v>
      </c>
      <c r="K1182" s="245">
        <v>2474000</v>
      </c>
      <c r="L1182" s="246"/>
      <c r="M1182" s="247">
        <f>_xlfn.XLOOKUP(TblMainInvoices[[#This Row],[Chapter_Nomber]],TblFeharesChapter[Abniyeh_Chapter_Nomber],TblFeharesChapter[Abniyeh_Plus_Minus])</f>
        <v>1.3028</v>
      </c>
      <c r="N1182" s="248">
        <v>1.3418000000000001</v>
      </c>
      <c r="O1182" s="245" t="str">
        <f>IF(ISBLANK(TblMainInvoices[[#This Row],[Estimate_Contract_Volumn]]),"",ROUND(TblMainInvoices[[#This Row],[Price_Unit]]*TblMainInvoices[[#This Row],[Estimate_Contract_Volumn]],0))</f>
        <v/>
      </c>
      <c r="P1182" s="249"/>
      <c r="Q1182" s="250" t="str">
        <f>IFERROR(IF(ISBLANK(TblMainInvoices[[#This Row],[ContInv_No01_Volumn]]),"",ROUND(TblMainInvoices[[#This Row],[Price_Unit]]*TblMainInvoices[[#This Row],[ContInv_No01_Volumn]],0)),"")</f>
        <v/>
      </c>
    </row>
    <row r="1183" spans="1:17" ht="50.25" customHeight="1">
      <c r="A1183" s="239" t="str">
        <f t="shared" si="36"/>
        <v>11220803</v>
      </c>
      <c r="B1183" s="240" t="str">
        <f>_xlfn.XLOOKUP(TblMainInvoices[[#This Row],[Fehrest_Code]],TblFeharesCode[Fehrest_Code],TblFeharesCode[Schedule_Prices_Fa])</f>
        <v>ابنیه</v>
      </c>
      <c r="C1183" s="240" t="e">
        <f>_xlfn.XLOOKUP(TblMainInvoices[[#This Row],[Schedule_Prices_Fa]],TblFeharesCode[Schedule_Prices_Fa],#REF!)</f>
        <v>#REF!</v>
      </c>
      <c r="D1183" s="241">
        <v>11</v>
      </c>
      <c r="E1183" s="241" t="str">
        <f t="shared" si="37"/>
        <v>22</v>
      </c>
      <c r="F1183" s="240" t="s">
        <v>2246</v>
      </c>
      <c r="G1183" s="251" t="s">
        <v>2483</v>
      </c>
      <c r="H1183" s="243" t="s">
        <v>2484</v>
      </c>
      <c r="I1183" s="243" t="s">
        <v>4183</v>
      </c>
      <c r="J1183" s="252" t="s">
        <v>125</v>
      </c>
      <c r="K1183" s="245">
        <v>0</v>
      </c>
      <c r="L1183" s="246"/>
      <c r="M1183" s="247">
        <f>_xlfn.XLOOKUP(TblMainInvoices[[#This Row],[Chapter_Nomber]],TblFeharesChapter[Abniyeh_Chapter_Nomber],TblFeharesChapter[Abniyeh_Plus_Minus])</f>
        <v>1.3028</v>
      </c>
      <c r="N1183" s="248">
        <v>1.3418000000000001</v>
      </c>
      <c r="O1183" s="245" t="str">
        <f>IF(ISBLANK(TblMainInvoices[[#This Row],[Estimate_Contract_Volumn]]),"",ROUND(TblMainInvoices[[#This Row],[Price_Unit]]*TblMainInvoices[[#This Row],[Estimate_Contract_Volumn]],0))</f>
        <v/>
      </c>
      <c r="P1183" s="249"/>
      <c r="Q1183" s="250" t="str">
        <f>IFERROR(IF(ISBLANK(TblMainInvoices[[#This Row],[ContInv_No01_Volumn]]),"",ROUND(TblMainInvoices[[#This Row],[Price_Unit]]*TblMainInvoices[[#This Row],[ContInv_No01_Volumn]],0)),"")</f>
        <v/>
      </c>
    </row>
    <row r="1184" spans="1:17" ht="50.25" customHeight="1">
      <c r="A1184" s="239" t="str">
        <f t="shared" si="36"/>
        <v>11220804</v>
      </c>
      <c r="B1184" s="240" t="str">
        <f>_xlfn.XLOOKUP(TblMainInvoices[[#This Row],[Fehrest_Code]],TblFeharesCode[Fehrest_Code],TblFeharesCode[Schedule_Prices_Fa])</f>
        <v>ابنیه</v>
      </c>
      <c r="C1184" s="240" t="e">
        <f>_xlfn.XLOOKUP(TblMainInvoices[[#This Row],[Schedule_Prices_Fa]],TblFeharesCode[Schedule_Prices_Fa],#REF!)</f>
        <v>#REF!</v>
      </c>
      <c r="D1184" s="241">
        <v>11</v>
      </c>
      <c r="E1184" s="241" t="str">
        <f t="shared" si="37"/>
        <v>22</v>
      </c>
      <c r="F1184" s="240" t="s">
        <v>2246</v>
      </c>
      <c r="G1184" s="251" t="s">
        <v>2485</v>
      </c>
      <c r="H1184" s="243" t="s">
        <v>2486</v>
      </c>
      <c r="I1184" s="243" t="s">
        <v>4184</v>
      </c>
      <c r="J1184" s="252" t="s">
        <v>125</v>
      </c>
      <c r="K1184" s="245">
        <v>1</v>
      </c>
      <c r="L1184" s="246"/>
      <c r="M1184" s="247">
        <f>_xlfn.XLOOKUP(TblMainInvoices[[#This Row],[Chapter_Nomber]],TblFeharesChapter[Abniyeh_Chapter_Nomber],TblFeharesChapter[Abniyeh_Plus_Minus])</f>
        <v>1.3028</v>
      </c>
      <c r="N1184" s="248">
        <v>1.3418000000000001</v>
      </c>
      <c r="O1184" s="245" t="str">
        <f>IF(ISBLANK(TblMainInvoices[[#This Row],[Estimate_Contract_Volumn]]),"",ROUND(TblMainInvoices[[#This Row],[Price_Unit]]*TblMainInvoices[[#This Row],[Estimate_Contract_Volumn]],0))</f>
        <v/>
      </c>
      <c r="P1184" s="249"/>
      <c r="Q1184" s="250" t="str">
        <f>IFERROR(IF(ISBLANK(TblMainInvoices[[#This Row],[ContInv_No01_Volumn]]),"",ROUND(TblMainInvoices[[#This Row],[Price_Unit]]*TblMainInvoices[[#This Row],[ContInv_No01_Volumn]],0)),"")</f>
        <v/>
      </c>
    </row>
    <row r="1185" spans="1:17" ht="50.25" customHeight="1">
      <c r="A1185" s="239" t="str">
        <f t="shared" si="36"/>
        <v>11220805</v>
      </c>
      <c r="B1185" s="240" t="str">
        <f>_xlfn.XLOOKUP(TblMainInvoices[[#This Row],[Fehrest_Code]],TblFeharesCode[Fehrest_Code],TblFeharesCode[Schedule_Prices_Fa])</f>
        <v>ابنیه</v>
      </c>
      <c r="C1185" s="240" t="e">
        <f>_xlfn.XLOOKUP(TblMainInvoices[[#This Row],[Schedule_Prices_Fa]],TblFeharesCode[Schedule_Prices_Fa],#REF!)</f>
        <v>#REF!</v>
      </c>
      <c r="D1185" s="241">
        <v>11</v>
      </c>
      <c r="E1185" s="241" t="str">
        <f t="shared" si="37"/>
        <v>22</v>
      </c>
      <c r="F1185" s="240" t="s">
        <v>2246</v>
      </c>
      <c r="G1185" s="251" t="s">
        <v>2487</v>
      </c>
      <c r="H1185" s="243" t="s">
        <v>2488</v>
      </c>
      <c r="I1185" s="243" t="s">
        <v>4185</v>
      </c>
      <c r="J1185" s="244" t="s">
        <v>125</v>
      </c>
      <c r="K1185" s="245">
        <v>11994000</v>
      </c>
      <c r="L1185" s="246"/>
      <c r="M1185" s="247">
        <f>_xlfn.XLOOKUP(TblMainInvoices[[#This Row],[Chapter_Nomber]],TblFeharesChapter[Abniyeh_Chapter_Nomber],TblFeharesChapter[Abniyeh_Plus_Minus])</f>
        <v>1.3028</v>
      </c>
      <c r="N1185" s="248">
        <v>1.3418000000000001</v>
      </c>
      <c r="O1185" s="245" t="str">
        <f>IF(ISBLANK(TblMainInvoices[[#This Row],[Estimate_Contract_Volumn]]),"",ROUND(TblMainInvoices[[#This Row],[Price_Unit]]*TblMainInvoices[[#This Row],[Estimate_Contract_Volumn]],0))</f>
        <v/>
      </c>
      <c r="P1185" s="249"/>
      <c r="Q1185" s="250" t="str">
        <f>IFERROR(IF(ISBLANK(TblMainInvoices[[#This Row],[ContInv_No01_Volumn]]),"",ROUND(TblMainInvoices[[#This Row],[Price_Unit]]*TblMainInvoices[[#This Row],[ContInv_No01_Volumn]],0)),"")</f>
        <v/>
      </c>
    </row>
    <row r="1186" spans="1:17" ht="50.25" customHeight="1">
      <c r="A1186" s="239" t="str">
        <f t="shared" si="36"/>
        <v>11220806</v>
      </c>
      <c r="B1186" s="240" t="str">
        <f>_xlfn.XLOOKUP(TblMainInvoices[[#This Row],[Fehrest_Code]],TblFeharesCode[Fehrest_Code],TblFeharesCode[Schedule_Prices_Fa])</f>
        <v>ابنیه</v>
      </c>
      <c r="C1186" s="240" t="e">
        <f>_xlfn.XLOOKUP(TblMainInvoices[[#This Row],[Schedule_Prices_Fa]],TblFeharesCode[Schedule_Prices_Fa],#REF!)</f>
        <v>#REF!</v>
      </c>
      <c r="D1186" s="241">
        <v>11</v>
      </c>
      <c r="E1186" s="241" t="str">
        <f t="shared" si="37"/>
        <v>22</v>
      </c>
      <c r="F1186" s="240" t="s">
        <v>2246</v>
      </c>
      <c r="G1186" s="251" t="s">
        <v>2489</v>
      </c>
      <c r="H1186" s="243" t="s">
        <v>2490</v>
      </c>
      <c r="I1186" s="243" t="s">
        <v>4186</v>
      </c>
      <c r="J1186" s="252" t="s">
        <v>125</v>
      </c>
      <c r="K1186" s="245">
        <v>1414000</v>
      </c>
      <c r="L1186" s="246"/>
      <c r="M1186" s="247">
        <f>_xlfn.XLOOKUP(TblMainInvoices[[#This Row],[Chapter_Nomber]],TblFeharesChapter[Abniyeh_Chapter_Nomber],TblFeharesChapter[Abniyeh_Plus_Minus])</f>
        <v>1.3028</v>
      </c>
      <c r="N1186" s="248">
        <v>1.3418000000000001</v>
      </c>
      <c r="O1186" s="245" t="str">
        <f>IF(ISBLANK(TblMainInvoices[[#This Row],[Estimate_Contract_Volumn]]),"",ROUND(TblMainInvoices[[#This Row],[Price_Unit]]*TblMainInvoices[[#This Row],[Estimate_Contract_Volumn]],0))</f>
        <v/>
      </c>
      <c r="P1186" s="249"/>
      <c r="Q1186" s="250" t="str">
        <f>IFERROR(IF(ISBLANK(TblMainInvoices[[#This Row],[ContInv_No01_Volumn]]),"",ROUND(TblMainInvoices[[#This Row],[Price_Unit]]*TblMainInvoices[[#This Row],[ContInv_No01_Volumn]],0)),"")</f>
        <v/>
      </c>
    </row>
    <row r="1187" spans="1:17" ht="50.25" customHeight="1">
      <c r="A1187" s="239" t="str">
        <f t="shared" si="36"/>
        <v>11220807</v>
      </c>
      <c r="B1187" s="240" t="str">
        <f>_xlfn.XLOOKUP(TblMainInvoices[[#This Row],[Fehrest_Code]],TblFeharesCode[Fehrest_Code],TblFeharesCode[Schedule_Prices_Fa])</f>
        <v>ابنیه</v>
      </c>
      <c r="C1187" s="240" t="e">
        <f>_xlfn.XLOOKUP(TblMainInvoices[[#This Row],[Schedule_Prices_Fa]],TblFeharesCode[Schedule_Prices_Fa],#REF!)</f>
        <v>#REF!</v>
      </c>
      <c r="D1187" s="241">
        <v>11</v>
      </c>
      <c r="E1187" s="241" t="str">
        <f t="shared" si="37"/>
        <v>22</v>
      </c>
      <c r="F1187" s="240" t="s">
        <v>2246</v>
      </c>
      <c r="G1187" s="251" t="s">
        <v>2491</v>
      </c>
      <c r="H1187" s="243" t="s">
        <v>2492</v>
      </c>
      <c r="I1187" s="243" t="s">
        <v>4187</v>
      </c>
      <c r="J1187" s="252" t="s">
        <v>125</v>
      </c>
      <c r="K1187" s="245">
        <v>8922000</v>
      </c>
      <c r="L1187" s="246"/>
      <c r="M1187" s="247">
        <f>_xlfn.XLOOKUP(TblMainInvoices[[#This Row],[Chapter_Nomber]],TblFeharesChapter[Abniyeh_Chapter_Nomber],TblFeharesChapter[Abniyeh_Plus_Minus])</f>
        <v>1.3028</v>
      </c>
      <c r="N1187" s="248">
        <v>1.3418000000000001</v>
      </c>
      <c r="O1187" s="245" t="str">
        <f>IF(ISBLANK(TblMainInvoices[[#This Row],[Estimate_Contract_Volumn]]),"",ROUND(TblMainInvoices[[#This Row],[Price_Unit]]*TblMainInvoices[[#This Row],[Estimate_Contract_Volumn]],0))</f>
        <v/>
      </c>
      <c r="P1187" s="249"/>
      <c r="Q1187" s="250" t="str">
        <f>IFERROR(IF(ISBLANK(TblMainInvoices[[#This Row],[ContInv_No01_Volumn]]),"",ROUND(TblMainInvoices[[#This Row],[Price_Unit]]*TblMainInvoices[[#This Row],[ContInv_No01_Volumn]],0)),"")</f>
        <v/>
      </c>
    </row>
    <row r="1188" spans="1:17" ht="50.25" customHeight="1">
      <c r="A1188" s="239" t="str">
        <f t="shared" si="36"/>
        <v>11220808</v>
      </c>
      <c r="B1188" s="240" t="str">
        <f>_xlfn.XLOOKUP(TblMainInvoices[[#This Row],[Fehrest_Code]],TblFeharesCode[Fehrest_Code],TblFeharesCode[Schedule_Prices_Fa])</f>
        <v>ابنیه</v>
      </c>
      <c r="C1188" s="240" t="e">
        <f>_xlfn.XLOOKUP(TblMainInvoices[[#This Row],[Schedule_Prices_Fa]],TblFeharesCode[Schedule_Prices_Fa],#REF!)</f>
        <v>#REF!</v>
      </c>
      <c r="D1188" s="241">
        <v>11</v>
      </c>
      <c r="E1188" s="241" t="str">
        <f t="shared" si="37"/>
        <v>22</v>
      </c>
      <c r="F1188" s="240" t="s">
        <v>2246</v>
      </c>
      <c r="G1188" s="251" t="s">
        <v>2493</v>
      </c>
      <c r="H1188" s="243" t="s">
        <v>2494</v>
      </c>
      <c r="I1188" s="243" t="s">
        <v>4188</v>
      </c>
      <c r="J1188" s="252" t="s">
        <v>125</v>
      </c>
      <c r="K1188" s="245">
        <v>446500</v>
      </c>
      <c r="L1188" s="246"/>
      <c r="M1188" s="247">
        <f>_xlfn.XLOOKUP(TblMainInvoices[[#This Row],[Chapter_Nomber]],TblFeharesChapter[Abniyeh_Chapter_Nomber],TblFeharesChapter[Abniyeh_Plus_Minus])</f>
        <v>1.3028</v>
      </c>
      <c r="N1188" s="248">
        <v>1.3418000000000001</v>
      </c>
      <c r="O1188" s="245" t="str">
        <f>IF(ISBLANK(TblMainInvoices[[#This Row],[Estimate_Contract_Volumn]]),"",ROUND(TblMainInvoices[[#This Row],[Price_Unit]]*TblMainInvoices[[#This Row],[Estimate_Contract_Volumn]],0))</f>
        <v/>
      </c>
      <c r="P1188" s="249"/>
      <c r="Q1188" s="250" t="str">
        <f>IFERROR(IF(ISBLANK(TblMainInvoices[[#This Row],[ContInv_No01_Volumn]]),"",ROUND(TblMainInvoices[[#This Row],[Price_Unit]]*TblMainInvoices[[#This Row],[ContInv_No01_Volumn]],0)),"")</f>
        <v/>
      </c>
    </row>
    <row r="1189" spans="1:17" ht="50.25" customHeight="1">
      <c r="A1189" s="239" t="str">
        <f t="shared" si="36"/>
        <v>11220809</v>
      </c>
      <c r="B1189" s="240" t="str">
        <f>_xlfn.XLOOKUP(TblMainInvoices[[#This Row],[Fehrest_Code]],TblFeharesCode[Fehrest_Code],TblFeharesCode[Schedule_Prices_Fa])</f>
        <v>ابنیه</v>
      </c>
      <c r="C1189" s="240" t="e">
        <f>_xlfn.XLOOKUP(TblMainInvoices[[#This Row],[Schedule_Prices_Fa]],TblFeharesCode[Schedule_Prices_Fa],#REF!)</f>
        <v>#REF!</v>
      </c>
      <c r="D1189" s="241">
        <v>11</v>
      </c>
      <c r="E1189" s="241" t="str">
        <f t="shared" si="37"/>
        <v>22</v>
      </c>
      <c r="F1189" s="240" t="s">
        <v>2246</v>
      </c>
      <c r="G1189" s="251" t="s">
        <v>2495</v>
      </c>
      <c r="H1189" s="243" t="s">
        <v>2496</v>
      </c>
      <c r="I1189" s="243" t="s">
        <v>4189</v>
      </c>
      <c r="J1189" s="252" t="s">
        <v>145</v>
      </c>
      <c r="K1189" s="245">
        <v>352000</v>
      </c>
      <c r="L1189" s="246"/>
      <c r="M1189" s="247">
        <f>_xlfn.XLOOKUP(TblMainInvoices[[#This Row],[Chapter_Nomber]],TblFeharesChapter[Abniyeh_Chapter_Nomber],TblFeharesChapter[Abniyeh_Plus_Minus])</f>
        <v>1.3028</v>
      </c>
      <c r="N1189" s="248">
        <v>1.3418000000000001</v>
      </c>
      <c r="O1189" s="245" t="str">
        <f>IF(ISBLANK(TblMainInvoices[[#This Row],[Estimate_Contract_Volumn]]),"",ROUND(TblMainInvoices[[#This Row],[Price_Unit]]*TblMainInvoices[[#This Row],[Estimate_Contract_Volumn]],0))</f>
        <v/>
      </c>
      <c r="P1189" s="249"/>
      <c r="Q1189" s="250" t="str">
        <f>IFERROR(IF(ISBLANK(TblMainInvoices[[#This Row],[ContInv_No01_Volumn]]),"",ROUND(TblMainInvoices[[#This Row],[Price_Unit]]*TblMainInvoices[[#This Row],[ContInv_No01_Volumn]],0)),"")</f>
        <v/>
      </c>
    </row>
    <row r="1190" spans="1:17" ht="50.25" customHeight="1">
      <c r="A1190" s="239" t="str">
        <f t="shared" si="36"/>
        <v>11220910</v>
      </c>
      <c r="B1190" s="240" t="str">
        <f>_xlfn.XLOOKUP(TblMainInvoices[[#This Row],[Fehrest_Code]],TblFeharesCode[Fehrest_Code],TblFeharesCode[Schedule_Prices_Fa])</f>
        <v>ابنیه</v>
      </c>
      <c r="C1190" s="240" t="e">
        <f>_xlfn.XLOOKUP(TblMainInvoices[[#This Row],[Schedule_Prices_Fa]],TblFeharesCode[Schedule_Prices_Fa],#REF!)</f>
        <v>#REF!</v>
      </c>
      <c r="D1190" s="241">
        <v>11</v>
      </c>
      <c r="E1190" s="241" t="str">
        <f t="shared" si="37"/>
        <v>22</v>
      </c>
      <c r="F1190" s="240" t="s">
        <v>2246</v>
      </c>
      <c r="G1190" s="251" t="s">
        <v>2497</v>
      </c>
      <c r="H1190" s="243" t="s">
        <v>2498</v>
      </c>
      <c r="I1190" s="243" t="s">
        <v>4190</v>
      </c>
      <c r="J1190" s="252" t="s">
        <v>125</v>
      </c>
      <c r="K1190" s="245">
        <v>5139000</v>
      </c>
      <c r="L1190" s="246"/>
      <c r="M1190" s="247">
        <f>_xlfn.XLOOKUP(TblMainInvoices[[#This Row],[Chapter_Nomber]],TblFeharesChapter[Abniyeh_Chapter_Nomber],TblFeharesChapter[Abniyeh_Plus_Minus])</f>
        <v>1.3028</v>
      </c>
      <c r="N1190" s="248">
        <v>1.3418000000000001</v>
      </c>
      <c r="O1190" s="245" t="str">
        <f>IF(ISBLANK(TblMainInvoices[[#This Row],[Estimate_Contract_Volumn]]),"",ROUND(TblMainInvoices[[#This Row],[Price_Unit]]*TblMainInvoices[[#This Row],[Estimate_Contract_Volumn]],0))</f>
        <v/>
      </c>
      <c r="P1190" s="249"/>
      <c r="Q1190" s="250" t="str">
        <f>IFERROR(IF(ISBLANK(TblMainInvoices[[#This Row],[ContInv_No01_Volumn]]),"",ROUND(TblMainInvoices[[#This Row],[Price_Unit]]*TblMainInvoices[[#This Row],[ContInv_No01_Volumn]],0)),"")</f>
        <v/>
      </c>
    </row>
    <row r="1191" spans="1:17" ht="50.25" customHeight="1">
      <c r="A1191" s="239" t="str">
        <f t="shared" si="36"/>
        <v>11220911</v>
      </c>
      <c r="B1191" s="240" t="str">
        <f>_xlfn.XLOOKUP(TblMainInvoices[[#This Row],[Fehrest_Code]],TblFeharesCode[Fehrest_Code],TblFeharesCode[Schedule_Prices_Fa])</f>
        <v>ابنیه</v>
      </c>
      <c r="C1191" s="240" t="e">
        <f>_xlfn.XLOOKUP(TblMainInvoices[[#This Row],[Schedule_Prices_Fa]],TblFeharesCode[Schedule_Prices_Fa],#REF!)</f>
        <v>#REF!</v>
      </c>
      <c r="D1191" s="241">
        <v>11</v>
      </c>
      <c r="E1191" s="241" t="str">
        <f t="shared" si="37"/>
        <v>22</v>
      </c>
      <c r="F1191" s="240" t="s">
        <v>2246</v>
      </c>
      <c r="G1191" s="251" t="s">
        <v>2499</v>
      </c>
      <c r="H1191" s="243" t="s">
        <v>2500</v>
      </c>
      <c r="I1191" s="243" t="s">
        <v>4191</v>
      </c>
      <c r="J1191" s="252" t="s">
        <v>125</v>
      </c>
      <c r="K1191" s="245">
        <v>6000000</v>
      </c>
      <c r="L1191" s="246"/>
      <c r="M1191" s="247">
        <f>_xlfn.XLOOKUP(TblMainInvoices[[#This Row],[Chapter_Nomber]],TblFeharesChapter[Abniyeh_Chapter_Nomber],TblFeharesChapter[Abniyeh_Plus_Minus])</f>
        <v>1.3028</v>
      </c>
      <c r="N1191" s="248">
        <v>1.3418000000000001</v>
      </c>
      <c r="O1191" s="245" t="str">
        <f>IF(ISBLANK(TblMainInvoices[[#This Row],[Estimate_Contract_Volumn]]),"",ROUND(TblMainInvoices[[#This Row],[Price_Unit]]*TblMainInvoices[[#This Row],[Estimate_Contract_Volumn]],0))</f>
        <v/>
      </c>
      <c r="P1191" s="249"/>
      <c r="Q1191" s="250" t="str">
        <f>IFERROR(IF(ISBLANK(TblMainInvoices[[#This Row],[ContInv_No01_Volumn]]),"",ROUND(TblMainInvoices[[#This Row],[Price_Unit]]*TblMainInvoices[[#This Row],[ContInv_No01_Volumn]],0)),"")</f>
        <v/>
      </c>
    </row>
    <row r="1192" spans="1:17" ht="50.25" customHeight="1">
      <c r="A1192" s="239" t="str">
        <f t="shared" si="36"/>
        <v>11220912</v>
      </c>
      <c r="B1192" s="240" t="str">
        <f>_xlfn.XLOOKUP(TblMainInvoices[[#This Row],[Fehrest_Code]],TblFeharesCode[Fehrest_Code],TblFeharesCode[Schedule_Prices_Fa])</f>
        <v>ابنیه</v>
      </c>
      <c r="C1192" s="240" t="e">
        <f>_xlfn.XLOOKUP(TblMainInvoices[[#This Row],[Schedule_Prices_Fa]],TblFeharesCode[Schedule_Prices_Fa],#REF!)</f>
        <v>#REF!</v>
      </c>
      <c r="D1192" s="241">
        <v>11</v>
      </c>
      <c r="E1192" s="241" t="str">
        <f t="shared" si="37"/>
        <v>22</v>
      </c>
      <c r="F1192" s="240" t="s">
        <v>2246</v>
      </c>
      <c r="G1192" s="251" t="s">
        <v>2501</v>
      </c>
      <c r="H1192" s="243" t="s">
        <v>2502</v>
      </c>
      <c r="I1192" s="243" t="s">
        <v>4192</v>
      </c>
      <c r="J1192" s="252" t="s">
        <v>125</v>
      </c>
      <c r="K1192" s="245">
        <v>5551000</v>
      </c>
      <c r="L1192" s="246"/>
      <c r="M1192" s="247">
        <f>_xlfn.XLOOKUP(TblMainInvoices[[#This Row],[Chapter_Nomber]],TblFeharesChapter[Abniyeh_Chapter_Nomber],TblFeharesChapter[Abniyeh_Plus_Minus])</f>
        <v>1.3028</v>
      </c>
      <c r="N1192" s="248">
        <v>1.3418000000000001</v>
      </c>
      <c r="O1192" s="245" t="str">
        <f>IF(ISBLANK(TblMainInvoices[[#This Row],[Estimate_Contract_Volumn]]),"",ROUND(TblMainInvoices[[#This Row],[Price_Unit]]*TblMainInvoices[[#This Row],[Estimate_Contract_Volumn]],0))</f>
        <v/>
      </c>
      <c r="P1192" s="249"/>
      <c r="Q1192" s="250" t="str">
        <f>IFERROR(IF(ISBLANK(TblMainInvoices[[#This Row],[ContInv_No01_Volumn]]),"",ROUND(TblMainInvoices[[#This Row],[Price_Unit]]*TblMainInvoices[[#This Row],[ContInv_No01_Volumn]],0)),"")</f>
        <v/>
      </c>
    </row>
    <row r="1193" spans="1:17" ht="50.25" customHeight="1">
      <c r="A1193" s="239" t="str">
        <f t="shared" si="36"/>
        <v>11220913</v>
      </c>
      <c r="B1193" s="240" t="str">
        <f>_xlfn.XLOOKUP(TblMainInvoices[[#This Row],[Fehrest_Code]],TblFeharesCode[Fehrest_Code],TblFeharesCode[Schedule_Prices_Fa])</f>
        <v>ابنیه</v>
      </c>
      <c r="C1193" s="240" t="e">
        <f>_xlfn.XLOOKUP(TblMainInvoices[[#This Row],[Schedule_Prices_Fa]],TblFeharesCode[Schedule_Prices_Fa],#REF!)</f>
        <v>#REF!</v>
      </c>
      <c r="D1193" s="241">
        <v>11</v>
      </c>
      <c r="E1193" s="241" t="str">
        <f t="shared" si="37"/>
        <v>22</v>
      </c>
      <c r="F1193" s="240" t="s">
        <v>2246</v>
      </c>
      <c r="G1193" s="251" t="s">
        <v>2503</v>
      </c>
      <c r="H1193" s="243" t="s">
        <v>2504</v>
      </c>
      <c r="I1193" s="243" t="s">
        <v>4193</v>
      </c>
      <c r="J1193" s="252" t="s">
        <v>125</v>
      </c>
      <c r="K1193" s="245">
        <v>0</v>
      </c>
      <c r="L1193" s="246"/>
      <c r="M1193" s="247">
        <f>_xlfn.XLOOKUP(TblMainInvoices[[#This Row],[Chapter_Nomber]],TblFeharesChapter[Abniyeh_Chapter_Nomber],TblFeharesChapter[Abniyeh_Plus_Minus])</f>
        <v>1.3028</v>
      </c>
      <c r="N1193" s="248">
        <v>1.3418000000000001</v>
      </c>
      <c r="O1193" s="245" t="str">
        <f>IF(ISBLANK(TblMainInvoices[[#This Row],[Estimate_Contract_Volumn]]),"",ROUND(TblMainInvoices[[#This Row],[Price_Unit]]*TblMainInvoices[[#This Row],[Estimate_Contract_Volumn]],0))</f>
        <v/>
      </c>
      <c r="P1193" s="249"/>
      <c r="Q1193" s="250" t="str">
        <f>IFERROR(IF(ISBLANK(TblMainInvoices[[#This Row],[ContInv_No01_Volumn]]),"",ROUND(TblMainInvoices[[#This Row],[Price_Unit]]*TblMainInvoices[[#This Row],[ContInv_No01_Volumn]],0)),"")</f>
        <v/>
      </c>
    </row>
    <row r="1194" spans="1:17" ht="50.25" customHeight="1">
      <c r="A1194" s="239" t="str">
        <f t="shared" si="36"/>
        <v>11220914</v>
      </c>
      <c r="B1194" s="240" t="str">
        <f>_xlfn.XLOOKUP(TblMainInvoices[[#This Row],[Fehrest_Code]],TblFeharesCode[Fehrest_Code],TblFeharesCode[Schedule_Prices_Fa])</f>
        <v>ابنیه</v>
      </c>
      <c r="C1194" s="240" t="e">
        <f>_xlfn.XLOOKUP(TblMainInvoices[[#This Row],[Schedule_Prices_Fa]],TblFeharesCode[Schedule_Prices_Fa],#REF!)</f>
        <v>#REF!</v>
      </c>
      <c r="D1194" s="241">
        <v>11</v>
      </c>
      <c r="E1194" s="241" t="str">
        <f t="shared" si="37"/>
        <v>22</v>
      </c>
      <c r="F1194" s="240" t="s">
        <v>2246</v>
      </c>
      <c r="G1194" s="251" t="s">
        <v>2505</v>
      </c>
      <c r="H1194" s="243" t="s">
        <v>2506</v>
      </c>
      <c r="I1194" s="243" t="s">
        <v>4193</v>
      </c>
      <c r="J1194" s="252" t="s">
        <v>125</v>
      </c>
      <c r="K1194" s="245">
        <v>7000000</v>
      </c>
      <c r="L1194" s="246"/>
      <c r="M1194" s="247">
        <f>_xlfn.XLOOKUP(TblMainInvoices[[#This Row],[Chapter_Nomber]],TblFeharesChapter[Abniyeh_Chapter_Nomber],TblFeharesChapter[Abniyeh_Plus_Minus])</f>
        <v>1.3028</v>
      </c>
      <c r="N1194" s="248">
        <v>1.3418000000000001</v>
      </c>
      <c r="O1194" s="245" t="str">
        <f>IF(ISBLANK(TblMainInvoices[[#This Row],[Estimate_Contract_Volumn]]),"",ROUND(TblMainInvoices[[#This Row],[Price_Unit]]*TblMainInvoices[[#This Row],[Estimate_Contract_Volumn]],0))</f>
        <v/>
      </c>
      <c r="P1194" s="249"/>
      <c r="Q1194" s="250" t="str">
        <f>IFERROR(IF(ISBLANK(TblMainInvoices[[#This Row],[ContInv_No01_Volumn]]),"",ROUND(TblMainInvoices[[#This Row],[Price_Unit]]*TblMainInvoices[[#This Row],[ContInv_No01_Volumn]],0)),"")</f>
        <v/>
      </c>
    </row>
    <row r="1195" spans="1:17" ht="50.25" customHeight="1">
      <c r="A1195" s="239" t="str">
        <f t="shared" si="36"/>
        <v>11220915</v>
      </c>
      <c r="B1195" s="240" t="str">
        <f>_xlfn.XLOOKUP(TblMainInvoices[[#This Row],[Fehrest_Code]],TblFeharesCode[Fehrest_Code],TblFeharesCode[Schedule_Prices_Fa])</f>
        <v>ابنیه</v>
      </c>
      <c r="C1195" s="240" t="e">
        <f>_xlfn.XLOOKUP(TblMainInvoices[[#This Row],[Schedule_Prices_Fa]],TblFeharesCode[Schedule_Prices_Fa],#REF!)</f>
        <v>#REF!</v>
      </c>
      <c r="D1195" s="241">
        <v>11</v>
      </c>
      <c r="E1195" s="241" t="str">
        <f t="shared" si="37"/>
        <v>22</v>
      </c>
      <c r="F1195" s="240" t="s">
        <v>2246</v>
      </c>
      <c r="G1195" s="251" t="s">
        <v>2507</v>
      </c>
      <c r="H1195" s="243" t="s">
        <v>2508</v>
      </c>
      <c r="I1195" s="243" t="s">
        <v>4194</v>
      </c>
      <c r="J1195" s="252" t="s">
        <v>125</v>
      </c>
      <c r="K1195" s="245">
        <v>7957000</v>
      </c>
      <c r="L1195" s="246"/>
      <c r="M1195" s="247">
        <f>_xlfn.XLOOKUP(TblMainInvoices[[#This Row],[Chapter_Nomber]],TblFeharesChapter[Abniyeh_Chapter_Nomber],TblFeharesChapter[Abniyeh_Plus_Minus])</f>
        <v>1.3028</v>
      </c>
      <c r="N1195" s="248">
        <v>1.3418000000000001</v>
      </c>
      <c r="O1195" s="245" t="str">
        <f>IF(ISBLANK(TblMainInvoices[[#This Row],[Estimate_Contract_Volumn]]),"",ROUND(TblMainInvoices[[#This Row],[Price_Unit]]*TblMainInvoices[[#This Row],[Estimate_Contract_Volumn]],0))</f>
        <v/>
      </c>
      <c r="P1195" s="249"/>
      <c r="Q1195" s="250" t="str">
        <f>IFERROR(IF(ISBLANK(TblMainInvoices[[#This Row],[ContInv_No01_Volumn]]),"",ROUND(TblMainInvoices[[#This Row],[Price_Unit]]*TblMainInvoices[[#This Row],[ContInv_No01_Volumn]],0)),"")</f>
        <v/>
      </c>
    </row>
    <row r="1196" spans="1:17" ht="50.25" customHeight="1">
      <c r="A1196" s="239" t="str">
        <f t="shared" si="36"/>
        <v>11220916</v>
      </c>
      <c r="B1196" s="240" t="str">
        <f>_xlfn.XLOOKUP(TblMainInvoices[[#This Row],[Fehrest_Code]],TblFeharesCode[Fehrest_Code],TblFeharesCode[Schedule_Prices_Fa])</f>
        <v>ابنیه</v>
      </c>
      <c r="C1196" s="240" t="e">
        <f>_xlfn.XLOOKUP(TblMainInvoices[[#This Row],[Schedule_Prices_Fa]],TblFeharesCode[Schedule_Prices_Fa],#REF!)</f>
        <v>#REF!</v>
      </c>
      <c r="D1196" s="241">
        <v>11</v>
      </c>
      <c r="E1196" s="241" t="str">
        <f t="shared" si="37"/>
        <v>22</v>
      </c>
      <c r="F1196" s="240" t="s">
        <v>2246</v>
      </c>
      <c r="G1196" s="251" t="s">
        <v>2509</v>
      </c>
      <c r="H1196" s="243" t="s">
        <v>2510</v>
      </c>
      <c r="I1196" s="243" t="s">
        <v>4194</v>
      </c>
      <c r="J1196" s="252" t="s">
        <v>125</v>
      </c>
      <c r="K1196" s="245">
        <v>5646000</v>
      </c>
      <c r="L1196" s="246"/>
      <c r="M1196" s="247">
        <f>_xlfn.XLOOKUP(TblMainInvoices[[#This Row],[Chapter_Nomber]],TblFeharesChapter[Abniyeh_Chapter_Nomber],TblFeharesChapter[Abniyeh_Plus_Minus])</f>
        <v>1.3028</v>
      </c>
      <c r="N1196" s="248">
        <v>1.3418000000000001</v>
      </c>
      <c r="O1196" s="245" t="str">
        <f>IF(ISBLANK(TblMainInvoices[[#This Row],[Estimate_Contract_Volumn]]),"",ROUND(TblMainInvoices[[#This Row],[Price_Unit]]*TblMainInvoices[[#This Row],[Estimate_Contract_Volumn]],0))</f>
        <v/>
      </c>
      <c r="P1196" s="249"/>
      <c r="Q1196" s="250" t="str">
        <f>IFERROR(IF(ISBLANK(TblMainInvoices[[#This Row],[ContInv_No01_Volumn]]),"",ROUND(TblMainInvoices[[#This Row],[Price_Unit]]*TblMainInvoices[[#This Row],[ContInv_No01_Volumn]],0)),"")</f>
        <v/>
      </c>
    </row>
    <row r="1197" spans="1:17" ht="50.25" customHeight="1">
      <c r="A1197" s="239" t="str">
        <f t="shared" si="36"/>
        <v>11220917</v>
      </c>
      <c r="B1197" s="240" t="str">
        <f>_xlfn.XLOOKUP(TblMainInvoices[[#This Row],[Fehrest_Code]],TblFeharesCode[Fehrest_Code],TblFeharesCode[Schedule_Prices_Fa])</f>
        <v>ابنیه</v>
      </c>
      <c r="C1197" s="240" t="e">
        <f>_xlfn.XLOOKUP(TblMainInvoices[[#This Row],[Schedule_Prices_Fa]],TblFeharesCode[Schedule_Prices_Fa],#REF!)</f>
        <v>#REF!</v>
      </c>
      <c r="D1197" s="241">
        <v>11</v>
      </c>
      <c r="E1197" s="241" t="str">
        <f t="shared" si="37"/>
        <v>22</v>
      </c>
      <c r="F1197" s="240" t="s">
        <v>2246</v>
      </c>
      <c r="G1197" s="251" t="s">
        <v>2511</v>
      </c>
      <c r="H1197" s="243" t="s">
        <v>2512</v>
      </c>
      <c r="I1197" s="243" t="s">
        <v>4194</v>
      </c>
      <c r="J1197" s="252" t="s">
        <v>125</v>
      </c>
      <c r="K1197" s="245">
        <v>0</v>
      </c>
      <c r="L1197" s="246"/>
      <c r="M1197" s="247">
        <f>_xlfn.XLOOKUP(TblMainInvoices[[#This Row],[Chapter_Nomber]],TblFeharesChapter[Abniyeh_Chapter_Nomber],TblFeharesChapter[Abniyeh_Plus_Minus])</f>
        <v>1.3028</v>
      </c>
      <c r="N1197" s="248">
        <v>1.3418000000000001</v>
      </c>
      <c r="O1197" s="245" t="str">
        <f>IF(ISBLANK(TblMainInvoices[[#This Row],[Estimate_Contract_Volumn]]),"",ROUND(TblMainInvoices[[#This Row],[Price_Unit]]*TblMainInvoices[[#This Row],[Estimate_Contract_Volumn]],0))</f>
        <v/>
      </c>
      <c r="P1197" s="249"/>
      <c r="Q1197" s="250" t="str">
        <f>IFERROR(IF(ISBLANK(TblMainInvoices[[#This Row],[ContInv_No01_Volumn]]),"",ROUND(TblMainInvoices[[#This Row],[Price_Unit]]*TblMainInvoices[[#This Row],[ContInv_No01_Volumn]],0)),"")</f>
        <v/>
      </c>
    </row>
    <row r="1198" spans="1:17" ht="50.25" customHeight="1">
      <c r="A1198" s="239" t="str">
        <f t="shared" si="36"/>
        <v>11220918</v>
      </c>
      <c r="B1198" s="240" t="str">
        <f>_xlfn.XLOOKUP(TblMainInvoices[[#This Row],[Fehrest_Code]],TblFeharesCode[Fehrest_Code],TblFeharesCode[Schedule_Prices_Fa])</f>
        <v>ابنیه</v>
      </c>
      <c r="C1198" s="240" t="e">
        <f>_xlfn.XLOOKUP(TblMainInvoices[[#This Row],[Schedule_Prices_Fa]],TblFeharesCode[Schedule_Prices_Fa],#REF!)</f>
        <v>#REF!</v>
      </c>
      <c r="D1198" s="241">
        <v>11</v>
      </c>
      <c r="E1198" s="241" t="str">
        <f t="shared" si="37"/>
        <v>22</v>
      </c>
      <c r="F1198" s="240" t="s">
        <v>2246</v>
      </c>
      <c r="G1198" s="251" t="s">
        <v>2513</v>
      </c>
      <c r="H1198" s="243" t="s">
        <v>2514</v>
      </c>
      <c r="I1198" s="243" t="s">
        <v>4194</v>
      </c>
      <c r="J1198" s="252" t="s">
        <v>125</v>
      </c>
      <c r="K1198" s="245">
        <v>0</v>
      </c>
      <c r="L1198" s="246"/>
      <c r="M1198" s="247">
        <f>_xlfn.XLOOKUP(TblMainInvoices[[#This Row],[Chapter_Nomber]],TblFeharesChapter[Abniyeh_Chapter_Nomber],TblFeharesChapter[Abniyeh_Plus_Minus])</f>
        <v>1.3028</v>
      </c>
      <c r="N1198" s="248">
        <v>1.3418000000000001</v>
      </c>
      <c r="O1198" s="245" t="str">
        <f>IF(ISBLANK(TblMainInvoices[[#This Row],[Estimate_Contract_Volumn]]),"",ROUND(TblMainInvoices[[#This Row],[Price_Unit]]*TblMainInvoices[[#This Row],[Estimate_Contract_Volumn]],0))</f>
        <v/>
      </c>
      <c r="P1198" s="249"/>
      <c r="Q1198" s="250" t="str">
        <f>IFERROR(IF(ISBLANK(TblMainInvoices[[#This Row],[ContInv_No01_Volumn]]),"",ROUND(TblMainInvoices[[#This Row],[Price_Unit]]*TblMainInvoices[[#This Row],[ContInv_No01_Volumn]],0)),"")</f>
        <v/>
      </c>
    </row>
    <row r="1199" spans="1:17" ht="50.25" customHeight="1">
      <c r="A1199" s="239" t="str">
        <f t="shared" si="36"/>
        <v>11220925</v>
      </c>
      <c r="B1199" s="240" t="str">
        <f>_xlfn.XLOOKUP(TblMainInvoices[[#This Row],[Fehrest_Code]],TblFeharesCode[Fehrest_Code],TblFeharesCode[Schedule_Prices_Fa])</f>
        <v>ابنیه</v>
      </c>
      <c r="C1199" s="240" t="e">
        <f>_xlfn.XLOOKUP(TblMainInvoices[[#This Row],[Schedule_Prices_Fa]],TblFeharesCode[Schedule_Prices_Fa],#REF!)</f>
        <v>#REF!</v>
      </c>
      <c r="D1199" s="241">
        <v>11</v>
      </c>
      <c r="E1199" s="241" t="str">
        <f t="shared" si="37"/>
        <v>22</v>
      </c>
      <c r="F1199" s="240" t="s">
        <v>2246</v>
      </c>
      <c r="G1199" s="251" t="s">
        <v>2515</v>
      </c>
      <c r="H1199" s="243" t="s">
        <v>2516</v>
      </c>
      <c r="I1199" s="243" t="s">
        <v>4195</v>
      </c>
      <c r="J1199" s="252" t="s">
        <v>125</v>
      </c>
      <c r="K1199" s="245">
        <v>-377500</v>
      </c>
      <c r="L1199" s="246"/>
      <c r="M1199" s="247">
        <f>_xlfn.XLOOKUP(TblMainInvoices[[#This Row],[Chapter_Nomber]],TblFeharesChapter[Abniyeh_Chapter_Nomber],TblFeharesChapter[Abniyeh_Plus_Minus])</f>
        <v>1.3028</v>
      </c>
      <c r="N1199" s="248">
        <v>1.3418000000000001</v>
      </c>
      <c r="O1199" s="245" t="str">
        <f>IF(ISBLANK(TblMainInvoices[[#This Row],[Estimate_Contract_Volumn]]),"",ROUND(TblMainInvoices[[#This Row],[Price_Unit]]*TblMainInvoices[[#This Row],[Estimate_Contract_Volumn]],0))</f>
        <v/>
      </c>
      <c r="P1199" s="249"/>
      <c r="Q1199" s="250" t="str">
        <f>IFERROR(IF(ISBLANK(TblMainInvoices[[#This Row],[ContInv_No01_Volumn]]),"",ROUND(TblMainInvoices[[#This Row],[Price_Unit]]*TblMainInvoices[[#This Row],[ContInv_No01_Volumn]],0)),"")</f>
        <v/>
      </c>
    </row>
    <row r="1200" spans="1:17" ht="50.25" customHeight="1">
      <c r="A1200" s="239" t="str">
        <f t="shared" si="36"/>
        <v>11221001</v>
      </c>
      <c r="B1200" s="240" t="str">
        <f>_xlfn.XLOOKUP(TblMainInvoices[[#This Row],[Fehrest_Code]],TblFeharesCode[Fehrest_Code],TblFeharesCode[Schedule_Prices_Fa])</f>
        <v>ابنیه</v>
      </c>
      <c r="C1200" s="240" t="e">
        <f>_xlfn.XLOOKUP(TblMainInvoices[[#This Row],[Schedule_Prices_Fa]],TblFeharesCode[Schedule_Prices_Fa],#REF!)</f>
        <v>#REF!</v>
      </c>
      <c r="D1200" s="241">
        <v>11</v>
      </c>
      <c r="E1200" s="241" t="str">
        <f t="shared" si="37"/>
        <v>22</v>
      </c>
      <c r="F1200" s="240" t="s">
        <v>2246</v>
      </c>
      <c r="G1200" s="251" t="s">
        <v>2517</v>
      </c>
      <c r="H1200" s="243" t="s">
        <v>2518</v>
      </c>
      <c r="I1200" s="243" t="s">
        <v>4196</v>
      </c>
      <c r="J1200" s="252" t="s">
        <v>125</v>
      </c>
      <c r="K1200" s="245">
        <v>5436000</v>
      </c>
      <c r="L1200" s="246"/>
      <c r="M1200" s="247">
        <f>_xlfn.XLOOKUP(TblMainInvoices[[#This Row],[Chapter_Nomber]],TblFeharesChapter[Abniyeh_Chapter_Nomber],TblFeharesChapter[Abniyeh_Plus_Minus])</f>
        <v>1.3028</v>
      </c>
      <c r="N1200" s="248">
        <v>1.3418000000000001</v>
      </c>
      <c r="O1200" s="245" t="str">
        <f>IF(ISBLANK(TblMainInvoices[[#This Row],[Estimate_Contract_Volumn]]),"",ROUND(TblMainInvoices[[#This Row],[Price_Unit]]*TblMainInvoices[[#This Row],[Estimate_Contract_Volumn]],0))</f>
        <v/>
      </c>
      <c r="P1200" s="249"/>
      <c r="Q1200" s="250" t="str">
        <f>IFERROR(IF(ISBLANK(TblMainInvoices[[#This Row],[ContInv_No01_Volumn]]),"",ROUND(TblMainInvoices[[#This Row],[Price_Unit]]*TblMainInvoices[[#This Row],[ContInv_No01_Volumn]],0)),"")</f>
        <v/>
      </c>
    </row>
    <row r="1201" spans="1:17" ht="50.25" customHeight="1">
      <c r="A1201" s="239" t="str">
        <f t="shared" si="36"/>
        <v>11221002</v>
      </c>
      <c r="B1201" s="240" t="str">
        <f>_xlfn.XLOOKUP(TblMainInvoices[[#This Row],[Fehrest_Code]],TblFeharesCode[Fehrest_Code],TblFeharesCode[Schedule_Prices_Fa])</f>
        <v>ابنیه</v>
      </c>
      <c r="C1201" s="240" t="e">
        <f>_xlfn.XLOOKUP(TblMainInvoices[[#This Row],[Schedule_Prices_Fa]],TblFeharesCode[Schedule_Prices_Fa],#REF!)</f>
        <v>#REF!</v>
      </c>
      <c r="D1201" s="241">
        <v>11</v>
      </c>
      <c r="E1201" s="241" t="str">
        <f t="shared" si="37"/>
        <v>22</v>
      </c>
      <c r="F1201" s="240" t="s">
        <v>2246</v>
      </c>
      <c r="G1201" s="251" t="s">
        <v>2519</v>
      </c>
      <c r="H1201" s="243" t="s">
        <v>2520</v>
      </c>
      <c r="I1201" s="243" t="s">
        <v>4197</v>
      </c>
      <c r="J1201" s="252" t="s">
        <v>125</v>
      </c>
      <c r="K1201" s="245">
        <v>5969000</v>
      </c>
      <c r="L1201" s="246"/>
      <c r="M1201" s="247">
        <f>_xlfn.XLOOKUP(TblMainInvoices[[#This Row],[Chapter_Nomber]],TblFeharesChapter[Abniyeh_Chapter_Nomber],TblFeharesChapter[Abniyeh_Plus_Minus])</f>
        <v>1.3028</v>
      </c>
      <c r="N1201" s="248">
        <v>1.3418000000000001</v>
      </c>
      <c r="O1201" s="245" t="str">
        <f>IF(ISBLANK(TblMainInvoices[[#This Row],[Estimate_Contract_Volumn]]),"",ROUND(TblMainInvoices[[#This Row],[Price_Unit]]*TblMainInvoices[[#This Row],[Estimate_Contract_Volumn]],0))</f>
        <v/>
      </c>
      <c r="P1201" s="249"/>
      <c r="Q1201" s="250" t="str">
        <f>IFERROR(IF(ISBLANK(TblMainInvoices[[#This Row],[ContInv_No01_Volumn]]),"",ROUND(TblMainInvoices[[#This Row],[Price_Unit]]*TblMainInvoices[[#This Row],[ContInv_No01_Volumn]],0)),"")</f>
        <v/>
      </c>
    </row>
    <row r="1202" spans="1:17" ht="50.25" customHeight="1">
      <c r="A1202" s="239" t="str">
        <f t="shared" si="36"/>
        <v>11221003</v>
      </c>
      <c r="B1202" s="240" t="str">
        <f>_xlfn.XLOOKUP(TblMainInvoices[[#This Row],[Fehrest_Code]],TblFeharesCode[Fehrest_Code],TblFeharesCode[Schedule_Prices_Fa])</f>
        <v>ابنیه</v>
      </c>
      <c r="C1202" s="240" t="e">
        <f>_xlfn.XLOOKUP(TblMainInvoices[[#This Row],[Schedule_Prices_Fa]],TblFeharesCode[Schedule_Prices_Fa],#REF!)</f>
        <v>#REF!</v>
      </c>
      <c r="D1202" s="241">
        <v>11</v>
      </c>
      <c r="E1202" s="241" t="str">
        <f t="shared" si="37"/>
        <v>22</v>
      </c>
      <c r="F1202" s="240" t="s">
        <v>2246</v>
      </c>
      <c r="G1202" s="251" t="s">
        <v>2521</v>
      </c>
      <c r="H1202" s="243" t="s">
        <v>2522</v>
      </c>
      <c r="I1202" s="243" t="s">
        <v>4198</v>
      </c>
      <c r="J1202" s="252" t="s">
        <v>125</v>
      </c>
      <c r="K1202" s="245">
        <v>5857000</v>
      </c>
      <c r="L1202" s="246"/>
      <c r="M1202" s="247">
        <f>_xlfn.XLOOKUP(TblMainInvoices[[#This Row],[Chapter_Nomber]],TblFeharesChapter[Abniyeh_Chapter_Nomber],TblFeharesChapter[Abniyeh_Plus_Minus])</f>
        <v>1.3028</v>
      </c>
      <c r="N1202" s="248">
        <v>1.3418000000000001</v>
      </c>
      <c r="O1202" s="245" t="str">
        <f>IF(ISBLANK(TblMainInvoices[[#This Row],[Estimate_Contract_Volumn]]),"",ROUND(TblMainInvoices[[#This Row],[Price_Unit]]*TblMainInvoices[[#This Row],[Estimate_Contract_Volumn]],0))</f>
        <v/>
      </c>
      <c r="P1202" s="249"/>
      <c r="Q1202" s="250" t="str">
        <f>IFERROR(IF(ISBLANK(TblMainInvoices[[#This Row],[ContInv_No01_Volumn]]),"",ROUND(TblMainInvoices[[#This Row],[Price_Unit]]*TblMainInvoices[[#This Row],[ContInv_No01_Volumn]],0)),"")</f>
        <v/>
      </c>
    </row>
    <row r="1203" spans="1:17" ht="50.25" customHeight="1">
      <c r="A1203" s="239" t="str">
        <f t="shared" si="36"/>
        <v>11221004</v>
      </c>
      <c r="B1203" s="240" t="str">
        <f>_xlfn.XLOOKUP(TblMainInvoices[[#This Row],[Fehrest_Code]],TblFeharesCode[Fehrest_Code],TblFeharesCode[Schedule_Prices_Fa])</f>
        <v>ابنیه</v>
      </c>
      <c r="C1203" s="240" t="e">
        <f>_xlfn.XLOOKUP(TblMainInvoices[[#This Row],[Schedule_Prices_Fa]],TblFeharesCode[Schedule_Prices_Fa],#REF!)</f>
        <v>#REF!</v>
      </c>
      <c r="D1203" s="241">
        <v>11</v>
      </c>
      <c r="E1203" s="241" t="str">
        <f t="shared" si="37"/>
        <v>22</v>
      </c>
      <c r="F1203" s="240" t="s">
        <v>2246</v>
      </c>
      <c r="G1203" s="251" t="s">
        <v>2523</v>
      </c>
      <c r="H1203" s="243" t="s">
        <v>2524</v>
      </c>
      <c r="I1203" s="243" t="s">
        <v>4199</v>
      </c>
      <c r="J1203" s="252" t="s">
        <v>125</v>
      </c>
      <c r="K1203" s="245">
        <v>6319000</v>
      </c>
      <c r="L1203" s="246"/>
      <c r="M1203" s="247">
        <f>_xlfn.XLOOKUP(TblMainInvoices[[#This Row],[Chapter_Nomber]],TblFeharesChapter[Abniyeh_Chapter_Nomber],TblFeharesChapter[Abniyeh_Plus_Minus])</f>
        <v>1.3028</v>
      </c>
      <c r="N1203" s="248">
        <v>1.3418000000000001</v>
      </c>
      <c r="O1203" s="245" t="str">
        <f>IF(ISBLANK(TblMainInvoices[[#This Row],[Estimate_Contract_Volumn]]),"",ROUND(TblMainInvoices[[#This Row],[Price_Unit]]*TblMainInvoices[[#This Row],[Estimate_Contract_Volumn]],0))</f>
        <v/>
      </c>
      <c r="P1203" s="249"/>
      <c r="Q1203" s="250" t="str">
        <f>IFERROR(IF(ISBLANK(TblMainInvoices[[#This Row],[ContInv_No01_Volumn]]),"",ROUND(TblMainInvoices[[#This Row],[Price_Unit]]*TblMainInvoices[[#This Row],[ContInv_No01_Volumn]],0)),"")</f>
        <v/>
      </c>
    </row>
    <row r="1204" spans="1:17" ht="50.25" customHeight="1">
      <c r="A1204" s="239" t="str">
        <f t="shared" si="36"/>
        <v>11221101</v>
      </c>
      <c r="B1204" s="240" t="str">
        <f>_xlfn.XLOOKUP(TblMainInvoices[[#This Row],[Fehrest_Code]],TblFeharesCode[Fehrest_Code],TblFeharesCode[Schedule_Prices_Fa])</f>
        <v>ابنیه</v>
      </c>
      <c r="C1204" s="240" t="e">
        <f>_xlfn.XLOOKUP(TblMainInvoices[[#This Row],[Schedule_Prices_Fa]],TblFeharesCode[Schedule_Prices_Fa],#REF!)</f>
        <v>#REF!</v>
      </c>
      <c r="D1204" s="241">
        <v>11</v>
      </c>
      <c r="E1204" s="241" t="str">
        <f t="shared" si="37"/>
        <v>22</v>
      </c>
      <c r="F1204" s="240" t="s">
        <v>2246</v>
      </c>
      <c r="G1204" s="251" t="s">
        <v>2525</v>
      </c>
      <c r="H1204" s="243" t="s">
        <v>2526</v>
      </c>
      <c r="I1204" s="243" t="s">
        <v>4200</v>
      </c>
      <c r="J1204" s="252" t="s">
        <v>125</v>
      </c>
      <c r="K1204" s="245">
        <v>10266000</v>
      </c>
      <c r="L1204" s="246"/>
      <c r="M1204" s="247">
        <f>_xlfn.XLOOKUP(TblMainInvoices[[#This Row],[Chapter_Nomber]],TblFeharesChapter[Abniyeh_Chapter_Nomber],TblFeharesChapter[Abniyeh_Plus_Minus])</f>
        <v>1.3028</v>
      </c>
      <c r="N1204" s="248">
        <v>1.3418000000000001</v>
      </c>
      <c r="O1204" s="245" t="str">
        <f>IF(ISBLANK(TblMainInvoices[[#This Row],[Estimate_Contract_Volumn]]),"",ROUND(TblMainInvoices[[#This Row],[Price_Unit]]*TblMainInvoices[[#This Row],[Estimate_Contract_Volumn]],0))</f>
        <v/>
      </c>
      <c r="P1204" s="249"/>
      <c r="Q1204" s="250" t="str">
        <f>IFERROR(IF(ISBLANK(TblMainInvoices[[#This Row],[ContInv_No01_Volumn]]),"",ROUND(TblMainInvoices[[#This Row],[Price_Unit]]*TblMainInvoices[[#This Row],[ContInv_No01_Volumn]],0)),"")</f>
        <v/>
      </c>
    </row>
    <row r="1205" spans="1:17" ht="50.25" customHeight="1">
      <c r="A1205" s="239" t="str">
        <f t="shared" si="36"/>
        <v>11221102</v>
      </c>
      <c r="B1205" s="240" t="str">
        <f>_xlfn.XLOOKUP(TblMainInvoices[[#This Row],[Fehrest_Code]],TblFeharesCode[Fehrest_Code],TblFeharesCode[Schedule_Prices_Fa])</f>
        <v>ابنیه</v>
      </c>
      <c r="C1205" s="240" t="e">
        <f>_xlfn.XLOOKUP(TblMainInvoices[[#This Row],[Schedule_Prices_Fa]],TblFeharesCode[Schedule_Prices_Fa],#REF!)</f>
        <v>#REF!</v>
      </c>
      <c r="D1205" s="241">
        <v>11</v>
      </c>
      <c r="E1205" s="241" t="str">
        <f t="shared" si="37"/>
        <v>22</v>
      </c>
      <c r="F1205" s="240" t="s">
        <v>2246</v>
      </c>
      <c r="G1205" s="251" t="s">
        <v>2527</v>
      </c>
      <c r="H1205" s="243" t="s">
        <v>2528</v>
      </c>
      <c r="I1205" s="243" t="s">
        <v>4201</v>
      </c>
      <c r="J1205" s="252" t="s">
        <v>125</v>
      </c>
      <c r="K1205" s="245">
        <v>8002000</v>
      </c>
      <c r="L1205" s="246"/>
      <c r="M1205" s="247">
        <f>_xlfn.XLOOKUP(TblMainInvoices[[#This Row],[Chapter_Nomber]],TblFeharesChapter[Abniyeh_Chapter_Nomber],TblFeharesChapter[Abniyeh_Plus_Minus])</f>
        <v>1.3028</v>
      </c>
      <c r="N1205" s="248">
        <v>1.3418000000000001</v>
      </c>
      <c r="O1205" s="245" t="str">
        <f>IF(ISBLANK(TblMainInvoices[[#This Row],[Estimate_Contract_Volumn]]),"",ROUND(TblMainInvoices[[#This Row],[Price_Unit]]*TblMainInvoices[[#This Row],[Estimate_Contract_Volumn]],0))</f>
        <v/>
      </c>
      <c r="P1205" s="249"/>
      <c r="Q1205" s="250" t="str">
        <f>IFERROR(IF(ISBLANK(TblMainInvoices[[#This Row],[ContInv_No01_Volumn]]),"",ROUND(TblMainInvoices[[#This Row],[Price_Unit]]*TblMainInvoices[[#This Row],[ContInv_No01_Volumn]],0)),"")</f>
        <v/>
      </c>
    </row>
    <row r="1206" spans="1:17" ht="50.25" customHeight="1">
      <c r="A1206" s="239" t="str">
        <f t="shared" si="36"/>
        <v>11221201</v>
      </c>
      <c r="B1206" s="240" t="str">
        <f>_xlfn.XLOOKUP(TblMainInvoices[[#This Row],[Fehrest_Code]],TblFeharesCode[Fehrest_Code],TblFeharesCode[Schedule_Prices_Fa])</f>
        <v>ابنیه</v>
      </c>
      <c r="C1206" s="240" t="e">
        <f>_xlfn.XLOOKUP(TblMainInvoices[[#This Row],[Schedule_Prices_Fa]],TblFeharesCode[Schedule_Prices_Fa],#REF!)</f>
        <v>#REF!</v>
      </c>
      <c r="D1206" s="241">
        <v>11</v>
      </c>
      <c r="E1206" s="241" t="str">
        <f t="shared" si="37"/>
        <v>22</v>
      </c>
      <c r="F1206" s="240" t="s">
        <v>2246</v>
      </c>
      <c r="G1206" s="251" t="s">
        <v>2529</v>
      </c>
      <c r="H1206" s="243" t="s">
        <v>2530</v>
      </c>
      <c r="I1206" s="243" t="s">
        <v>4202</v>
      </c>
      <c r="J1206" s="252" t="s">
        <v>125</v>
      </c>
      <c r="K1206" s="245">
        <v>725000</v>
      </c>
      <c r="L1206" s="246"/>
      <c r="M1206" s="247">
        <f>_xlfn.XLOOKUP(TblMainInvoices[[#This Row],[Chapter_Nomber]],TblFeharesChapter[Abniyeh_Chapter_Nomber],TblFeharesChapter[Abniyeh_Plus_Minus])</f>
        <v>1.3028</v>
      </c>
      <c r="N1206" s="248">
        <v>1.3418000000000001</v>
      </c>
      <c r="O1206" s="245" t="str">
        <f>IF(ISBLANK(TblMainInvoices[[#This Row],[Estimate_Contract_Volumn]]),"",ROUND(TblMainInvoices[[#This Row],[Price_Unit]]*TblMainInvoices[[#This Row],[Estimate_Contract_Volumn]],0))</f>
        <v/>
      </c>
      <c r="P1206" s="249"/>
      <c r="Q1206" s="250" t="str">
        <f>IFERROR(IF(ISBLANK(TblMainInvoices[[#This Row],[ContInv_No01_Volumn]]),"",ROUND(TblMainInvoices[[#This Row],[Price_Unit]]*TblMainInvoices[[#This Row],[ContInv_No01_Volumn]],0)),"")</f>
        <v/>
      </c>
    </row>
    <row r="1207" spans="1:17" ht="50.25" customHeight="1">
      <c r="A1207" s="239" t="str">
        <f t="shared" si="36"/>
        <v>11221202</v>
      </c>
      <c r="B1207" s="240" t="str">
        <f>_xlfn.XLOOKUP(TblMainInvoices[[#This Row],[Fehrest_Code]],TblFeharesCode[Fehrest_Code],TblFeharesCode[Schedule_Prices_Fa])</f>
        <v>ابنیه</v>
      </c>
      <c r="C1207" s="240" t="e">
        <f>_xlfn.XLOOKUP(TblMainInvoices[[#This Row],[Schedule_Prices_Fa]],TblFeharesCode[Schedule_Prices_Fa],#REF!)</f>
        <v>#REF!</v>
      </c>
      <c r="D1207" s="241">
        <v>11</v>
      </c>
      <c r="E1207" s="241" t="str">
        <f t="shared" si="37"/>
        <v>22</v>
      </c>
      <c r="F1207" s="240" t="s">
        <v>2246</v>
      </c>
      <c r="G1207" s="251" t="s">
        <v>2531</v>
      </c>
      <c r="H1207" s="243" t="s">
        <v>2532</v>
      </c>
      <c r="I1207" s="243" t="s">
        <v>4203</v>
      </c>
      <c r="J1207" s="252" t="s">
        <v>125</v>
      </c>
      <c r="K1207" s="245">
        <v>1060000</v>
      </c>
      <c r="L1207" s="246"/>
      <c r="M1207" s="247">
        <f>_xlfn.XLOOKUP(TblMainInvoices[[#This Row],[Chapter_Nomber]],TblFeharesChapter[Abniyeh_Chapter_Nomber],TblFeharesChapter[Abniyeh_Plus_Minus])</f>
        <v>1.3028</v>
      </c>
      <c r="N1207" s="248">
        <v>1.3418000000000001</v>
      </c>
      <c r="O1207" s="245" t="str">
        <f>IF(ISBLANK(TblMainInvoices[[#This Row],[Estimate_Contract_Volumn]]),"",ROUND(TblMainInvoices[[#This Row],[Price_Unit]]*TblMainInvoices[[#This Row],[Estimate_Contract_Volumn]],0))</f>
        <v/>
      </c>
      <c r="P1207" s="249"/>
      <c r="Q1207" s="250" t="str">
        <f>IFERROR(IF(ISBLANK(TblMainInvoices[[#This Row],[ContInv_No01_Volumn]]),"",ROUND(TblMainInvoices[[#This Row],[Price_Unit]]*TblMainInvoices[[#This Row],[ContInv_No01_Volumn]],0)),"")</f>
        <v/>
      </c>
    </row>
    <row r="1208" spans="1:17" ht="50.25" customHeight="1">
      <c r="A1208" s="239" t="str">
        <f t="shared" si="36"/>
        <v>11221203</v>
      </c>
      <c r="B1208" s="240" t="str">
        <f>_xlfn.XLOOKUP(TblMainInvoices[[#This Row],[Fehrest_Code]],TblFeharesCode[Fehrest_Code],TblFeharesCode[Schedule_Prices_Fa])</f>
        <v>ابنیه</v>
      </c>
      <c r="C1208" s="240" t="e">
        <f>_xlfn.XLOOKUP(TblMainInvoices[[#This Row],[Schedule_Prices_Fa]],TblFeharesCode[Schedule_Prices_Fa],#REF!)</f>
        <v>#REF!</v>
      </c>
      <c r="D1208" s="241">
        <v>11</v>
      </c>
      <c r="E1208" s="241" t="str">
        <f t="shared" si="37"/>
        <v>22</v>
      </c>
      <c r="F1208" s="240" t="s">
        <v>2246</v>
      </c>
      <c r="G1208" s="251" t="s">
        <v>2533</v>
      </c>
      <c r="H1208" s="243" t="s">
        <v>2534</v>
      </c>
      <c r="I1208" s="243" t="s">
        <v>4204</v>
      </c>
      <c r="J1208" s="252" t="s">
        <v>125</v>
      </c>
      <c r="K1208" s="245">
        <v>77600</v>
      </c>
      <c r="L1208" s="246"/>
      <c r="M1208" s="247">
        <f>_xlfn.XLOOKUP(TblMainInvoices[[#This Row],[Chapter_Nomber]],TblFeharesChapter[Abniyeh_Chapter_Nomber],TblFeharesChapter[Abniyeh_Plus_Minus])</f>
        <v>1.3028</v>
      </c>
      <c r="N1208" s="248">
        <v>1.3418000000000001</v>
      </c>
      <c r="O1208" s="245" t="str">
        <f>IF(ISBLANK(TblMainInvoices[[#This Row],[Estimate_Contract_Volumn]]),"",ROUND(TblMainInvoices[[#This Row],[Price_Unit]]*TblMainInvoices[[#This Row],[Estimate_Contract_Volumn]],0))</f>
        <v/>
      </c>
      <c r="P1208" s="249"/>
      <c r="Q1208" s="250" t="str">
        <f>IFERROR(IF(ISBLANK(TblMainInvoices[[#This Row],[ContInv_No01_Volumn]]),"",ROUND(TblMainInvoices[[#This Row],[Price_Unit]]*TblMainInvoices[[#This Row],[ContInv_No01_Volumn]],0)),"")</f>
        <v/>
      </c>
    </row>
    <row r="1209" spans="1:17" ht="50.25" customHeight="1">
      <c r="A1209" s="239" t="str">
        <f t="shared" si="36"/>
        <v>11230110</v>
      </c>
      <c r="B1209" s="240" t="str">
        <f>_xlfn.XLOOKUP(TblMainInvoices[[#This Row],[Fehrest_Code]],TblFeharesCode[Fehrest_Code],TblFeharesCode[Schedule_Prices_Fa])</f>
        <v>ابنیه</v>
      </c>
      <c r="C1209" s="240" t="e">
        <f>_xlfn.XLOOKUP(TblMainInvoices[[#This Row],[Schedule_Prices_Fa]],TblFeharesCode[Schedule_Prices_Fa],#REF!)</f>
        <v>#REF!</v>
      </c>
      <c r="D1209" s="241">
        <v>11</v>
      </c>
      <c r="E1209" s="241" t="str">
        <f t="shared" si="37"/>
        <v>23</v>
      </c>
      <c r="F1209" s="240" t="s">
        <v>2535</v>
      </c>
      <c r="G1209" s="251" t="s">
        <v>2536</v>
      </c>
      <c r="H1209" s="243" t="s">
        <v>2537</v>
      </c>
      <c r="I1209" s="243" t="s">
        <v>4205</v>
      </c>
      <c r="J1209" s="252" t="s">
        <v>125</v>
      </c>
      <c r="K1209" s="245">
        <v>3045000</v>
      </c>
      <c r="L1209" s="246"/>
      <c r="M1209" s="247">
        <f>_xlfn.XLOOKUP(TblMainInvoices[[#This Row],[Chapter_Nomber]],TblFeharesChapter[Abniyeh_Chapter_Nomber],TblFeharesChapter[Abniyeh_Plus_Minus])</f>
        <v>1.2688999999999999</v>
      </c>
      <c r="N1209" s="248">
        <v>1.3418000000000001</v>
      </c>
      <c r="O1209" s="245" t="str">
        <f>IF(ISBLANK(TblMainInvoices[[#This Row],[Estimate_Contract_Volumn]]),"",ROUND(TblMainInvoices[[#This Row],[Price_Unit]]*TblMainInvoices[[#This Row],[Estimate_Contract_Volumn]],0))</f>
        <v/>
      </c>
      <c r="P1209" s="249"/>
      <c r="Q1209" s="250" t="str">
        <f>IFERROR(IF(ISBLANK(TblMainInvoices[[#This Row],[ContInv_No01_Volumn]]),"",ROUND(TblMainInvoices[[#This Row],[Price_Unit]]*TblMainInvoices[[#This Row],[ContInv_No01_Volumn]],0)),"")</f>
        <v/>
      </c>
    </row>
    <row r="1210" spans="1:17" ht="50.25" customHeight="1">
      <c r="A1210" s="239" t="str">
        <f t="shared" si="36"/>
        <v>11230111</v>
      </c>
      <c r="B1210" s="240" t="str">
        <f>_xlfn.XLOOKUP(TblMainInvoices[[#This Row],[Fehrest_Code]],TblFeharesCode[Fehrest_Code],TblFeharesCode[Schedule_Prices_Fa])</f>
        <v>ابنیه</v>
      </c>
      <c r="C1210" s="240" t="e">
        <f>_xlfn.XLOOKUP(TblMainInvoices[[#This Row],[Schedule_Prices_Fa]],TblFeharesCode[Schedule_Prices_Fa],#REF!)</f>
        <v>#REF!</v>
      </c>
      <c r="D1210" s="241">
        <v>11</v>
      </c>
      <c r="E1210" s="241" t="str">
        <f t="shared" si="37"/>
        <v>23</v>
      </c>
      <c r="F1210" s="240" t="s">
        <v>2535</v>
      </c>
      <c r="G1210" s="251" t="s">
        <v>2538</v>
      </c>
      <c r="H1210" s="243" t="s">
        <v>2539</v>
      </c>
      <c r="I1210" s="243" t="s">
        <v>4206</v>
      </c>
      <c r="J1210" s="252" t="s">
        <v>125</v>
      </c>
      <c r="K1210" s="245">
        <v>1541000</v>
      </c>
      <c r="L1210" s="246"/>
      <c r="M1210" s="247">
        <f>_xlfn.XLOOKUP(TblMainInvoices[[#This Row],[Chapter_Nomber]],TblFeharesChapter[Abniyeh_Chapter_Nomber],TblFeharesChapter[Abniyeh_Plus_Minus])</f>
        <v>1.2688999999999999</v>
      </c>
      <c r="N1210" s="248">
        <v>1.3418000000000001</v>
      </c>
      <c r="O1210" s="245" t="str">
        <f>IF(ISBLANK(TblMainInvoices[[#This Row],[Estimate_Contract_Volumn]]),"",ROUND(TblMainInvoices[[#This Row],[Price_Unit]]*TblMainInvoices[[#This Row],[Estimate_Contract_Volumn]],0))</f>
        <v/>
      </c>
      <c r="P1210" s="249"/>
      <c r="Q1210" s="250" t="str">
        <f>IFERROR(IF(ISBLANK(TblMainInvoices[[#This Row],[ContInv_No01_Volumn]]),"",ROUND(TblMainInvoices[[#This Row],[Price_Unit]]*TblMainInvoices[[#This Row],[ContInv_No01_Volumn]],0)),"")</f>
        <v/>
      </c>
    </row>
    <row r="1211" spans="1:17" ht="50.25" customHeight="1">
      <c r="A1211" s="239" t="str">
        <f t="shared" si="36"/>
        <v>11230112</v>
      </c>
      <c r="B1211" s="240" t="str">
        <f>_xlfn.XLOOKUP(TblMainInvoices[[#This Row],[Fehrest_Code]],TblFeharesCode[Fehrest_Code],TblFeharesCode[Schedule_Prices_Fa])</f>
        <v>ابنیه</v>
      </c>
      <c r="C1211" s="240" t="e">
        <f>_xlfn.XLOOKUP(TblMainInvoices[[#This Row],[Schedule_Prices_Fa]],TblFeharesCode[Schedule_Prices_Fa],#REF!)</f>
        <v>#REF!</v>
      </c>
      <c r="D1211" s="241">
        <v>11</v>
      </c>
      <c r="E1211" s="241" t="str">
        <f t="shared" si="37"/>
        <v>23</v>
      </c>
      <c r="F1211" s="240" t="s">
        <v>2535</v>
      </c>
      <c r="G1211" s="251" t="s">
        <v>2540</v>
      </c>
      <c r="H1211" s="243" t="s">
        <v>2541</v>
      </c>
      <c r="I1211" s="243" t="s">
        <v>4207</v>
      </c>
      <c r="J1211" s="252" t="s">
        <v>125</v>
      </c>
      <c r="K1211" s="245">
        <v>4047000</v>
      </c>
      <c r="L1211" s="246"/>
      <c r="M1211" s="247">
        <f>_xlfn.XLOOKUP(TblMainInvoices[[#This Row],[Chapter_Nomber]],TblFeharesChapter[Abniyeh_Chapter_Nomber],TblFeharesChapter[Abniyeh_Plus_Minus])</f>
        <v>1.2688999999999999</v>
      </c>
      <c r="N1211" s="248">
        <v>1.3418000000000001</v>
      </c>
      <c r="O1211" s="245" t="str">
        <f>IF(ISBLANK(TblMainInvoices[[#This Row],[Estimate_Contract_Volumn]]),"",ROUND(TblMainInvoices[[#This Row],[Price_Unit]]*TblMainInvoices[[#This Row],[Estimate_Contract_Volumn]],0))</f>
        <v/>
      </c>
      <c r="P1211" s="249"/>
      <c r="Q1211" s="250" t="str">
        <f>IFERROR(IF(ISBLANK(TblMainInvoices[[#This Row],[ContInv_No01_Volumn]]),"",ROUND(TblMainInvoices[[#This Row],[Price_Unit]]*TblMainInvoices[[#This Row],[ContInv_No01_Volumn]],0)),"")</f>
        <v/>
      </c>
    </row>
    <row r="1212" spans="1:17" ht="50.25" customHeight="1">
      <c r="A1212" s="239" t="str">
        <f t="shared" si="36"/>
        <v>11230113</v>
      </c>
      <c r="B1212" s="240" t="str">
        <f>_xlfn.XLOOKUP(TblMainInvoices[[#This Row],[Fehrest_Code]],TblFeharesCode[Fehrest_Code],TblFeharesCode[Schedule_Prices_Fa])</f>
        <v>ابنیه</v>
      </c>
      <c r="C1212" s="240" t="e">
        <f>_xlfn.XLOOKUP(TblMainInvoices[[#This Row],[Schedule_Prices_Fa]],TblFeharesCode[Schedule_Prices_Fa],#REF!)</f>
        <v>#REF!</v>
      </c>
      <c r="D1212" s="241">
        <v>11</v>
      </c>
      <c r="E1212" s="241" t="str">
        <f t="shared" si="37"/>
        <v>23</v>
      </c>
      <c r="F1212" s="240" t="s">
        <v>2535</v>
      </c>
      <c r="G1212" s="251" t="s">
        <v>2542</v>
      </c>
      <c r="H1212" s="243" t="s">
        <v>2543</v>
      </c>
      <c r="I1212" s="243" t="s">
        <v>4208</v>
      </c>
      <c r="J1212" s="252" t="s">
        <v>125</v>
      </c>
      <c r="K1212" s="245">
        <v>1154000</v>
      </c>
      <c r="L1212" s="246"/>
      <c r="M1212" s="247">
        <f>_xlfn.XLOOKUP(TblMainInvoices[[#This Row],[Chapter_Nomber]],TblFeharesChapter[Abniyeh_Chapter_Nomber],TblFeharesChapter[Abniyeh_Plus_Minus])</f>
        <v>1.2688999999999999</v>
      </c>
      <c r="N1212" s="248">
        <v>1.3418000000000001</v>
      </c>
      <c r="O1212" s="245" t="str">
        <f>IF(ISBLANK(TblMainInvoices[[#This Row],[Estimate_Contract_Volumn]]),"",ROUND(TblMainInvoices[[#This Row],[Price_Unit]]*TblMainInvoices[[#This Row],[Estimate_Contract_Volumn]],0))</f>
        <v/>
      </c>
      <c r="P1212" s="249"/>
      <c r="Q1212" s="250" t="str">
        <f>IFERROR(IF(ISBLANK(TblMainInvoices[[#This Row],[ContInv_No01_Volumn]]),"",ROUND(TblMainInvoices[[#This Row],[Price_Unit]]*TblMainInvoices[[#This Row],[ContInv_No01_Volumn]],0)),"")</f>
        <v/>
      </c>
    </row>
    <row r="1213" spans="1:17" ht="50.25" customHeight="1">
      <c r="A1213" s="239" t="str">
        <f t="shared" si="36"/>
        <v>11230114</v>
      </c>
      <c r="B1213" s="240" t="str">
        <f>_xlfn.XLOOKUP(TblMainInvoices[[#This Row],[Fehrest_Code]],TblFeharesCode[Fehrest_Code],TblFeharesCode[Schedule_Prices_Fa])</f>
        <v>ابنیه</v>
      </c>
      <c r="C1213" s="240" t="e">
        <f>_xlfn.XLOOKUP(TblMainInvoices[[#This Row],[Schedule_Prices_Fa]],TblFeharesCode[Schedule_Prices_Fa],#REF!)</f>
        <v>#REF!</v>
      </c>
      <c r="D1213" s="241">
        <v>11</v>
      </c>
      <c r="E1213" s="241" t="str">
        <f t="shared" si="37"/>
        <v>23</v>
      </c>
      <c r="F1213" s="240" t="s">
        <v>2535</v>
      </c>
      <c r="G1213" s="251" t="s">
        <v>2544</v>
      </c>
      <c r="H1213" s="243" t="s">
        <v>2545</v>
      </c>
      <c r="I1213" s="243" t="s">
        <v>4209</v>
      </c>
      <c r="J1213" s="252" t="s">
        <v>125</v>
      </c>
      <c r="K1213" s="245">
        <v>4472000</v>
      </c>
      <c r="L1213" s="246"/>
      <c r="M1213" s="247">
        <f>_xlfn.XLOOKUP(TblMainInvoices[[#This Row],[Chapter_Nomber]],TblFeharesChapter[Abniyeh_Chapter_Nomber],TblFeharesChapter[Abniyeh_Plus_Minus])</f>
        <v>1.2688999999999999</v>
      </c>
      <c r="N1213" s="248">
        <v>1.3418000000000001</v>
      </c>
      <c r="O1213" s="245" t="str">
        <f>IF(ISBLANK(TblMainInvoices[[#This Row],[Estimate_Contract_Volumn]]),"",ROUND(TblMainInvoices[[#This Row],[Price_Unit]]*TblMainInvoices[[#This Row],[Estimate_Contract_Volumn]],0))</f>
        <v/>
      </c>
      <c r="P1213" s="249"/>
      <c r="Q1213" s="250" t="str">
        <f>IFERROR(IF(ISBLANK(TblMainInvoices[[#This Row],[ContInv_No01_Volumn]]),"",ROUND(TblMainInvoices[[#This Row],[Price_Unit]]*TblMainInvoices[[#This Row],[ContInv_No01_Volumn]],0)),"")</f>
        <v/>
      </c>
    </row>
    <row r="1214" spans="1:17" ht="50.25" customHeight="1">
      <c r="A1214" s="239" t="str">
        <f t="shared" si="36"/>
        <v>11230115</v>
      </c>
      <c r="B1214" s="240" t="str">
        <f>_xlfn.XLOOKUP(TblMainInvoices[[#This Row],[Fehrest_Code]],TblFeharesCode[Fehrest_Code],TblFeharesCode[Schedule_Prices_Fa])</f>
        <v>ابنیه</v>
      </c>
      <c r="C1214" s="240" t="e">
        <f>_xlfn.XLOOKUP(TblMainInvoices[[#This Row],[Schedule_Prices_Fa]],TblFeharesCode[Schedule_Prices_Fa],#REF!)</f>
        <v>#REF!</v>
      </c>
      <c r="D1214" s="241">
        <v>11</v>
      </c>
      <c r="E1214" s="241" t="str">
        <f t="shared" si="37"/>
        <v>23</v>
      </c>
      <c r="F1214" s="240" t="s">
        <v>2535</v>
      </c>
      <c r="G1214" s="251" t="s">
        <v>2546</v>
      </c>
      <c r="H1214" s="243" t="s">
        <v>2547</v>
      </c>
      <c r="I1214" s="243" t="s">
        <v>4210</v>
      </c>
      <c r="J1214" s="252" t="s">
        <v>125</v>
      </c>
      <c r="K1214" s="245">
        <v>62100</v>
      </c>
      <c r="L1214" s="246"/>
      <c r="M1214" s="247">
        <f>_xlfn.XLOOKUP(TblMainInvoices[[#This Row],[Chapter_Nomber]],TblFeharesChapter[Abniyeh_Chapter_Nomber],TblFeharesChapter[Abniyeh_Plus_Minus])</f>
        <v>1.2688999999999999</v>
      </c>
      <c r="N1214" s="248">
        <v>1.3418000000000001</v>
      </c>
      <c r="O1214" s="245" t="str">
        <f>IF(ISBLANK(TblMainInvoices[[#This Row],[Estimate_Contract_Volumn]]),"",ROUND(TblMainInvoices[[#This Row],[Price_Unit]]*TblMainInvoices[[#This Row],[Estimate_Contract_Volumn]],0))</f>
        <v/>
      </c>
      <c r="P1214" s="249"/>
      <c r="Q1214" s="250" t="str">
        <f>IFERROR(IF(ISBLANK(TblMainInvoices[[#This Row],[ContInv_No01_Volumn]]),"",ROUND(TblMainInvoices[[#This Row],[Price_Unit]]*TblMainInvoices[[#This Row],[ContInv_No01_Volumn]],0)),"")</f>
        <v/>
      </c>
    </row>
    <row r="1215" spans="1:17" ht="50.25" customHeight="1">
      <c r="A1215" s="239" t="str">
        <f t="shared" si="36"/>
        <v>11230116</v>
      </c>
      <c r="B1215" s="240" t="str">
        <f>_xlfn.XLOOKUP(TblMainInvoices[[#This Row],[Fehrest_Code]],TblFeharesCode[Fehrest_Code],TblFeharesCode[Schedule_Prices_Fa])</f>
        <v>ابنیه</v>
      </c>
      <c r="C1215" s="240" t="e">
        <f>_xlfn.XLOOKUP(TblMainInvoices[[#This Row],[Schedule_Prices_Fa]],TblFeharesCode[Schedule_Prices_Fa],#REF!)</f>
        <v>#REF!</v>
      </c>
      <c r="D1215" s="241">
        <v>11</v>
      </c>
      <c r="E1215" s="241" t="str">
        <f t="shared" si="37"/>
        <v>23</v>
      </c>
      <c r="F1215" s="240" t="s">
        <v>2535</v>
      </c>
      <c r="G1215" s="251" t="s">
        <v>2548</v>
      </c>
      <c r="H1215" s="243" t="s">
        <v>2549</v>
      </c>
      <c r="I1215" s="243" t="s">
        <v>4211</v>
      </c>
      <c r="J1215" s="252" t="s">
        <v>125</v>
      </c>
      <c r="K1215" s="245">
        <v>5108000</v>
      </c>
      <c r="L1215" s="246"/>
      <c r="M1215" s="247">
        <f>_xlfn.XLOOKUP(TblMainInvoices[[#This Row],[Chapter_Nomber]],TblFeharesChapter[Abniyeh_Chapter_Nomber],TblFeharesChapter[Abniyeh_Plus_Minus])</f>
        <v>1.2688999999999999</v>
      </c>
      <c r="N1215" s="248">
        <v>1.3418000000000001</v>
      </c>
      <c r="O1215" s="245" t="str">
        <f>IF(ISBLANK(TblMainInvoices[[#This Row],[Estimate_Contract_Volumn]]),"",ROUND(TblMainInvoices[[#This Row],[Price_Unit]]*TblMainInvoices[[#This Row],[Estimate_Contract_Volumn]],0))</f>
        <v/>
      </c>
      <c r="P1215" s="249"/>
      <c r="Q1215" s="250" t="str">
        <f>IFERROR(IF(ISBLANK(TblMainInvoices[[#This Row],[ContInv_No01_Volumn]]),"",ROUND(TblMainInvoices[[#This Row],[Price_Unit]]*TblMainInvoices[[#This Row],[ContInv_No01_Volumn]],0)),"")</f>
        <v/>
      </c>
    </row>
    <row r="1216" spans="1:17" ht="50.25" customHeight="1">
      <c r="A1216" s="239" t="str">
        <f t="shared" si="36"/>
        <v>11230117</v>
      </c>
      <c r="B1216" s="240" t="str">
        <f>_xlfn.XLOOKUP(TblMainInvoices[[#This Row],[Fehrest_Code]],TblFeharesCode[Fehrest_Code],TblFeharesCode[Schedule_Prices_Fa])</f>
        <v>ابنیه</v>
      </c>
      <c r="C1216" s="240" t="e">
        <f>_xlfn.XLOOKUP(TblMainInvoices[[#This Row],[Schedule_Prices_Fa]],TblFeharesCode[Schedule_Prices_Fa],#REF!)</f>
        <v>#REF!</v>
      </c>
      <c r="D1216" s="241">
        <v>11</v>
      </c>
      <c r="E1216" s="241" t="str">
        <f t="shared" si="37"/>
        <v>23</v>
      </c>
      <c r="F1216" s="240" t="s">
        <v>2535</v>
      </c>
      <c r="G1216" s="251" t="s">
        <v>2550</v>
      </c>
      <c r="H1216" s="243" t="s">
        <v>2551</v>
      </c>
      <c r="I1216" s="243" t="s">
        <v>4212</v>
      </c>
      <c r="J1216" s="252" t="s">
        <v>125</v>
      </c>
      <c r="K1216" s="245">
        <v>4385000</v>
      </c>
      <c r="L1216" s="246"/>
      <c r="M1216" s="247">
        <f>_xlfn.XLOOKUP(TblMainInvoices[[#This Row],[Chapter_Nomber]],TblFeharesChapter[Abniyeh_Chapter_Nomber],TblFeharesChapter[Abniyeh_Plus_Minus])</f>
        <v>1.2688999999999999</v>
      </c>
      <c r="N1216" s="248">
        <v>1.3418000000000001</v>
      </c>
      <c r="O1216" s="245" t="str">
        <f>IF(ISBLANK(TblMainInvoices[[#This Row],[Estimate_Contract_Volumn]]),"",ROUND(TblMainInvoices[[#This Row],[Price_Unit]]*TblMainInvoices[[#This Row],[Estimate_Contract_Volumn]],0))</f>
        <v/>
      </c>
      <c r="P1216" s="249"/>
      <c r="Q1216" s="250" t="str">
        <f>IFERROR(IF(ISBLANK(TblMainInvoices[[#This Row],[ContInv_No01_Volumn]]),"",ROUND(TblMainInvoices[[#This Row],[Price_Unit]]*TblMainInvoices[[#This Row],[ContInv_No01_Volumn]],0)),"")</f>
        <v/>
      </c>
    </row>
    <row r="1217" spans="1:17" ht="50.25" customHeight="1">
      <c r="A1217" s="239" t="str">
        <f t="shared" si="36"/>
        <v>11230118</v>
      </c>
      <c r="B1217" s="240" t="str">
        <f>_xlfn.XLOOKUP(TblMainInvoices[[#This Row],[Fehrest_Code]],TblFeharesCode[Fehrest_Code],TblFeharesCode[Schedule_Prices_Fa])</f>
        <v>ابنیه</v>
      </c>
      <c r="C1217" s="240" t="e">
        <f>_xlfn.XLOOKUP(TblMainInvoices[[#This Row],[Schedule_Prices_Fa]],TblFeharesCode[Schedule_Prices_Fa],#REF!)</f>
        <v>#REF!</v>
      </c>
      <c r="D1217" s="241">
        <v>11</v>
      </c>
      <c r="E1217" s="241" t="str">
        <f t="shared" si="37"/>
        <v>23</v>
      </c>
      <c r="F1217" s="240" t="s">
        <v>2535</v>
      </c>
      <c r="G1217" s="251" t="s">
        <v>2552</v>
      </c>
      <c r="H1217" s="243" t="s">
        <v>2553</v>
      </c>
      <c r="I1217" s="243" t="s">
        <v>4213</v>
      </c>
      <c r="J1217" s="252" t="s">
        <v>125</v>
      </c>
      <c r="K1217" s="245">
        <v>21325000</v>
      </c>
      <c r="L1217" s="246"/>
      <c r="M1217" s="247">
        <f>_xlfn.XLOOKUP(TblMainInvoices[[#This Row],[Chapter_Nomber]],TblFeharesChapter[Abniyeh_Chapter_Nomber],TblFeharesChapter[Abniyeh_Plus_Minus])</f>
        <v>1.2688999999999999</v>
      </c>
      <c r="N1217" s="248">
        <v>1.3418000000000001</v>
      </c>
      <c r="O1217" s="245" t="str">
        <f>IF(ISBLANK(TblMainInvoices[[#This Row],[Estimate_Contract_Volumn]]),"",ROUND(TblMainInvoices[[#This Row],[Price_Unit]]*TblMainInvoices[[#This Row],[Estimate_Contract_Volumn]],0))</f>
        <v/>
      </c>
      <c r="P1217" s="249"/>
      <c r="Q1217" s="250" t="str">
        <f>IFERROR(IF(ISBLANK(TblMainInvoices[[#This Row],[ContInv_No01_Volumn]]),"",ROUND(TblMainInvoices[[#This Row],[Price_Unit]]*TblMainInvoices[[#This Row],[ContInv_No01_Volumn]],0)),"")</f>
        <v/>
      </c>
    </row>
    <row r="1218" spans="1:17" ht="50.25" customHeight="1">
      <c r="A1218" s="239" t="str">
        <f t="shared" si="36"/>
        <v>11230119</v>
      </c>
      <c r="B1218" s="240" t="str">
        <f>_xlfn.XLOOKUP(TblMainInvoices[[#This Row],[Fehrest_Code]],TblFeharesCode[Fehrest_Code],TblFeharesCode[Schedule_Prices_Fa])</f>
        <v>ابنیه</v>
      </c>
      <c r="C1218" s="240" t="e">
        <f>_xlfn.XLOOKUP(TblMainInvoices[[#This Row],[Schedule_Prices_Fa]],TblFeharesCode[Schedule_Prices_Fa],#REF!)</f>
        <v>#REF!</v>
      </c>
      <c r="D1218" s="241">
        <v>11</v>
      </c>
      <c r="E1218" s="241" t="str">
        <f t="shared" si="37"/>
        <v>23</v>
      </c>
      <c r="F1218" s="240" t="s">
        <v>2535</v>
      </c>
      <c r="G1218" s="251" t="s">
        <v>2554</v>
      </c>
      <c r="H1218" s="243" t="s">
        <v>2555</v>
      </c>
      <c r="I1218" s="243" t="s">
        <v>4214</v>
      </c>
      <c r="J1218" s="252" t="s">
        <v>125</v>
      </c>
      <c r="K1218" s="245">
        <v>25260000</v>
      </c>
      <c r="L1218" s="246"/>
      <c r="M1218" s="247">
        <f>_xlfn.XLOOKUP(TblMainInvoices[[#This Row],[Chapter_Nomber]],TblFeharesChapter[Abniyeh_Chapter_Nomber],TblFeharesChapter[Abniyeh_Plus_Minus])</f>
        <v>1.2688999999999999</v>
      </c>
      <c r="N1218" s="248">
        <v>1.3418000000000001</v>
      </c>
      <c r="O1218" s="245" t="str">
        <f>IF(ISBLANK(TblMainInvoices[[#This Row],[Estimate_Contract_Volumn]]),"",ROUND(TblMainInvoices[[#This Row],[Price_Unit]]*TblMainInvoices[[#This Row],[Estimate_Contract_Volumn]],0))</f>
        <v/>
      </c>
      <c r="P1218" s="249"/>
      <c r="Q1218" s="250" t="str">
        <f>IFERROR(IF(ISBLANK(TblMainInvoices[[#This Row],[ContInv_No01_Volumn]]),"",ROUND(TblMainInvoices[[#This Row],[Price_Unit]]*TblMainInvoices[[#This Row],[ContInv_No01_Volumn]],0)),"")</f>
        <v/>
      </c>
    </row>
    <row r="1219" spans="1:17" ht="50.25" customHeight="1">
      <c r="A1219" s="239" t="str">
        <f t="shared" si="36"/>
        <v>11230120</v>
      </c>
      <c r="B1219" s="240" t="str">
        <f>_xlfn.XLOOKUP(TblMainInvoices[[#This Row],[Fehrest_Code]],TblFeharesCode[Fehrest_Code],TblFeharesCode[Schedule_Prices_Fa])</f>
        <v>ابنیه</v>
      </c>
      <c r="C1219" s="240" t="e">
        <f>_xlfn.XLOOKUP(TblMainInvoices[[#This Row],[Schedule_Prices_Fa]],TblFeharesCode[Schedule_Prices_Fa],#REF!)</f>
        <v>#REF!</v>
      </c>
      <c r="D1219" s="241">
        <v>11</v>
      </c>
      <c r="E1219" s="241" t="str">
        <f t="shared" si="37"/>
        <v>23</v>
      </c>
      <c r="F1219" s="240" t="s">
        <v>2535</v>
      </c>
      <c r="G1219" s="251" t="s">
        <v>2556</v>
      </c>
      <c r="H1219" s="243" t="s">
        <v>2557</v>
      </c>
      <c r="I1219" s="243" t="s">
        <v>4215</v>
      </c>
      <c r="J1219" s="252" t="s">
        <v>125</v>
      </c>
      <c r="K1219" s="245">
        <v>3730000</v>
      </c>
      <c r="L1219" s="246"/>
      <c r="M1219" s="247">
        <f>_xlfn.XLOOKUP(TblMainInvoices[[#This Row],[Chapter_Nomber]],TblFeharesChapter[Abniyeh_Chapter_Nomber],TblFeharesChapter[Abniyeh_Plus_Minus])</f>
        <v>1.2688999999999999</v>
      </c>
      <c r="N1219" s="248">
        <v>1.3418000000000001</v>
      </c>
      <c r="O1219" s="245" t="str">
        <f>IF(ISBLANK(TblMainInvoices[[#This Row],[Estimate_Contract_Volumn]]),"",ROUND(TblMainInvoices[[#This Row],[Price_Unit]]*TblMainInvoices[[#This Row],[Estimate_Contract_Volumn]],0))</f>
        <v/>
      </c>
      <c r="P1219" s="249"/>
      <c r="Q1219" s="250" t="str">
        <f>IFERROR(IF(ISBLANK(TblMainInvoices[[#This Row],[ContInv_No01_Volumn]]),"",ROUND(TblMainInvoices[[#This Row],[Price_Unit]]*TblMainInvoices[[#This Row],[ContInv_No01_Volumn]],0)),"")</f>
        <v/>
      </c>
    </row>
    <row r="1220" spans="1:17" ht="50.25" customHeight="1">
      <c r="A1220" s="239" t="str">
        <f t="shared" si="36"/>
        <v>11230121</v>
      </c>
      <c r="B1220" s="240" t="str">
        <f>_xlfn.XLOOKUP(TblMainInvoices[[#This Row],[Fehrest_Code]],TblFeharesCode[Fehrest_Code],TblFeharesCode[Schedule_Prices_Fa])</f>
        <v>ابنیه</v>
      </c>
      <c r="C1220" s="240" t="e">
        <f>_xlfn.XLOOKUP(TblMainInvoices[[#This Row],[Schedule_Prices_Fa]],TblFeharesCode[Schedule_Prices_Fa],#REF!)</f>
        <v>#REF!</v>
      </c>
      <c r="D1220" s="241">
        <v>11</v>
      </c>
      <c r="E1220" s="241" t="str">
        <f t="shared" si="37"/>
        <v>23</v>
      </c>
      <c r="F1220" s="240" t="s">
        <v>2535</v>
      </c>
      <c r="G1220" s="251" t="s">
        <v>2558</v>
      </c>
      <c r="H1220" s="243" t="s">
        <v>2559</v>
      </c>
      <c r="I1220" s="243" t="s">
        <v>4216</v>
      </c>
      <c r="J1220" s="252" t="s">
        <v>125</v>
      </c>
      <c r="K1220" s="245">
        <v>795500</v>
      </c>
      <c r="L1220" s="246"/>
      <c r="M1220" s="247">
        <f>_xlfn.XLOOKUP(TblMainInvoices[[#This Row],[Chapter_Nomber]],TblFeharesChapter[Abniyeh_Chapter_Nomber],TblFeharesChapter[Abniyeh_Plus_Minus])</f>
        <v>1.2688999999999999</v>
      </c>
      <c r="N1220" s="248">
        <v>1.3418000000000001</v>
      </c>
      <c r="O1220" s="245" t="str">
        <f>IF(ISBLANK(TblMainInvoices[[#This Row],[Estimate_Contract_Volumn]]),"",ROUND(TblMainInvoices[[#This Row],[Price_Unit]]*TblMainInvoices[[#This Row],[Estimate_Contract_Volumn]],0))</f>
        <v/>
      </c>
      <c r="P1220" s="249"/>
      <c r="Q1220" s="250" t="str">
        <f>IFERROR(IF(ISBLANK(TblMainInvoices[[#This Row],[ContInv_No01_Volumn]]),"",ROUND(TblMainInvoices[[#This Row],[Price_Unit]]*TblMainInvoices[[#This Row],[ContInv_No01_Volumn]],0)),"")</f>
        <v/>
      </c>
    </row>
    <row r="1221" spans="1:17" ht="50.25" customHeight="1">
      <c r="A1221" s="239" t="str">
        <f t="shared" si="36"/>
        <v>11230122</v>
      </c>
      <c r="B1221" s="240" t="str">
        <f>_xlfn.XLOOKUP(TblMainInvoices[[#This Row],[Fehrest_Code]],TblFeharesCode[Fehrest_Code],TblFeharesCode[Schedule_Prices_Fa])</f>
        <v>ابنیه</v>
      </c>
      <c r="C1221" s="240" t="e">
        <f>_xlfn.XLOOKUP(TblMainInvoices[[#This Row],[Schedule_Prices_Fa]],TblFeharesCode[Schedule_Prices_Fa],#REF!)</f>
        <v>#REF!</v>
      </c>
      <c r="D1221" s="241">
        <v>11</v>
      </c>
      <c r="E1221" s="241" t="str">
        <f t="shared" si="37"/>
        <v>23</v>
      </c>
      <c r="F1221" s="240" t="s">
        <v>2535</v>
      </c>
      <c r="G1221" s="251" t="s">
        <v>2560</v>
      </c>
      <c r="H1221" s="243" t="s">
        <v>2561</v>
      </c>
      <c r="I1221" s="243" t="s">
        <v>4217</v>
      </c>
      <c r="J1221" s="252" t="s">
        <v>125</v>
      </c>
      <c r="K1221" s="245">
        <v>3865000</v>
      </c>
      <c r="L1221" s="246"/>
      <c r="M1221" s="247">
        <f>_xlfn.XLOOKUP(TblMainInvoices[[#This Row],[Chapter_Nomber]],TblFeharesChapter[Abniyeh_Chapter_Nomber],TblFeharesChapter[Abniyeh_Plus_Minus])</f>
        <v>1.2688999999999999</v>
      </c>
      <c r="N1221" s="248">
        <v>1.3418000000000001</v>
      </c>
      <c r="O1221" s="245" t="str">
        <f>IF(ISBLANK(TblMainInvoices[[#This Row],[Estimate_Contract_Volumn]]),"",ROUND(TblMainInvoices[[#This Row],[Price_Unit]]*TblMainInvoices[[#This Row],[Estimate_Contract_Volumn]],0))</f>
        <v/>
      </c>
      <c r="P1221" s="249"/>
      <c r="Q1221" s="250" t="str">
        <f>IFERROR(IF(ISBLANK(TblMainInvoices[[#This Row],[ContInv_No01_Volumn]]),"",ROUND(TblMainInvoices[[#This Row],[Price_Unit]]*TblMainInvoices[[#This Row],[ContInv_No01_Volumn]],0)),"")</f>
        <v/>
      </c>
    </row>
    <row r="1222" spans="1:17" ht="50.25" customHeight="1">
      <c r="A1222" s="239" t="str">
        <f t="shared" si="36"/>
        <v>11230123</v>
      </c>
      <c r="B1222" s="240" t="str">
        <f>_xlfn.XLOOKUP(TblMainInvoices[[#This Row],[Fehrest_Code]],TblFeharesCode[Fehrest_Code],TblFeharesCode[Schedule_Prices_Fa])</f>
        <v>ابنیه</v>
      </c>
      <c r="C1222" s="240" t="e">
        <f>_xlfn.XLOOKUP(TblMainInvoices[[#This Row],[Schedule_Prices_Fa]],TblFeharesCode[Schedule_Prices_Fa],#REF!)</f>
        <v>#REF!</v>
      </c>
      <c r="D1222" s="241">
        <v>11</v>
      </c>
      <c r="E1222" s="241" t="str">
        <f t="shared" si="37"/>
        <v>23</v>
      </c>
      <c r="F1222" s="240" t="s">
        <v>2535</v>
      </c>
      <c r="G1222" s="251" t="s">
        <v>2562</v>
      </c>
      <c r="H1222" s="243" t="s">
        <v>2563</v>
      </c>
      <c r="I1222" s="243" t="s">
        <v>4218</v>
      </c>
      <c r="J1222" s="252" t="s">
        <v>125</v>
      </c>
      <c r="K1222" s="245">
        <v>218000</v>
      </c>
      <c r="L1222" s="246"/>
      <c r="M1222" s="247">
        <f>_xlfn.XLOOKUP(TblMainInvoices[[#This Row],[Chapter_Nomber]],TblFeharesChapter[Abniyeh_Chapter_Nomber],TblFeharesChapter[Abniyeh_Plus_Minus])</f>
        <v>1.2688999999999999</v>
      </c>
      <c r="N1222" s="248">
        <v>1.3418000000000001</v>
      </c>
      <c r="O1222" s="245" t="str">
        <f>IF(ISBLANK(TblMainInvoices[[#This Row],[Estimate_Contract_Volumn]]),"",ROUND(TblMainInvoices[[#This Row],[Price_Unit]]*TblMainInvoices[[#This Row],[Estimate_Contract_Volumn]],0))</f>
        <v/>
      </c>
      <c r="P1222" s="249"/>
      <c r="Q1222" s="250" t="str">
        <f>IFERROR(IF(ISBLANK(TblMainInvoices[[#This Row],[ContInv_No01_Volumn]]),"",ROUND(TblMainInvoices[[#This Row],[Price_Unit]]*TblMainInvoices[[#This Row],[ContInv_No01_Volumn]],0)),"")</f>
        <v/>
      </c>
    </row>
    <row r="1223" spans="1:17" ht="50.25" customHeight="1">
      <c r="A1223" s="239" t="str">
        <f t="shared" si="36"/>
        <v>11230130</v>
      </c>
      <c r="B1223" s="240" t="str">
        <f>_xlfn.XLOOKUP(TblMainInvoices[[#This Row],[Fehrest_Code]],TblFeharesCode[Fehrest_Code],TblFeharesCode[Schedule_Prices_Fa])</f>
        <v>ابنیه</v>
      </c>
      <c r="C1223" s="240" t="e">
        <f>_xlfn.XLOOKUP(TblMainInvoices[[#This Row],[Schedule_Prices_Fa]],TblFeharesCode[Schedule_Prices_Fa],#REF!)</f>
        <v>#REF!</v>
      </c>
      <c r="D1223" s="241">
        <v>11</v>
      </c>
      <c r="E1223" s="241" t="str">
        <f t="shared" si="37"/>
        <v>23</v>
      </c>
      <c r="F1223" s="240" t="s">
        <v>2535</v>
      </c>
      <c r="G1223" s="251" t="s">
        <v>2564</v>
      </c>
      <c r="H1223" s="243" t="s">
        <v>2565</v>
      </c>
      <c r="I1223" s="243" t="s">
        <v>4219</v>
      </c>
      <c r="J1223" s="252" t="s">
        <v>125</v>
      </c>
      <c r="K1223" s="245">
        <v>6052000</v>
      </c>
      <c r="L1223" s="246"/>
      <c r="M1223" s="247">
        <f>_xlfn.XLOOKUP(TblMainInvoices[[#This Row],[Chapter_Nomber]],TblFeharesChapter[Abniyeh_Chapter_Nomber],TblFeharesChapter[Abniyeh_Plus_Minus])</f>
        <v>1.2688999999999999</v>
      </c>
      <c r="N1223" s="248">
        <v>1.3418000000000001</v>
      </c>
      <c r="O1223" s="245" t="str">
        <f>IF(ISBLANK(TblMainInvoices[[#This Row],[Estimate_Contract_Volumn]]),"",ROUND(TblMainInvoices[[#This Row],[Price_Unit]]*TblMainInvoices[[#This Row],[Estimate_Contract_Volumn]],0))</f>
        <v/>
      </c>
      <c r="P1223" s="249"/>
      <c r="Q1223" s="250" t="str">
        <f>IFERROR(IF(ISBLANK(TblMainInvoices[[#This Row],[ContInv_No01_Volumn]]),"",ROUND(TblMainInvoices[[#This Row],[Price_Unit]]*TblMainInvoices[[#This Row],[ContInv_No01_Volumn]],0)),"")</f>
        <v/>
      </c>
    </row>
    <row r="1224" spans="1:17" ht="50.25" customHeight="1">
      <c r="A1224" s="239" t="str">
        <f t="shared" si="36"/>
        <v>11230131</v>
      </c>
      <c r="B1224" s="240" t="str">
        <f>_xlfn.XLOOKUP(TblMainInvoices[[#This Row],[Fehrest_Code]],TblFeharesCode[Fehrest_Code],TblFeharesCode[Schedule_Prices_Fa])</f>
        <v>ابنیه</v>
      </c>
      <c r="C1224" s="240" t="e">
        <f>_xlfn.XLOOKUP(TblMainInvoices[[#This Row],[Schedule_Prices_Fa]],TblFeharesCode[Schedule_Prices_Fa],#REF!)</f>
        <v>#REF!</v>
      </c>
      <c r="D1224" s="241">
        <v>11</v>
      </c>
      <c r="E1224" s="241" t="str">
        <f t="shared" si="37"/>
        <v>23</v>
      </c>
      <c r="F1224" s="240" t="s">
        <v>2535</v>
      </c>
      <c r="G1224" s="251" t="s">
        <v>2566</v>
      </c>
      <c r="H1224" s="243" t="s">
        <v>2567</v>
      </c>
      <c r="I1224" s="243" t="s">
        <v>4220</v>
      </c>
      <c r="J1224" s="252" t="s">
        <v>125</v>
      </c>
      <c r="K1224" s="245">
        <v>6540000</v>
      </c>
      <c r="L1224" s="246"/>
      <c r="M1224" s="247">
        <f>_xlfn.XLOOKUP(TblMainInvoices[[#This Row],[Chapter_Nomber]],TblFeharesChapter[Abniyeh_Chapter_Nomber],TblFeharesChapter[Abniyeh_Plus_Minus])</f>
        <v>1.2688999999999999</v>
      </c>
      <c r="N1224" s="248">
        <v>1.3418000000000001</v>
      </c>
      <c r="O1224" s="245" t="str">
        <f>IF(ISBLANK(TblMainInvoices[[#This Row],[Estimate_Contract_Volumn]]),"",ROUND(TblMainInvoices[[#This Row],[Price_Unit]]*TblMainInvoices[[#This Row],[Estimate_Contract_Volumn]],0))</f>
        <v/>
      </c>
      <c r="P1224" s="249"/>
      <c r="Q1224" s="250" t="str">
        <f>IFERROR(IF(ISBLANK(TblMainInvoices[[#This Row],[ContInv_No01_Volumn]]),"",ROUND(TblMainInvoices[[#This Row],[Price_Unit]]*TblMainInvoices[[#This Row],[ContInv_No01_Volumn]],0)),"")</f>
        <v/>
      </c>
    </row>
    <row r="1225" spans="1:17" ht="50.25" customHeight="1">
      <c r="A1225" s="239" t="str">
        <f t="shared" si="36"/>
        <v>11230132</v>
      </c>
      <c r="B1225" s="240" t="str">
        <f>_xlfn.XLOOKUP(TblMainInvoices[[#This Row],[Fehrest_Code]],TblFeharesCode[Fehrest_Code],TblFeharesCode[Schedule_Prices_Fa])</f>
        <v>ابنیه</v>
      </c>
      <c r="C1225" s="240" t="e">
        <f>_xlfn.XLOOKUP(TblMainInvoices[[#This Row],[Schedule_Prices_Fa]],TblFeharesCode[Schedule_Prices_Fa],#REF!)</f>
        <v>#REF!</v>
      </c>
      <c r="D1225" s="241">
        <v>11</v>
      </c>
      <c r="E1225" s="241" t="str">
        <f t="shared" si="37"/>
        <v>23</v>
      </c>
      <c r="F1225" s="240" t="s">
        <v>2535</v>
      </c>
      <c r="G1225" s="251" t="s">
        <v>2568</v>
      </c>
      <c r="H1225" s="243" t="s">
        <v>2569</v>
      </c>
      <c r="I1225" s="243" t="s">
        <v>4221</v>
      </c>
      <c r="J1225" s="252" t="s">
        <v>125</v>
      </c>
      <c r="K1225" s="245">
        <v>7621000</v>
      </c>
      <c r="L1225" s="246"/>
      <c r="M1225" s="247">
        <f>_xlfn.XLOOKUP(TblMainInvoices[[#This Row],[Chapter_Nomber]],TblFeharesChapter[Abniyeh_Chapter_Nomber],TblFeharesChapter[Abniyeh_Plus_Minus])</f>
        <v>1.2688999999999999</v>
      </c>
      <c r="N1225" s="248">
        <v>1.3418000000000001</v>
      </c>
      <c r="O1225" s="245" t="str">
        <f>IF(ISBLANK(TblMainInvoices[[#This Row],[Estimate_Contract_Volumn]]),"",ROUND(TblMainInvoices[[#This Row],[Price_Unit]]*TblMainInvoices[[#This Row],[Estimate_Contract_Volumn]],0))</f>
        <v/>
      </c>
      <c r="P1225" s="249"/>
      <c r="Q1225" s="250" t="str">
        <f>IFERROR(IF(ISBLANK(TblMainInvoices[[#This Row],[ContInv_No01_Volumn]]),"",ROUND(TblMainInvoices[[#This Row],[Price_Unit]]*TblMainInvoices[[#This Row],[ContInv_No01_Volumn]],0)),"")</f>
        <v/>
      </c>
    </row>
    <row r="1226" spans="1:17" ht="50.25" customHeight="1">
      <c r="A1226" s="239" t="str">
        <f t="shared" si="36"/>
        <v>11230230</v>
      </c>
      <c r="B1226" s="240" t="str">
        <f>_xlfn.XLOOKUP(TblMainInvoices[[#This Row],[Fehrest_Code]],TblFeharesCode[Fehrest_Code],TblFeharesCode[Schedule_Prices_Fa])</f>
        <v>ابنیه</v>
      </c>
      <c r="C1226" s="240" t="e">
        <f>_xlfn.XLOOKUP(TblMainInvoices[[#This Row],[Schedule_Prices_Fa]],TblFeharesCode[Schedule_Prices_Fa],#REF!)</f>
        <v>#REF!</v>
      </c>
      <c r="D1226" s="241">
        <v>11</v>
      </c>
      <c r="E1226" s="241" t="str">
        <f t="shared" si="37"/>
        <v>23</v>
      </c>
      <c r="F1226" s="240" t="s">
        <v>2535</v>
      </c>
      <c r="G1226" s="251" t="s">
        <v>2570</v>
      </c>
      <c r="H1226" s="243" t="s">
        <v>2571</v>
      </c>
      <c r="I1226" s="243" t="s">
        <v>4222</v>
      </c>
      <c r="J1226" s="252" t="s">
        <v>125</v>
      </c>
      <c r="K1226" s="245">
        <v>2749000</v>
      </c>
      <c r="L1226" s="246"/>
      <c r="M1226" s="247">
        <f>_xlfn.XLOOKUP(TblMainInvoices[[#This Row],[Chapter_Nomber]],TblFeharesChapter[Abniyeh_Chapter_Nomber],TblFeharesChapter[Abniyeh_Plus_Minus])</f>
        <v>1.2688999999999999</v>
      </c>
      <c r="N1226" s="248">
        <v>1.3418000000000001</v>
      </c>
      <c r="O1226" s="245" t="str">
        <f>IF(ISBLANK(TblMainInvoices[[#This Row],[Estimate_Contract_Volumn]]),"",ROUND(TblMainInvoices[[#This Row],[Price_Unit]]*TblMainInvoices[[#This Row],[Estimate_Contract_Volumn]],0))</f>
        <v/>
      </c>
      <c r="P1226" s="249"/>
      <c r="Q1226" s="250" t="str">
        <f>IFERROR(IF(ISBLANK(TblMainInvoices[[#This Row],[ContInv_No01_Volumn]]),"",ROUND(TblMainInvoices[[#This Row],[Price_Unit]]*TblMainInvoices[[#This Row],[ContInv_No01_Volumn]],0)),"")</f>
        <v/>
      </c>
    </row>
    <row r="1227" spans="1:17" ht="50.25" customHeight="1">
      <c r="A1227" s="239" t="str">
        <f t="shared" si="36"/>
        <v>11230231</v>
      </c>
      <c r="B1227" s="240" t="str">
        <f>_xlfn.XLOOKUP(TblMainInvoices[[#This Row],[Fehrest_Code]],TblFeharesCode[Fehrest_Code],TblFeharesCode[Schedule_Prices_Fa])</f>
        <v>ابنیه</v>
      </c>
      <c r="C1227" s="240" t="e">
        <f>_xlfn.XLOOKUP(TblMainInvoices[[#This Row],[Schedule_Prices_Fa]],TblFeharesCode[Schedule_Prices_Fa],#REF!)</f>
        <v>#REF!</v>
      </c>
      <c r="D1227" s="241">
        <v>11</v>
      </c>
      <c r="E1227" s="241" t="str">
        <f t="shared" si="37"/>
        <v>23</v>
      </c>
      <c r="F1227" s="240" t="s">
        <v>2535</v>
      </c>
      <c r="G1227" s="251" t="s">
        <v>2572</v>
      </c>
      <c r="H1227" s="243" t="s">
        <v>2573</v>
      </c>
      <c r="I1227" s="243" t="s">
        <v>4222</v>
      </c>
      <c r="J1227" s="252" t="s">
        <v>125</v>
      </c>
      <c r="K1227" s="245">
        <v>3368000</v>
      </c>
      <c r="L1227" s="246"/>
      <c r="M1227" s="247">
        <f>_xlfn.XLOOKUP(TblMainInvoices[[#This Row],[Chapter_Nomber]],TblFeharesChapter[Abniyeh_Chapter_Nomber],TblFeharesChapter[Abniyeh_Plus_Minus])</f>
        <v>1.2688999999999999</v>
      </c>
      <c r="N1227" s="248">
        <v>1.3418000000000001</v>
      </c>
      <c r="O1227" s="245" t="str">
        <f>IF(ISBLANK(TblMainInvoices[[#This Row],[Estimate_Contract_Volumn]]),"",ROUND(TblMainInvoices[[#This Row],[Price_Unit]]*TblMainInvoices[[#This Row],[Estimate_Contract_Volumn]],0))</f>
        <v/>
      </c>
      <c r="P1227" s="249"/>
      <c r="Q1227" s="250" t="str">
        <f>IFERROR(IF(ISBLANK(TblMainInvoices[[#This Row],[ContInv_No01_Volumn]]),"",ROUND(TblMainInvoices[[#This Row],[Price_Unit]]*TblMainInvoices[[#This Row],[ContInv_No01_Volumn]],0)),"")</f>
        <v/>
      </c>
    </row>
    <row r="1228" spans="1:17" ht="50.25" customHeight="1">
      <c r="A1228" s="239" t="str">
        <f t="shared" si="36"/>
        <v>11230232</v>
      </c>
      <c r="B1228" s="240" t="str">
        <f>_xlfn.XLOOKUP(TblMainInvoices[[#This Row],[Fehrest_Code]],TblFeharesCode[Fehrest_Code],TblFeharesCode[Schedule_Prices_Fa])</f>
        <v>ابنیه</v>
      </c>
      <c r="C1228" s="240" t="e">
        <f>_xlfn.XLOOKUP(TblMainInvoices[[#This Row],[Schedule_Prices_Fa]],TblFeharesCode[Schedule_Prices_Fa],#REF!)</f>
        <v>#REF!</v>
      </c>
      <c r="D1228" s="241">
        <v>11</v>
      </c>
      <c r="E1228" s="241" t="str">
        <f t="shared" si="37"/>
        <v>23</v>
      </c>
      <c r="F1228" s="240" t="s">
        <v>2535</v>
      </c>
      <c r="G1228" s="251" t="s">
        <v>2574</v>
      </c>
      <c r="H1228" s="243" t="s">
        <v>2575</v>
      </c>
      <c r="I1228" s="243" t="s">
        <v>4222</v>
      </c>
      <c r="J1228" s="252" t="s">
        <v>125</v>
      </c>
      <c r="K1228" s="245">
        <v>2600000</v>
      </c>
      <c r="L1228" s="246"/>
      <c r="M1228" s="247">
        <f>_xlfn.XLOOKUP(TblMainInvoices[[#This Row],[Chapter_Nomber]],TblFeharesChapter[Abniyeh_Chapter_Nomber],TblFeharesChapter[Abniyeh_Plus_Minus])</f>
        <v>1.2688999999999999</v>
      </c>
      <c r="N1228" s="248">
        <v>1.3418000000000001</v>
      </c>
      <c r="O1228" s="245" t="str">
        <f>IF(ISBLANK(TblMainInvoices[[#This Row],[Estimate_Contract_Volumn]]),"",ROUND(TblMainInvoices[[#This Row],[Price_Unit]]*TblMainInvoices[[#This Row],[Estimate_Contract_Volumn]],0))</f>
        <v/>
      </c>
      <c r="P1228" s="249"/>
      <c r="Q1228" s="250" t="str">
        <f>IFERROR(IF(ISBLANK(TblMainInvoices[[#This Row],[ContInv_No01_Volumn]]),"",ROUND(TblMainInvoices[[#This Row],[Price_Unit]]*TblMainInvoices[[#This Row],[ContInv_No01_Volumn]],0)),"")</f>
        <v/>
      </c>
    </row>
    <row r="1229" spans="1:17" ht="50.25" customHeight="1">
      <c r="A1229" s="239" t="str">
        <f t="shared" si="36"/>
        <v>11230233</v>
      </c>
      <c r="B1229" s="240" t="str">
        <f>_xlfn.XLOOKUP(TblMainInvoices[[#This Row],[Fehrest_Code]],TblFeharesCode[Fehrest_Code],TblFeharesCode[Schedule_Prices_Fa])</f>
        <v>ابنیه</v>
      </c>
      <c r="C1229" s="240" t="e">
        <f>_xlfn.XLOOKUP(TblMainInvoices[[#This Row],[Schedule_Prices_Fa]],TblFeharesCode[Schedule_Prices_Fa],#REF!)</f>
        <v>#REF!</v>
      </c>
      <c r="D1229" s="241">
        <v>11</v>
      </c>
      <c r="E1229" s="241" t="str">
        <f t="shared" si="37"/>
        <v>23</v>
      </c>
      <c r="F1229" s="240" t="s">
        <v>2535</v>
      </c>
      <c r="G1229" s="251" t="s">
        <v>2576</v>
      </c>
      <c r="H1229" s="243" t="s">
        <v>2577</v>
      </c>
      <c r="I1229" s="243" t="s">
        <v>4223</v>
      </c>
      <c r="J1229" s="252" t="s">
        <v>125</v>
      </c>
      <c r="K1229" s="245">
        <v>3219000</v>
      </c>
      <c r="L1229" s="246"/>
      <c r="M1229" s="247">
        <f>_xlfn.XLOOKUP(TblMainInvoices[[#This Row],[Chapter_Nomber]],TblFeharesChapter[Abniyeh_Chapter_Nomber],TblFeharesChapter[Abniyeh_Plus_Minus])</f>
        <v>1.2688999999999999</v>
      </c>
      <c r="N1229" s="248">
        <v>1.3418000000000001</v>
      </c>
      <c r="O1229" s="245" t="str">
        <f>IF(ISBLANK(TblMainInvoices[[#This Row],[Estimate_Contract_Volumn]]),"",ROUND(TblMainInvoices[[#This Row],[Price_Unit]]*TblMainInvoices[[#This Row],[Estimate_Contract_Volumn]],0))</f>
        <v/>
      </c>
      <c r="P1229" s="249"/>
      <c r="Q1229" s="250" t="str">
        <f>IFERROR(IF(ISBLANK(TblMainInvoices[[#This Row],[ContInv_No01_Volumn]]),"",ROUND(TblMainInvoices[[#This Row],[Price_Unit]]*TblMainInvoices[[#This Row],[ContInv_No01_Volumn]],0)),"")</f>
        <v/>
      </c>
    </row>
    <row r="1230" spans="1:17" ht="50.25" customHeight="1">
      <c r="A1230" s="239" t="str">
        <f t="shared" ref="A1230:A1293" si="38">D1230&amp;G1230</f>
        <v>11230240</v>
      </c>
      <c r="B1230" s="240" t="str">
        <f>_xlfn.XLOOKUP(TblMainInvoices[[#This Row],[Fehrest_Code]],TblFeharesCode[Fehrest_Code],TblFeharesCode[Schedule_Prices_Fa])</f>
        <v>ابنیه</v>
      </c>
      <c r="C1230" s="240" t="e">
        <f>_xlfn.XLOOKUP(TblMainInvoices[[#This Row],[Schedule_Prices_Fa]],TblFeharesCode[Schedule_Prices_Fa],#REF!)</f>
        <v>#REF!</v>
      </c>
      <c r="D1230" s="241">
        <v>11</v>
      </c>
      <c r="E1230" s="241" t="str">
        <f t="shared" ref="E1230:E1293" si="39">LEFT($G1230,2)</f>
        <v>23</v>
      </c>
      <c r="F1230" s="240" t="s">
        <v>2535</v>
      </c>
      <c r="G1230" s="251" t="s">
        <v>2578</v>
      </c>
      <c r="H1230" s="243" t="s">
        <v>2579</v>
      </c>
      <c r="I1230" s="243" t="s">
        <v>4224</v>
      </c>
      <c r="J1230" s="252" t="s">
        <v>125</v>
      </c>
      <c r="K1230" s="245">
        <v>3173000</v>
      </c>
      <c r="L1230" s="246"/>
      <c r="M1230" s="247">
        <f>_xlfn.XLOOKUP(TblMainInvoices[[#This Row],[Chapter_Nomber]],TblFeharesChapter[Abniyeh_Chapter_Nomber],TblFeharesChapter[Abniyeh_Plus_Minus])</f>
        <v>1.2688999999999999</v>
      </c>
      <c r="N1230" s="248">
        <v>1.3418000000000001</v>
      </c>
      <c r="O1230" s="245" t="str">
        <f>IF(ISBLANK(TblMainInvoices[[#This Row],[Estimate_Contract_Volumn]]),"",ROUND(TblMainInvoices[[#This Row],[Price_Unit]]*TblMainInvoices[[#This Row],[Estimate_Contract_Volumn]],0))</f>
        <v/>
      </c>
      <c r="P1230" s="249"/>
      <c r="Q1230" s="250" t="str">
        <f>IFERROR(IF(ISBLANK(TblMainInvoices[[#This Row],[ContInv_No01_Volumn]]),"",ROUND(TblMainInvoices[[#This Row],[Price_Unit]]*TblMainInvoices[[#This Row],[ContInv_No01_Volumn]],0)),"")</f>
        <v/>
      </c>
    </row>
    <row r="1231" spans="1:17" ht="50.25" customHeight="1">
      <c r="A1231" s="239" t="str">
        <f t="shared" si="38"/>
        <v>11230241</v>
      </c>
      <c r="B1231" s="240" t="str">
        <f>_xlfn.XLOOKUP(TblMainInvoices[[#This Row],[Fehrest_Code]],TblFeharesCode[Fehrest_Code],TblFeharesCode[Schedule_Prices_Fa])</f>
        <v>ابنیه</v>
      </c>
      <c r="C1231" s="240" t="e">
        <f>_xlfn.XLOOKUP(TblMainInvoices[[#This Row],[Schedule_Prices_Fa]],TblFeharesCode[Schedule_Prices_Fa],#REF!)</f>
        <v>#REF!</v>
      </c>
      <c r="D1231" s="241">
        <v>11</v>
      </c>
      <c r="E1231" s="241" t="str">
        <f t="shared" si="39"/>
        <v>23</v>
      </c>
      <c r="F1231" s="240" t="s">
        <v>2535</v>
      </c>
      <c r="G1231" s="251" t="s">
        <v>2580</v>
      </c>
      <c r="H1231" s="243" t="s">
        <v>2581</v>
      </c>
      <c r="I1231" s="243" t="s">
        <v>4225</v>
      </c>
      <c r="J1231" s="252" t="s">
        <v>125</v>
      </c>
      <c r="K1231" s="245">
        <v>556500</v>
      </c>
      <c r="L1231" s="246"/>
      <c r="M1231" s="247">
        <f>_xlfn.XLOOKUP(TblMainInvoices[[#This Row],[Chapter_Nomber]],TblFeharesChapter[Abniyeh_Chapter_Nomber],TblFeharesChapter[Abniyeh_Plus_Minus])</f>
        <v>1.2688999999999999</v>
      </c>
      <c r="N1231" s="248">
        <v>1.3418000000000001</v>
      </c>
      <c r="O1231" s="245" t="str">
        <f>IF(ISBLANK(TblMainInvoices[[#This Row],[Estimate_Contract_Volumn]]),"",ROUND(TblMainInvoices[[#This Row],[Price_Unit]]*TblMainInvoices[[#This Row],[Estimate_Contract_Volumn]],0))</f>
        <v/>
      </c>
      <c r="P1231" s="249"/>
      <c r="Q1231" s="250" t="str">
        <f>IFERROR(IF(ISBLANK(TblMainInvoices[[#This Row],[ContInv_No01_Volumn]]),"",ROUND(TblMainInvoices[[#This Row],[Price_Unit]]*TblMainInvoices[[#This Row],[ContInv_No01_Volumn]],0)),"")</f>
        <v/>
      </c>
    </row>
    <row r="1232" spans="1:17" ht="50.25" customHeight="1">
      <c r="A1232" s="239" t="str">
        <f t="shared" si="38"/>
        <v>11230242</v>
      </c>
      <c r="B1232" s="240" t="str">
        <f>_xlfn.XLOOKUP(TblMainInvoices[[#This Row],[Fehrest_Code]],TblFeharesCode[Fehrest_Code],TblFeharesCode[Schedule_Prices_Fa])</f>
        <v>ابنیه</v>
      </c>
      <c r="C1232" s="240" t="e">
        <f>_xlfn.XLOOKUP(TblMainInvoices[[#This Row],[Schedule_Prices_Fa]],TblFeharesCode[Schedule_Prices_Fa],#REF!)</f>
        <v>#REF!</v>
      </c>
      <c r="D1232" s="241">
        <v>11</v>
      </c>
      <c r="E1232" s="241" t="str">
        <f t="shared" si="39"/>
        <v>23</v>
      </c>
      <c r="F1232" s="240" t="s">
        <v>2535</v>
      </c>
      <c r="G1232" s="251" t="s">
        <v>2582</v>
      </c>
      <c r="H1232" s="243" t="s">
        <v>2583</v>
      </c>
      <c r="I1232" s="243" t="s">
        <v>4226</v>
      </c>
      <c r="J1232" s="252" t="s">
        <v>125</v>
      </c>
      <c r="K1232" s="245">
        <v>4343000</v>
      </c>
      <c r="L1232" s="246"/>
      <c r="M1232" s="247">
        <f>_xlfn.XLOOKUP(TblMainInvoices[[#This Row],[Chapter_Nomber]],TblFeharesChapter[Abniyeh_Chapter_Nomber],TblFeharesChapter[Abniyeh_Plus_Minus])</f>
        <v>1.2688999999999999</v>
      </c>
      <c r="N1232" s="248">
        <v>1.3418000000000001</v>
      </c>
      <c r="O1232" s="245" t="str">
        <f>IF(ISBLANK(TblMainInvoices[[#This Row],[Estimate_Contract_Volumn]]),"",ROUND(TblMainInvoices[[#This Row],[Price_Unit]]*TblMainInvoices[[#This Row],[Estimate_Contract_Volumn]],0))</f>
        <v/>
      </c>
      <c r="P1232" s="249"/>
      <c r="Q1232" s="250" t="str">
        <f>IFERROR(IF(ISBLANK(TblMainInvoices[[#This Row],[ContInv_No01_Volumn]]),"",ROUND(TblMainInvoices[[#This Row],[Price_Unit]]*TblMainInvoices[[#This Row],[ContInv_No01_Volumn]],0)),"")</f>
        <v/>
      </c>
    </row>
    <row r="1233" spans="1:17" ht="50.25" customHeight="1">
      <c r="A1233" s="239" t="str">
        <f t="shared" si="38"/>
        <v>11230243</v>
      </c>
      <c r="B1233" s="240" t="str">
        <f>_xlfn.XLOOKUP(TblMainInvoices[[#This Row],[Fehrest_Code]],TblFeharesCode[Fehrest_Code],TblFeharesCode[Schedule_Prices_Fa])</f>
        <v>ابنیه</v>
      </c>
      <c r="C1233" s="240" t="e">
        <f>_xlfn.XLOOKUP(TblMainInvoices[[#This Row],[Schedule_Prices_Fa]],TblFeharesCode[Schedule_Prices_Fa],#REF!)</f>
        <v>#REF!</v>
      </c>
      <c r="D1233" s="241">
        <v>11</v>
      </c>
      <c r="E1233" s="241" t="str">
        <f t="shared" si="39"/>
        <v>23</v>
      </c>
      <c r="F1233" s="240" t="s">
        <v>2535</v>
      </c>
      <c r="G1233" s="251" t="s">
        <v>2584</v>
      </c>
      <c r="H1233" s="243" t="s">
        <v>2585</v>
      </c>
      <c r="I1233" s="243" t="s">
        <v>4227</v>
      </c>
      <c r="J1233" s="252" t="s">
        <v>125</v>
      </c>
      <c r="K1233" s="245">
        <v>634500</v>
      </c>
      <c r="L1233" s="246"/>
      <c r="M1233" s="247">
        <f>_xlfn.XLOOKUP(TblMainInvoices[[#This Row],[Chapter_Nomber]],TblFeharesChapter[Abniyeh_Chapter_Nomber],TblFeharesChapter[Abniyeh_Plus_Minus])</f>
        <v>1.2688999999999999</v>
      </c>
      <c r="N1233" s="248">
        <v>1.3418000000000001</v>
      </c>
      <c r="O1233" s="245" t="str">
        <f>IF(ISBLANK(TblMainInvoices[[#This Row],[Estimate_Contract_Volumn]]),"",ROUND(TblMainInvoices[[#This Row],[Price_Unit]]*TblMainInvoices[[#This Row],[Estimate_Contract_Volumn]],0))</f>
        <v/>
      </c>
      <c r="P1233" s="249"/>
      <c r="Q1233" s="250" t="str">
        <f>IFERROR(IF(ISBLANK(TblMainInvoices[[#This Row],[ContInv_No01_Volumn]]),"",ROUND(TblMainInvoices[[#This Row],[Price_Unit]]*TblMainInvoices[[#This Row],[ContInv_No01_Volumn]],0)),"")</f>
        <v/>
      </c>
    </row>
    <row r="1234" spans="1:17" ht="50.25" customHeight="1">
      <c r="A1234" s="239" t="str">
        <f t="shared" si="38"/>
        <v>11230250</v>
      </c>
      <c r="B1234" s="240" t="str">
        <f>_xlfn.XLOOKUP(TblMainInvoices[[#This Row],[Fehrest_Code]],TblFeharesCode[Fehrest_Code],TblFeharesCode[Schedule_Prices_Fa])</f>
        <v>ابنیه</v>
      </c>
      <c r="C1234" s="240" t="e">
        <f>_xlfn.XLOOKUP(TblMainInvoices[[#This Row],[Schedule_Prices_Fa]],TblFeharesCode[Schedule_Prices_Fa],#REF!)</f>
        <v>#REF!</v>
      </c>
      <c r="D1234" s="241">
        <v>11</v>
      </c>
      <c r="E1234" s="241" t="str">
        <f t="shared" si="39"/>
        <v>23</v>
      </c>
      <c r="F1234" s="240" t="s">
        <v>2535</v>
      </c>
      <c r="G1234" s="251" t="s">
        <v>2586</v>
      </c>
      <c r="H1234" s="243" t="s">
        <v>2587</v>
      </c>
      <c r="I1234" s="243" t="s">
        <v>4228</v>
      </c>
      <c r="J1234" s="252" t="s">
        <v>125</v>
      </c>
      <c r="K1234" s="245">
        <v>9481000</v>
      </c>
      <c r="L1234" s="246"/>
      <c r="M1234" s="247">
        <f>_xlfn.XLOOKUP(TblMainInvoices[[#This Row],[Chapter_Nomber]],TblFeharesChapter[Abniyeh_Chapter_Nomber],TblFeharesChapter[Abniyeh_Plus_Minus])</f>
        <v>1.2688999999999999</v>
      </c>
      <c r="N1234" s="248">
        <v>1.3418000000000001</v>
      </c>
      <c r="O1234" s="245" t="str">
        <f>IF(ISBLANK(TblMainInvoices[[#This Row],[Estimate_Contract_Volumn]]),"",ROUND(TblMainInvoices[[#This Row],[Price_Unit]]*TblMainInvoices[[#This Row],[Estimate_Contract_Volumn]],0))</f>
        <v/>
      </c>
      <c r="P1234" s="249"/>
      <c r="Q1234" s="250" t="str">
        <f>IFERROR(IF(ISBLANK(TblMainInvoices[[#This Row],[ContInv_No01_Volumn]]),"",ROUND(TblMainInvoices[[#This Row],[Price_Unit]]*TblMainInvoices[[#This Row],[ContInv_No01_Volumn]],0)),"")</f>
        <v/>
      </c>
    </row>
    <row r="1235" spans="1:17" ht="50.25" customHeight="1">
      <c r="A1235" s="239" t="str">
        <f t="shared" si="38"/>
        <v>11230251</v>
      </c>
      <c r="B1235" s="240" t="str">
        <f>_xlfn.XLOOKUP(TblMainInvoices[[#This Row],[Fehrest_Code]],TblFeharesCode[Fehrest_Code],TblFeharesCode[Schedule_Prices_Fa])</f>
        <v>ابنیه</v>
      </c>
      <c r="C1235" s="240" t="e">
        <f>_xlfn.XLOOKUP(TblMainInvoices[[#This Row],[Schedule_Prices_Fa]],TblFeharesCode[Schedule_Prices_Fa],#REF!)</f>
        <v>#REF!</v>
      </c>
      <c r="D1235" s="241">
        <v>11</v>
      </c>
      <c r="E1235" s="241" t="str">
        <f t="shared" si="39"/>
        <v>23</v>
      </c>
      <c r="F1235" s="240" t="s">
        <v>2535</v>
      </c>
      <c r="G1235" s="251" t="s">
        <v>2588</v>
      </c>
      <c r="H1235" s="243" t="s">
        <v>2589</v>
      </c>
      <c r="I1235" s="243" t="s">
        <v>4228</v>
      </c>
      <c r="J1235" s="252" t="s">
        <v>125</v>
      </c>
      <c r="K1235" s="245">
        <v>9980000</v>
      </c>
      <c r="L1235" s="246"/>
      <c r="M1235" s="247">
        <f>_xlfn.XLOOKUP(TblMainInvoices[[#This Row],[Chapter_Nomber]],TblFeharesChapter[Abniyeh_Chapter_Nomber],TblFeharesChapter[Abniyeh_Plus_Minus])</f>
        <v>1.2688999999999999</v>
      </c>
      <c r="N1235" s="248">
        <v>1.3418000000000001</v>
      </c>
      <c r="O1235" s="245" t="str">
        <f>IF(ISBLANK(TblMainInvoices[[#This Row],[Estimate_Contract_Volumn]]),"",ROUND(TblMainInvoices[[#This Row],[Price_Unit]]*TblMainInvoices[[#This Row],[Estimate_Contract_Volumn]],0))</f>
        <v/>
      </c>
      <c r="P1235" s="249"/>
      <c r="Q1235" s="250" t="str">
        <f>IFERROR(IF(ISBLANK(TblMainInvoices[[#This Row],[ContInv_No01_Volumn]]),"",ROUND(TblMainInvoices[[#This Row],[Price_Unit]]*TblMainInvoices[[#This Row],[ContInv_No01_Volumn]],0)),"")</f>
        <v/>
      </c>
    </row>
    <row r="1236" spans="1:17" ht="50.25" customHeight="1">
      <c r="A1236" s="239" t="str">
        <f t="shared" si="38"/>
        <v>11230330</v>
      </c>
      <c r="B1236" s="240" t="str">
        <f>_xlfn.XLOOKUP(TblMainInvoices[[#This Row],[Fehrest_Code]],TblFeharesCode[Fehrest_Code],TblFeharesCode[Schedule_Prices_Fa])</f>
        <v>ابنیه</v>
      </c>
      <c r="C1236" s="240" t="e">
        <f>_xlfn.XLOOKUP(TblMainInvoices[[#This Row],[Schedule_Prices_Fa]],TblFeharesCode[Schedule_Prices_Fa],#REF!)</f>
        <v>#REF!</v>
      </c>
      <c r="D1236" s="241">
        <v>11</v>
      </c>
      <c r="E1236" s="241" t="str">
        <f t="shared" si="39"/>
        <v>23</v>
      </c>
      <c r="F1236" s="240" t="s">
        <v>2535</v>
      </c>
      <c r="G1236" s="251" t="s">
        <v>2590</v>
      </c>
      <c r="H1236" s="243" t="s">
        <v>2591</v>
      </c>
      <c r="I1236" s="243" t="s">
        <v>4229</v>
      </c>
      <c r="J1236" s="252" t="s">
        <v>125</v>
      </c>
      <c r="K1236" s="245">
        <v>7483000</v>
      </c>
      <c r="L1236" s="246"/>
      <c r="M1236" s="247">
        <f>_xlfn.XLOOKUP(TblMainInvoices[[#This Row],[Chapter_Nomber]],TblFeharesChapter[Abniyeh_Chapter_Nomber],TblFeharesChapter[Abniyeh_Plus_Minus])</f>
        <v>1.2688999999999999</v>
      </c>
      <c r="N1236" s="248">
        <v>1.3418000000000001</v>
      </c>
      <c r="O1236" s="245" t="str">
        <f>IF(ISBLANK(TblMainInvoices[[#This Row],[Estimate_Contract_Volumn]]),"",ROUND(TblMainInvoices[[#This Row],[Price_Unit]]*TblMainInvoices[[#This Row],[Estimate_Contract_Volumn]],0))</f>
        <v/>
      </c>
      <c r="P1236" s="249"/>
      <c r="Q1236" s="250" t="str">
        <f>IFERROR(IF(ISBLANK(TblMainInvoices[[#This Row],[ContInv_No01_Volumn]]),"",ROUND(TblMainInvoices[[#This Row],[Price_Unit]]*TblMainInvoices[[#This Row],[ContInv_No01_Volumn]],0)),"")</f>
        <v/>
      </c>
    </row>
    <row r="1237" spans="1:17" ht="50.25" customHeight="1">
      <c r="A1237" s="239" t="str">
        <f t="shared" si="38"/>
        <v>11230331</v>
      </c>
      <c r="B1237" s="240" t="str">
        <f>_xlfn.XLOOKUP(TblMainInvoices[[#This Row],[Fehrest_Code]],TblFeharesCode[Fehrest_Code],TblFeharesCode[Schedule_Prices_Fa])</f>
        <v>ابنیه</v>
      </c>
      <c r="C1237" s="240" t="e">
        <f>_xlfn.XLOOKUP(TblMainInvoices[[#This Row],[Schedule_Prices_Fa]],TblFeharesCode[Schedule_Prices_Fa],#REF!)</f>
        <v>#REF!</v>
      </c>
      <c r="D1237" s="241">
        <v>11</v>
      </c>
      <c r="E1237" s="241" t="str">
        <f t="shared" si="39"/>
        <v>23</v>
      </c>
      <c r="F1237" s="240" t="s">
        <v>2535</v>
      </c>
      <c r="G1237" s="251" t="s">
        <v>2592</v>
      </c>
      <c r="H1237" s="243" t="s">
        <v>2593</v>
      </c>
      <c r="I1237" s="243" t="s">
        <v>4230</v>
      </c>
      <c r="J1237" s="252" t="s">
        <v>125</v>
      </c>
      <c r="K1237" s="245">
        <v>6447000</v>
      </c>
      <c r="L1237" s="246"/>
      <c r="M1237" s="247">
        <f>_xlfn.XLOOKUP(TblMainInvoices[[#This Row],[Chapter_Nomber]],TblFeharesChapter[Abniyeh_Chapter_Nomber],TblFeharesChapter[Abniyeh_Plus_Minus])</f>
        <v>1.2688999999999999</v>
      </c>
      <c r="N1237" s="248">
        <v>1.3418000000000001</v>
      </c>
      <c r="O1237" s="245" t="str">
        <f>IF(ISBLANK(TblMainInvoices[[#This Row],[Estimate_Contract_Volumn]]),"",ROUND(TblMainInvoices[[#This Row],[Price_Unit]]*TblMainInvoices[[#This Row],[Estimate_Contract_Volumn]],0))</f>
        <v/>
      </c>
      <c r="P1237" s="249"/>
      <c r="Q1237" s="250" t="str">
        <f>IFERROR(IF(ISBLANK(TblMainInvoices[[#This Row],[ContInv_No01_Volumn]]),"",ROUND(TblMainInvoices[[#This Row],[Price_Unit]]*TblMainInvoices[[#This Row],[ContInv_No01_Volumn]],0)),"")</f>
        <v/>
      </c>
    </row>
    <row r="1238" spans="1:17" ht="50.25" customHeight="1">
      <c r="A1238" s="239" t="str">
        <f t="shared" si="38"/>
        <v>11230340</v>
      </c>
      <c r="B1238" s="240" t="str">
        <f>_xlfn.XLOOKUP(TblMainInvoices[[#This Row],[Fehrest_Code]],TblFeharesCode[Fehrest_Code],TblFeharesCode[Schedule_Prices_Fa])</f>
        <v>ابنیه</v>
      </c>
      <c r="C1238" s="240" t="e">
        <f>_xlfn.XLOOKUP(TblMainInvoices[[#This Row],[Schedule_Prices_Fa]],TblFeharesCode[Schedule_Prices_Fa],#REF!)</f>
        <v>#REF!</v>
      </c>
      <c r="D1238" s="241">
        <v>11</v>
      </c>
      <c r="E1238" s="241" t="str">
        <f t="shared" si="39"/>
        <v>23</v>
      </c>
      <c r="F1238" s="240" t="s">
        <v>2535</v>
      </c>
      <c r="G1238" s="251" t="s">
        <v>2594</v>
      </c>
      <c r="H1238" s="243" t="s">
        <v>2595</v>
      </c>
      <c r="I1238" s="243" t="s">
        <v>4231</v>
      </c>
      <c r="J1238" s="252" t="s">
        <v>125</v>
      </c>
      <c r="K1238" s="245">
        <v>20716000</v>
      </c>
      <c r="L1238" s="246"/>
      <c r="M1238" s="247">
        <f>_xlfn.XLOOKUP(TblMainInvoices[[#This Row],[Chapter_Nomber]],TblFeharesChapter[Abniyeh_Chapter_Nomber],TblFeharesChapter[Abniyeh_Plus_Minus])</f>
        <v>1.2688999999999999</v>
      </c>
      <c r="N1238" s="248">
        <v>1.3418000000000001</v>
      </c>
      <c r="O1238" s="245" t="str">
        <f>IF(ISBLANK(TblMainInvoices[[#This Row],[Estimate_Contract_Volumn]]),"",ROUND(TblMainInvoices[[#This Row],[Price_Unit]]*TblMainInvoices[[#This Row],[Estimate_Contract_Volumn]],0))</f>
        <v/>
      </c>
      <c r="P1238" s="249"/>
      <c r="Q1238" s="250" t="str">
        <f>IFERROR(IF(ISBLANK(TblMainInvoices[[#This Row],[ContInv_No01_Volumn]]),"",ROUND(TblMainInvoices[[#This Row],[Price_Unit]]*TblMainInvoices[[#This Row],[ContInv_No01_Volumn]],0)),"")</f>
        <v/>
      </c>
    </row>
    <row r="1239" spans="1:17" ht="50.25" customHeight="1">
      <c r="A1239" s="239" t="str">
        <f t="shared" si="38"/>
        <v>11230341</v>
      </c>
      <c r="B1239" s="240" t="str">
        <f>_xlfn.XLOOKUP(TblMainInvoices[[#This Row],[Fehrest_Code]],TblFeharesCode[Fehrest_Code],TblFeharesCode[Schedule_Prices_Fa])</f>
        <v>ابنیه</v>
      </c>
      <c r="C1239" s="240" t="e">
        <f>_xlfn.XLOOKUP(TblMainInvoices[[#This Row],[Schedule_Prices_Fa]],TblFeharesCode[Schedule_Prices_Fa],#REF!)</f>
        <v>#REF!</v>
      </c>
      <c r="D1239" s="241">
        <v>11</v>
      </c>
      <c r="E1239" s="241" t="str">
        <f t="shared" si="39"/>
        <v>23</v>
      </c>
      <c r="F1239" s="240" t="s">
        <v>2535</v>
      </c>
      <c r="G1239" s="251" t="s">
        <v>2596</v>
      </c>
      <c r="H1239" s="243" t="s">
        <v>2597</v>
      </c>
      <c r="I1239" s="243" t="s">
        <v>4232</v>
      </c>
      <c r="J1239" s="252" t="s">
        <v>125</v>
      </c>
      <c r="K1239" s="245">
        <v>25248000</v>
      </c>
      <c r="L1239" s="246"/>
      <c r="M1239" s="247">
        <f>_xlfn.XLOOKUP(TblMainInvoices[[#This Row],[Chapter_Nomber]],TblFeharesChapter[Abniyeh_Chapter_Nomber],TblFeharesChapter[Abniyeh_Plus_Minus])</f>
        <v>1.2688999999999999</v>
      </c>
      <c r="N1239" s="248">
        <v>1.3418000000000001</v>
      </c>
      <c r="O1239" s="245" t="str">
        <f>IF(ISBLANK(TblMainInvoices[[#This Row],[Estimate_Contract_Volumn]]),"",ROUND(TblMainInvoices[[#This Row],[Price_Unit]]*TblMainInvoices[[#This Row],[Estimate_Contract_Volumn]],0))</f>
        <v/>
      </c>
      <c r="P1239" s="249"/>
      <c r="Q1239" s="250" t="str">
        <f>IFERROR(IF(ISBLANK(TblMainInvoices[[#This Row],[ContInv_No01_Volumn]]),"",ROUND(TblMainInvoices[[#This Row],[Price_Unit]]*TblMainInvoices[[#This Row],[ContInv_No01_Volumn]],0)),"")</f>
        <v/>
      </c>
    </row>
    <row r="1240" spans="1:17" ht="50.25" customHeight="1">
      <c r="A1240" s="239" t="str">
        <f t="shared" si="38"/>
        <v>11230350</v>
      </c>
      <c r="B1240" s="240" t="str">
        <f>_xlfn.XLOOKUP(TblMainInvoices[[#This Row],[Fehrest_Code]],TblFeharesCode[Fehrest_Code],TblFeharesCode[Schedule_Prices_Fa])</f>
        <v>ابنیه</v>
      </c>
      <c r="C1240" s="240" t="e">
        <f>_xlfn.XLOOKUP(TblMainInvoices[[#This Row],[Schedule_Prices_Fa]],TblFeharesCode[Schedule_Prices_Fa],#REF!)</f>
        <v>#REF!</v>
      </c>
      <c r="D1240" s="241">
        <v>11</v>
      </c>
      <c r="E1240" s="241" t="str">
        <f t="shared" si="39"/>
        <v>23</v>
      </c>
      <c r="F1240" s="240" t="s">
        <v>2535</v>
      </c>
      <c r="G1240" s="251" t="s">
        <v>2598</v>
      </c>
      <c r="H1240" s="243" t="s">
        <v>2599</v>
      </c>
      <c r="I1240" s="243" t="s">
        <v>4233</v>
      </c>
      <c r="J1240" s="252" t="s">
        <v>125</v>
      </c>
      <c r="K1240" s="245">
        <v>5278000</v>
      </c>
      <c r="L1240" s="246"/>
      <c r="M1240" s="247">
        <f>_xlfn.XLOOKUP(TblMainInvoices[[#This Row],[Chapter_Nomber]],TblFeharesChapter[Abniyeh_Chapter_Nomber],TblFeharesChapter[Abniyeh_Plus_Minus])</f>
        <v>1.2688999999999999</v>
      </c>
      <c r="N1240" s="248">
        <v>1.3418000000000001</v>
      </c>
      <c r="O1240" s="245" t="str">
        <f>IF(ISBLANK(TblMainInvoices[[#This Row],[Estimate_Contract_Volumn]]),"",ROUND(TblMainInvoices[[#This Row],[Price_Unit]]*TblMainInvoices[[#This Row],[Estimate_Contract_Volumn]],0))</f>
        <v/>
      </c>
      <c r="P1240" s="249"/>
      <c r="Q1240" s="250" t="str">
        <f>IFERROR(IF(ISBLANK(TblMainInvoices[[#This Row],[ContInv_No01_Volumn]]),"",ROUND(TblMainInvoices[[#This Row],[Price_Unit]]*TblMainInvoices[[#This Row],[ContInv_No01_Volumn]],0)),"")</f>
        <v/>
      </c>
    </row>
    <row r="1241" spans="1:17" ht="50.25" customHeight="1">
      <c r="A1241" s="239" t="str">
        <f t="shared" si="38"/>
        <v>11230351</v>
      </c>
      <c r="B1241" s="240" t="str">
        <f>_xlfn.XLOOKUP(TblMainInvoices[[#This Row],[Fehrest_Code]],TblFeharesCode[Fehrest_Code],TblFeharesCode[Schedule_Prices_Fa])</f>
        <v>ابنیه</v>
      </c>
      <c r="C1241" s="240" t="e">
        <f>_xlfn.XLOOKUP(TblMainInvoices[[#This Row],[Schedule_Prices_Fa]],TblFeharesCode[Schedule_Prices_Fa],#REF!)</f>
        <v>#REF!</v>
      </c>
      <c r="D1241" s="241">
        <v>11</v>
      </c>
      <c r="E1241" s="241" t="str">
        <f t="shared" si="39"/>
        <v>23</v>
      </c>
      <c r="F1241" s="240" t="s">
        <v>2535</v>
      </c>
      <c r="G1241" s="251" t="s">
        <v>2600</v>
      </c>
      <c r="H1241" s="243" t="s">
        <v>2601</v>
      </c>
      <c r="I1241" s="243" t="s">
        <v>4234</v>
      </c>
      <c r="J1241" s="252" t="s">
        <v>125</v>
      </c>
      <c r="K1241" s="245">
        <v>2139000</v>
      </c>
      <c r="L1241" s="246"/>
      <c r="M1241" s="247">
        <f>_xlfn.XLOOKUP(TblMainInvoices[[#This Row],[Chapter_Nomber]],TblFeharesChapter[Abniyeh_Chapter_Nomber],TblFeharesChapter[Abniyeh_Plus_Minus])</f>
        <v>1.2688999999999999</v>
      </c>
      <c r="N1241" s="248">
        <v>1.3418000000000001</v>
      </c>
      <c r="O1241" s="245" t="str">
        <f>IF(ISBLANK(TblMainInvoices[[#This Row],[Estimate_Contract_Volumn]]),"",ROUND(TblMainInvoices[[#This Row],[Price_Unit]]*TblMainInvoices[[#This Row],[Estimate_Contract_Volumn]],0))</f>
        <v/>
      </c>
      <c r="P1241" s="249"/>
      <c r="Q1241" s="250" t="str">
        <f>IFERROR(IF(ISBLANK(TblMainInvoices[[#This Row],[ContInv_No01_Volumn]]),"",ROUND(TblMainInvoices[[#This Row],[Price_Unit]]*TblMainInvoices[[#This Row],[ContInv_No01_Volumn]],0)),"")</f>
        <v/>
      </c>
    </row>
    <row r="1242" spans="1:17" ht="50.25" customHeight="1">
      <c r="A1242" s="239" t="str">
        <f t="shared" si="38"/>
        <v>11230352</v>
      </c>
      <c r="B1242" s="240" t="str">
        <f>_xlfn.XLOOKUP(TblMainInvoices[[#This Row],[Fehrest_Code]],TblFeharesCode[Fehrest_Code],TblFeharesCode[Schedule_Prices_Fa])</f>
        <v>ابنیه</v>
      </c>
      <c r="C1242" s="240" t="e">
        <f>_xlfn.XLOOKUP(TblMainInvoices[[#This Row],[Schedule_Prices_Fa]],TblFeharesCode[Schedule_Prices_Fa],#REF!)</f>
        <v>#REF!</v>
      </c>
      <c r="D1242" s="241">
        <v>11</v>
      </c>
      <c r="E1242" s="241" t="str">
        <f t="shared" si="39"/>
        <v>23</v>
      </c>
      <c r="F1242" s="240" t="s">
        <v>2535</v>
      </c>
      <c r="G1242" s="251" t="s">
        <v>2602</v>
      </c>
      <c r="H1242" s="243" t="s">
        <v>2603</v>
      </c>
      <c r="I1242" s="243" t="s">
        <v>4235</v>
      </c>
      <c r="J1242" s="252" t="s">
        <v>125</v>
      </c>
      <c r="K1242" s="245">
        <v>196500</v>
      </c>
      <c r="L1242" s="246"/>
      <c r="M1242" s="247">
        <f>_xlfn.XLOOKUP(TblMainInvoices[[#This Row],[Chapter_Nomber]],TblFeharesChapter[Abniyeh_Chapter_Nomber],TblFeharesChapter[Abniyeh_Plus_Minus])</f>
        <v>1.2688999999999999</v>
      </c>
      <c r="N1242" s="248">
        <v>1.3418000000000001</v>
      </c>
      <c r="O1242" s="245" t="str">
        <f>IF(ISBLANK(TblMainInvoices[[#This Row],[Estimate_Contract_Volumn]]),"",ROUND(TblMainInvoices[[#This Row],[Price_Unit]]*TblMainInvoices[[#This Row],[Estimate_Contract_Volumn]],0))</f>
        <v/>
      </c>
      <c r="P1242" s="249"/>
      <c r="Q1242" s="250" t="str">
        <f>IFERROR(IF(ISBLANK(TblMainInvoices[[#This Row],[ContInv_No01_Volumn]]),"",ROUND(TblMainInvoices[[#This Row],[Price_Unit]]*TblMainInvoices[[#This Row],[ContInv_No01_Volumn]],0)),"")</f>
        <v/>
      </c>
    </row>
    <row r="1243" spans="1:17" ht="50.25" customHeight="1">
      <c r="A1243" s="239" t="str">
        <f t="shared" si="38"/>
        <v>11230353</v>
      </c>
      <c r="B1243" s="240" t="str">
        <f>_xlfn.XLOOKUP(TblMainInvoices[[#This Row],[Fehrest_Code]],TblFeharesCode[Fehrest_Code],TblFeharesCode[Schedule_Prices_Fa])</f>
        <v>ابنیه</v>
      </c>
      <c r="C1243" s="240" t="e">
        <f>_xlfn.XLOOKUP(TblMainInvoices[[#This Row],[Schedule_Prices_Fa]],TblFeharesCode[Schedule_Prices_Fa],#REF!)</f>
        <v>#REF!</v>
      </c>
      <c r="D1243" s="241">
        <v>11</v>
      </c>
      <c r="E1243" s="241" t="str">
        <f t="shared" si="39"/>
        <v>23</v>
      </c>
      <c r="F1243" s="240" t="s">
        <v>2535</v>
      </c>
      <c r="G1243" s="251" t="s">
        <v>2604</v>
      </c>
      <c r="H1243" s="243" t="s">
        <v>2605</v>
      </c>
      <c r="I1243" s="243" t="s">
        <v>4236</v>
      </c>
      <c r="J1243" s="252" t="s">
        <v>125</v>
      </c>
      <c r="K1243" s="245">
        <v>1526000</v>
      </c>
      <c r="L1243" s="246"/>
      <c r="M1243" s="247">
        <f>_xlfn.XLOOKUP(TblMainInvoices[[#This Row],[Chapter_Nomber]],TblFeharesChapter[Abniyeh_Chapter_Nomber],TblFeharesChapter[Abniyeh_Plus_Minus])</f>
        <v>1.2688999999999999</v>
      </c>
      <c r="N1243" s="248">
        <v>1.3418000000000001</v>
      </c>
      <c r="O1243" s="245" t="str">
        <f>IF(ISBLANK(TblMainInvoices[[#This Row],[Estimate_Contract_Volumn]]),"",ROUND(TblMainInvoices[[#This Row],[Price_Unit]]*TblMainInvoices[[#This Row],[Estimate_Contract_Volumn]],0))</f>
        <v/>
      </c>
      <c r="P1243" s="249"/>
      <c r="Q1243" s="250" t="str">
        <f>IFERROR(IF(ISBLANK(TblMainInvoices[[#This Row],[ContInv_No01_Volumn]]),"",ROUND(TblMainInvoices[[#This Row],[Price_Unit]]*TblMainInvoices[[#This Row],[ContInv_No01_Volumn]],0)),"")</f>
        <v/>
      </c>
    </row>
    <row r="1244" spans="1:17" ht="50.25" customHeight="1">
      <c r="A1244" s="239" t="str">
        <f t="shared" si="38"/>
        <v>11230354</v>
      </c>
      <c r="B1244" s="240" t="str">
        <f>_xlfn.XLOOKUP(TblMainInvoices[[#This Row],[Fehrest_Code]],TblFeharesCode[Fehrest_Code],TblFeharesCode[Schedule_Prices_Fa])</f>
        <v>ابنیه</v>
      </c>
      <c r="C1244" s="240" t="e">
        <f>_xlfn.XLOOKUP(TblMainInvoices[[#This Row],[Schedule_Prices_Fa]],TblFeharesCode[Schedule_Prices_Fa],#REF!)</f>
        <v>#REF!</v>
      </c>
      <c r="D1244" s="241">
        <v>11</v>
      </c>
      <c r="E1244" s="241" t="str">
        <f t="shared" si="39"/>
        <v>23</v>
      </c>
      <c r="F1244" s="240" t="s">
        <v>2535</v>
      </c>
      <c r="G1244" s="251" t="s">
        <v>2606</v>
      </c>
      <c r="H1244" s="243" t="s">
        <v>2607</v>
      </c>
      <c r="I1244" s="243" t="s">
        <v>4237</v>
      </c>
      <c r="J1244" s="252" t="s">
        <v>125</v>
      </c>
      <c r="K1244" s="245">
        <v>443500</v>
      </c>
      <c r="L1244" s="246"/>
      <c r="M1244" s="247">
        <f>_xlfn.XLOOKUP(TblMainInvoices[[#This Row],[Chapter_Nomber]],TblFeharesChapter[Abniyeh_Chapter_Nomber],TblFeharesChapter[Abniyeh_Plus_Minus])</f>
        <v>1.2688999999999999</v>
      </c>
      <c r="N1244" s="248">
        <v>1.3418000000000001</v>
      </c>
      <c r="O1244" s="245" t="str">
        <f>IF(ISBLANK(TblMainInvoices[[#This Row],[Estimate_Contract_Volumn]]),"",ROUND(TblMainInvoices[[#This Row],[Price_Unit]]*TblMainInvoices[[#This Row],[Estimate_Contract_Volumn]],0))</f>
        <v/>
      </c>
      <c r="P1244" s="249"/>
      <c r="Q1244" s="250" t="str">
        <f>IFERROR(IF(ISBLANK(TblMainInvoices[[#This Row],[ContInv_No01_Volumn]]),"",ROUND(TblMainInvoices[[#This Row],[Price_Unit]]*TblMainInvoices[[#This Row],[ContInv_No01_Volumn]],0)),"")</f>
        <v/>
      </c>
    </row>
    <row r="1245" spans="1:17" ht="50.25" customHeight="1">
      <c r="A1245" s="239" t="str">
        <f t="shared" si="38"/>
        <v>11230355</v>
      </c>
      <c r="B1245" s="240" t="str">
        <f>_xlfn.XLOOKUP(TblMainInvoices[[#This Row],[Fehrest_Code]],TblFeharesCode[Fehrest_Code],TblFeharesCode[Schedule_Prices_Fa])</f>
        <v>ابنیه</v>
      </c>
      <c r="C1245" s="240" t="e">
        <f>_xlfn.XLOOKUP(TblMainInvoices[[#This Row],[Schedule_Prices_Fa]],TblFeharesCode[Schedule_Prices_Fa],#REF!)</f>
        <v>#REF!</v>
      </c>
      <c r="D1245" s="241">
        <v>11</v>
      </c>
      <c r="E1245" s="241" t="str">
        <f t="shared" si="39"/>
        <v>23</v>
      </c>
      <c r="F1245" s="240" t="s">
        <v>2535</v>
      </c>
      <c r="G1245" s="251" t="s">
        <v>2608</v>
      </c>
      <c r="H1245" s="243" t="s">
        <v>2609</v>
      </c>
      <c r="I1245" s="243" t="s">
        <v>4238</v>
      </c>
      <c r="J1245" s="252" t="s">
        <v>125</v>
      </c>
      <c r="K1245" s="245">
        <v>29600</v>
      </c>
      <c r="L1245" s="246"/>
      <c r="M1245" s="247">
        <f>_xlfn.XLOOKUP(TblMainInvoices[[#This Row],[Chapter_Nomber]],TblFeharesChapter[Abniyeh_Chapter_Nomber],TblFeharesChapter[Abniyeh_Plus_Minus])</f>
        <v>1.2688999999999999</v>
      </c>
      <c r="N1245" s="248">
        <v>1.3418000000000001</v>
      </c>
      <c r="O1245" s="245" t="str">
        <f>IF(ISBLANK(TblMainInvoices[[#This Row],[Estimate_Contract_Volumn]]),"",ROUND(TblMainInvoices[[#This Row],[Price_Unit]]*TblMainInvoices[[#This Row],[Estimate_Contract_Volumn]],0))</f>
        <v/>
      </c>
      <c r="P1245" s="249"/>
      <c r="Q1245" s="250" t="str">
        <f>IFERROR(IF(ISBLANK(TblMainInvoices[[#This Row],[ContInv_No01_Volumn]]),"",ROUND(TblMainInvoices[[#This Row],[Price_Unit]]*TblMainInvoices[[#This Row],[ContInv_No01_Volumn]],0)),"")</f>
        <v/>
      </c>
    </row>
    <row r="1246" spans="1:17" ht="50.25" customHeight="1">
      <c r="A1246" s="239" t="str">
        <f t="shared" si="38"/>
        <v>11230360</v>
      </c>
      <c r="B1246" s="240" t="str">
        <f>_xlfn.XLOOKUP(TblMainInvoices[[#This Row],[Fehrest_Code]],TblFeharesCode[Fehrest_Code],TblFeharesCode[Schedule_Prices_Fa])</f>
        <v>ابنیه</v>
      </c>
      <c r="C1246" s="240" t="e">
        <f>_xlfn.XLOOKUP(TblMainInvoices[[#This Row],[Schedule_Prices_Fa]],TblFeharesCode[Schedule_Prices_Fa],#REF!)</f>
        <v>#REF!</v>
      </c>
      <c r="D1246" s="241">
        <v>11</v>
      </c>
      <c r="E1246" s="241" t="str">
        <f t="shared" si="39"/>
        <v>23</v>
      </c>
      <c r="F1246" s="240" t="s">
        <v>2535</v>
      </c>
      <c r="G1246" s="251" t="s">
        <v>2610</v>
      </c>
      <c r="H1246" s="243" t="s">
        <v>2611</v>
      </c>
      <c r="I1246" s="243" t="s">
        <v>4239</v>
      </c>
      <c r="J1246" s="252" t="s">
        <v>125</v>
      </c>
      <c r="K1246" s="245">
        <v>7720000</v>
      </c>
      <c r="L1246" s="246"/>
      <c r="M1246" s="247">
        <f>_xlfn.XLOOKUP(TblMainInvoices[[#This Row],[Chapter_Nomber]],TblFeharesChapter[Abniyeh_Chapter_Nomber],TblFeharesChapter[Abniyeh_Plus_Minus])</f>
        <v>1.2688999999999999</v>
      </c>
      <c r="N1246" s="248">
        <v>1.3418000000000001</v>
      </c>
      <c r="O1246" s="245" t="str">
        <f>IF(ISBLANK(TblMainInvoices[[#This Row],[Estimate_Contract_Volumn]]),"",ROUND(TblMainInvoices[[#This Row],[Price_Unit]]*TblMainInvoices[[#This Row],[Estimate_Contract_Volumn]],0))</f>
        <v/>
      </c>
      <c r="P1246" s="249"/>
      <c r="Q1246" s="250" t="str">
        <f>IFERROR(IF(ISBLANK(TblMainInvoices[[#This Row],[ContInv_No01_Volumn]]),"",ROUND(TblMainInvoices[[#This Row],[Price_Unit]]*TblMainInvoices[[#This Row],[ContInv_No01_Volumn]],0)),"")</f>
        <v/>
      </c>
    </row>
    <row r="1247" spans="1:17" ht="50.25" customHeight="1">
      <c r="A1247" s="239" t="str">
        <f t="shared" si="38"/>
        <v>11230361</v>
      </c>
      <c r="B1247" s="240" t="str">
        <f>_xlfn.XLOOKUP(TblMainInvoices[[#This Row],[Fehrest_Code]],TblFeharesCode[Fehrest_Code],TblFeharesCode[Schedule_Prices_Fa])</f>
        <v>ابنیه</v>
      </c>
      <c r="C1247" s="240" t="e">
        <f>_xlfn.XLOOKUP(TblMainInvoices[[#This Row],[Schedule_Prices_Fa]],TblFeharesCode[Schedule_Prices_Fa],#REF!)</f>
        <v>#REF!</v>
      </c>
      <c r="D1247" s="241">
        <v>11</v>
      </c>
      <c r="E1247" s="241" t="str">
        <f t="shared" si="39"/>
        <v>23</v>
      </c>
      <c r="F1247" s="240" t="s">
        <v>2535</v>
      </c>
      <c r="G1247" s="251" t="s">
        <v>2612</v>
      </c>
      <c r="H1247" s="243" t="s">
        <v>2613</v>
      </c>
      <c r="I1247" s="243" t="s">
        <v>4240</v>
      </c>
      <c r="J1247" s="252" t="s">
        <v>125</v>
      </c>
      <c r="K1247" s="245">
        <v>3225000</v>
      </c>
      <c r="L1247" s="246"/>
      <c r="M1247" s="247">
        <f>_xlfn.XLOOKUP(TblMainInvoices[[#This Row],[Chapter_Nomber]],TblFeharesChapter[Abniyeh_Chapter_Nomber],TblFeharesChapter[Abniyeh_Plus_Minus])</f>
        <v>1.2688999999999999</v>
      </c>
      <c r="N1247" s="248">
        <v>1.3418000000000001</v>
      </c>
      <c r="O1247" s="245" t="str">
        <f>IF(ISBLANK(TblMainInvoices[[#This Row],[Estimate_Contract_Volumn]]),"",ROUND(TblMainInvoices[[#This Row],[Price_Unit]]*TblMainInvoices[[#This Row],[Estimate_Contract_Volumn]],0))</f>
        <v/>
      </c>
      <c r="P1247" s="249"/>
      <c r="Q1247" s="250" t="str">
        <f>IFERROR(IF(ISBLANK(TblMainInvoices[[#This Row],[ContInv_No01_Volumn]]),"",ROUND(TblMainInvoices[[#This Row],[Price_Unit]]*TblMainInvoices[[#This Row],[ContInv_No01_Volumn]],0)),"")</f>
        <v/>
      </c>
    </row>
    <row r="1248" spans="1:17" ht="50.25" customHeight="1">
      <c r="A1248" s="239" t="str">
        <f t="shared" si="38"/>
        <v>11230362</v>
      </c>
      <c r="B1248" s="240" t="str">
        <f>_xlfn.XLOOKUP(TblMainInvoices[[#This Row],[Fehrest_Code]],TblFeharesCode[Fehrest_Code],TblFeharesCode[Schedule_Prices_Fa])</f>
        <v>ابنیه</v>
      </c>
      <c r="C1248" s="240" t="e">
        <f>_xlfn.XLOOKUP(TblMainInvoices[[#This Row],[Schedule_Prices_Fa]],TblFeharesCode[Schedule_Prices_Fa],#REF!)</f>
        <v>#REF!</v>
      </c>
      <c r="D1248" s="241">
        <v>11</v>
      </c>
      <c r="E1248" s="241" t="str">
        <f t="shared" si="39"/>
        <v>23</v>
      </c>
      <c r="F1248" s="240" t="s">
        <v>2535</v>
      </c>
      <c r="G1248" s="251" t="s">
        <v>2614</v>
      </c>
      <c r="H1248" s="243" t="s">
        <v>2615</v>
      </c>
      <c r="I1248" s="243" t="s">
        <v>4241</v>
      </c>
      <c r="J1248" s="252" t="s">
        <v>125</v>
      </c>
      <c r="K1248" s="245">
        <v>286500</v>
      </c>
      <c r="L1248" s="246"/>
      <c r="M1248" s="247">
        <f>_xlfn.XLOOKUP(TblMainInvoices[[#This Row],[Chapter_Nomber]],TblFeharesChapter[Abniyeh_Chapter_Nomber],TblFeharesChapter[Abniyeh_Plus_Minus])</f>
        <v>1.2688999999999999</v>
      </c>
      <c r="N1248" s="248">
        <v>1.3418000000000001</v>
      </c>
      <c r="O1248" s="245" t="str">
        <f>IF(ISBLANK(TblMainInvoices[[#This Row],[Estimate_Contract_Volumn]]),"",ROUND(TblMainInvoices[[#This Row],[Price_Unit]]*TblMainInvoices[[#This Row],[Estimate_Contract_Volumn]],0))</f>
        <v/>
      </c>
      <c r="P1248" s="249"/>
      <c r="Q1248" s="250" t="str">
        <f>IFERROR(IF(ISBLANK(TblMainInvoices[[#This Row],[ContInv_No01_Volumn]]),"",ROUND(TblMainInvoices[[#This Row],[Price_Unit]]*TblMainInvoices[[#This Row],[ContInv_No01_Volumn]],0)),"")</f>
        <v/>
      </c>
    </row>
    <row r="1249" spans="1:17" ht="50.25" customHeight="1">
      <c r="A1249" s="239" t="str">
        <f t="shared" si="38"/>
        <v>11230402</v>
      </c>
      <c r="B1249" s="240" t="str">
        <f>_xlfn.XLOOKUP(TblMainInvoices[[#This Row],[Fehrest_Code]],TblFeharesCode[Fehrest_Code],TblFeharesCode[Schedule_Prices_Fa])</f>
        <v>ابنیه</v>
      </c>
      <c r="C1249" s="240" t="e">
        <f>_xlfn.XLOOKUP(TblMainInvoices[[#This Row],[Schedule_Prices_Fa]],TblFeharesCode[Schedule_Prices_Fa],#REF!)</f>
        <v>#REF!</v>
      </c>
      <c r="D1249" s="241">
        <v>11</v>
      </c>
      <c r="E1249" s="241" t="str">
        <f t="shared" si="39"/>
        <v>23</v>
      </c>
      <c r="F1249" s="240" t="s">
        <v>2535</v>
      </c>
      <c r="G1249" s="251" t="s">
        <v>2616</v>
      </c>
      <c r="H1249" s="243" t="s">
        <v>2617</v>
      </c>
      <c r="I1249" s="243" t="s">
        <v>4242</v>
      </c>
      <c r="J1249" s="252" t="s">
        <v>145</v>
      </c>
      <c r="K1249" s="245">
        <v>264500</v>
      </c>
      <c r="L1249" s="246"/>
      <c r="M1249" s="247">
        <f>_xlfn.XLOOKUP(TblMainInvoices[[#This Row],[Chapter_Nomber]],TblFeharesChapter[Abniyeh_Chapter_Nomber],TblFeharesChapter[Abniyeh_Plus_Minus])</f>
        <v>1.2688999999999999</v>
      </c>
      <c r="N1249" s="248">
        <v>1.3418000000000001</v>
      </c>
      <c r="O1249" s="245" t="str">
        <f>IF(ISBLANK(TblMainInvoices[[#This Row],[Estimate_Contract_Volumn]]),"",ROUND(TblMainInvoices[[#This Row],[Price_Unit]]*TblMainInvoices[[#This Row],[Estimate_Contract_Volumn]],0))</f>
        <v/>
      </c>
      <c r="P1249" s="249"/>
      <c r="Q1249" s="250" t="str">
        <f>IFERROR(IF(ISBLANK(TblMainInvoices[[#This Row],[ContInv_No01_Volumn]]),"",ROUND(TblMainInvoices[[#This Row],[Price_Unit]]*TblMainInvoices[[#This Row],[ContInv_No01_Volumn]],0)),"")</f>
        <v/>
      </c>
    </row>
    <row r="1250" spans="1:17" ht="50.25" customHeight="1">
      <c r="A1250" s="239" t="str">
        <f t="shared" si="38"/>
        <v>11230403</v>
      </c>
      <c r="B1250" s="240" t="str">
        <f>_xlfn.XLOOKUP(TblMainInvoices[[#This Row],[Fehrest_Code]],TblFeharesCode[Fehrest_Code],TblFeharesCode[Schedule_Prices_Fa])</f>
        <v>ابنیه</v>
      </c>
      <c r="C1250" s="240" t="e">
        <f>_xlfn.XLOOKUP(TblMainInvoices[[#This Row],[Schedule_Prices_Fa]],TblFeharesCode[Schedule_Prices_Fa],#REF!)</f>
        <v>#REF!</v>
      </c>
      <c r="D1250" s="241">
        <v>11</v>
      </c>
      <c r="E1250" s="241" t="str">
        <f t="shared" si="39"/>
        <v>23</v>
      </c>
      <c r="F1250" s="240" t="s">
        <v>2535</v>
      </c>
      <c r="G1250" s="251" t="s">
        <v>2618</v>
      </c>
      <c r="H1250" s="243" t="s">
        <v>2619</v>
      </c>
      <c r="I1250" s="243" t="s">
        <v>4243</v>
      </c>
      <c r="J1250" s="252" t="s">
        <v>145</v>
      </c>
      <c r="K1250" s="245">
        <v>295000</v>
      </c>
      <c r="L1250" s="246"/>
      <c r="M1250" s="247">
        <f>_xlfn.XLOOKUP(TblMainInvoices[[#This Row],[Chapter_Nomber]],TblFeharesChapter[Abniyeh_Chapter_Nomber],TblFeharesChapter[Abniyeh_Plus_Minus])</f>
        <v>1.2688999999999999</v>
      </c>
      <c r="N1250" s="248">
        <v>1.3418000000000001</v>
      </c>
      <c r="O1250" s="245" t="str">
        <f>IF(ISBLANK(TblMainInvoices[[#This Row],[Estimate_Contract_Volumn]]),"",ROUND(TblMainInvoices[[#This Row],[Price_Unit]]*TblMainInvoices[[#This Row],[Estimate_Contract_Volumn]],0))</f>
        <v/>
      </c>
      <c r="P1250" s="249"/>
      <c r="Q1250" s="250" t="str">
        <f>IFERROR(IF(ISBLANK(TblMainInvoices[[#This Row],[ContInv_No01_Volumn]]),"",ROUND(TblMainInvoices[[#This Row],[Price_Unit]]*TblMainInvoices[[#This Row],[ContInv_No01_Volumn]],0)),"")</f>
        <v/>
      </c>
    </row>
    <row r="1251" spans="1:17" ht="50.25" customHeight="1">
      <c r="A1251" s="239" t="str">
        <f t="shared" si="38"/>
        <v>11230410</v>
      </c>
      <c r="B1251" s="240" t="str">
        <f>_xlfn.XLOOKUP(TblMainInvoices[[#This Row],[Fehrest_Code]],TblFeharesCode[Fehrest_Code],TblFeharesCode[Schedule_Prices_Fa])</f>
        <v>ابنیه</v>
      </c>
      <c r="C1251" s="240" t="e">
        <f>_xlfn.XLOOKUP(TblMainInvoices[[#This Row],[Schedule_Prices_Fa]],TblFeharesCode[Schedule_Prices_Fa],#REF!)</f>
        <v>#REF!</v>
      </c>
      <c r="D1251" s="241">
        <v>11</v>
      </c>
      <c r="E1251" s="241" t="str">
        <f t="shared" si="39"/>
        <v>23</v>
      </c>
      <c r="F1251" s="240" t="s">
        <v>2535</v>
      </c>
      <c r="G1251" s="251" t="s">
        <v>2620</v>
      </c>
      <c r="H1251" s="243" t="s">
        <v>2621</v>
      </c>
      <c r="I1251" s="243" t="s">
        <v>4244</v>
      </c>
      <c r="J1251" s="252" t="s">
        <v>145</v>
      </c>
      <c r="K1251" s="245">
        <v>53600</v>
      </c>
      <c r="L1251" s="246"/>
      <c r="M1251" s="247">
        <f>_xlfn.XLOOKUP(TblMainInvoices[[#This Row],[Chapter_Nomber]],TblFeharesChapter[Abniyeh_Chapter_Nomber],TblFeharesChapter[Abniyeh_Plus_Minus])</f>
        <v>1.2688999999999999</v>
      </c>
      <c r="N1251" s="248">
        <v>1.3418000000000001</v>
      </c>
      <c r="O1251" s="245" t="str">
        <f>IF(ISBLANK(TblMainInvoices[[#This Row],[Estimate_Contract_Volumn]]),"",ROUND(TblMainInvoices[[#This Row],[Price_Unit]]*TblMainInvoices[[#This Row],[Estimate_Contract_Volumn]],0))</f>
        <v/>
      </c>
      <c r="P1251" s="249"/>
      <c r="Q1251" s="250" t="str">
        <f>IFERROR(IF(ISBLANK(TblMainInvoices[[#This Row],[ContInv_No01_Volumn]]),"",ROUND(TblMainInvoices[[#This Row],[Price_Unit]]*TblMainInvoices[[#This Row],[ContInv_No01_Volumn]],0)),"")</f>
        <v/>
      </c>
    </row>
    <row r="1252" spans="1:17" ht="50.25" customHeight="1">
      <c r="A1252" s="239" t="str">
        <f t="shared" si="38"/>
        <v>11230420</v>
      </c>
      <c r="B1252" s="240" t="str">
        <f>_xlfn.XLOOKUP(TblMainInvoices[[#This Row],[Fehrest_Code]],TblFeharesCode[Fehrest_Code],TblFeharesCode[Schedule_Prices_Fa])</f>
        <v>ابنیه</v>
      </c>
      <c r="C1252" s="240" t="e">
        <f>_xlfn.XLOOKUP(TblMainInvoices[[#This Row],[Schedule_Prices_Fa]],TblFeharesCode[Schedule_Prices_Fa],#REF!)</f>
        <v>#REF!</v>
      </c>
      <c r="D1252" s="241">
        <v>11</v>
      </c>
      <c r="E1252" s="241" t="str">
        <f t="shared" si="39"/>
        <v>23</v>
      </c>
      <c r="F1252" s="240" t="s">
        <v>2535</v>
      </c>
      <c r="G1252" s="251" t="s">
        <v>2622</v>
      </c>
      <c r="H1252" s="243" t="s">
        <v>2623</v>
      </c>
      <c r="I1252" s="243" t="s">
        <v>4245</v>
      </c>
      <c r="J1252" s="252" t="s">
        <v>145</v>
      </c>
      <c r="K1252" s="245">
        <v>544000</v>
      </c>
      <c r="L1252" s="246"/>
      <c r="M1252" s="247">
        <f>_xlfn.XLOOKUP(TblMainInvoices[[#This Row],[Chapter_Nomber]],TblFeharesChapter[Abniyeh_Chapter_Nomber],TblFeharesChapter[Abniyeh_Plus_Minus])</f>
        <v>1.2688999999999999</v>
      </c>
      <c r="N1252" s="248">
        <v>1.3418000000000001</v>
      </c>
      <c r="O1252" s="245" t="str">
        <f>IF(ISBLANK(TblMainInvoices[[#This Row],[Estimate_Contract_Volumn]]),"",ROUND(TblMainInvoices[[#This Row],[Price_Unit]]*TblMainInvoices[[#This Row],[Estimate_Contract_Volumn]],0))</f>
        <v/>
      </c>
      <c r="P1252" s="249"/>
      <c r="Q1252" s="250" t="str">
        <f>IFERROR(IF(ISBLANK(TblMainInvoices[[#This Row],[ContInv_No01_Volumn]]),"",ROUND(TblMainInvoices[[#This Row],[Price_Unit]]*TblMainInvoices[[#This Row],[ContInv_No01_Volumn]],0)),"")</f>
        <v/>
      </c>
    </row>
    <row r="1253" spans="1:17" ht="50.25" customHeight="1">
      <c r="A1253" s="239" t="str">
        <f t="shared" si="38"/>
        <v>11230421</v>
      </c>
      <c r="B1253" s="240" t="str">
        <f>_xlfn.XLOOKUP(TblMainInvoices[[#This Row],[Fehrest_Code]],TblFeharesCode[Fehrest_Code],TblFeharesCode[Schedule_Prices_Fa])</f>
        <v>ابنیه</v>
      </c>
      <c r="C1253" s="240" t="e">
        <f>_xlfn.XLOOKUP(TblMainInvoices[[#This Row],[Schedule_Prices_Fa]],TblFeharesCode[Schedule_Prices_Fa],#REF!)</f>
        <v>#REF!</v>
      </c>
      <c r="D1253" s="241">
        <v>11</v>
      </c>
      <c r="E1253" s="241" t="str">
        <f t="shared" si="39"/>
        <v>23</v>
      </c>
      <c r="F1253" s="240" t="s">
        <v>2535</v>
      </c>
      <c r="G1253" s="251" t="s">
        <v>2624</v>
      </c>
      <c r="H1253" s="243" t="s">
        <v>2625</v>
      </c>
      <c r="I1253" s="243" t="s">
        <v>4246</v>
      </c>
      <c r="J1253" s="244" t="s">
        <v>145</v>
      </c>
      <c r="K1253" s="245">
        <v>722500</v>
      </c>
      <c r="L1253" s="246"/>
      <c r="M1253" s="247">
        <f>_xlfn.XLOOKUP(TblMainInvoices[[#This Row],[Chapter_Nomber]],TblFeharesChapter[Abniyeh_Chapter_Nomber],TblFeharesChapter[Abniyeh_Plus_Minus])</f>
        <v>1.2688999999999999</v>
      </c>
      <c r="N1253" s="248">
        <v>1.3418000000000001</v>
      </c>
      <c r="O1253" s="245" t="str">
        <f>IF(ISBLANK(TblMainInvoices[[#This Row],[Estimate_Contract_Volumn]]),"",ROUND(TblMainInvoices[[#This Row],[Price_Unit]]*TblMainInvoices[[#This Row],[Estimate_Contract_Volumn]],0))</f>
        <v/>
      </c>
      <c r="P1253" s="254"/>
      <c r="Q1253" s="250" t="str">
        <f>IFERROR(IF(ISBLANK(TblMainInvoices[[#This Row],[ContInv_No01_Volumn]]),"",ROUND(TblMainInvoices[[#This Row],[Price_Unit]]*TblMainInvoices[[#This Row],[ContInv_No01_Volumn]],0)),"")</f>
        <v/>
      </c>
    </row>
    <row r="1254" spans="1:17" ht="50.25" customHeight="1">
      <c r="A1254" s="239" t="str">
        <f t="shared" si="38"/>
        <v>11230430</v>
      </c>
      <c r="B1254" s="240" t="str">
        <f>_xlfn.XLOOKUP(TblMainInvoices[[#This Row],[Fehrest_Code]],TblFeharesCode[Fehrest_Code],TblFeharesCode[Schedule_Prices_Fa])</f>
        <v>ابنیه</v>
      </c>
      <c r="C1254" s="240" t="e">
        <f>_xlfn.XLOOKUP(TblMainInvoices[[#This Row],[Schedule_Prices_Fa]],TblFeharesCode[Schedule_Prices_Fa],#REF!)</f>
        <v>#REF!</v>
      </c>
      <c r="D1254" s="241">
        <v>11</v>
      </c>
      <c r="E1254" s="241" t="str">
        <f t="shared" si="39"/>
        <v>23</v>
      </c>
      <c r="F1254" s="240" t="s">
        <v>2535</v>
      </c>
      <c r="G1254" s="251" t="s">
        <v>2626</v>
      </c>
      <c r="H1254" s="243" t="s">
        <v>2627</v>
      </c>
      <c r="I1254" s="243" t="s">
        <v>4247</v>
      </c>
      <c r="J1254" s="252" t="s">
        <v>32</v>
      </c>
      <c r="K1254" s="245">
        <v>854500</v>
      </c>
      <c r="L1254" s="246"/>
      <c r="M1254" s="247">
        <f>_xlfn.XLOOKUP(TblMainInvoices[[#This Row],[Chapter_Nomber]],TblFeharesChapter[Abniyeh_Chapter_Nomber],TblFeharesChapter[Abniyeh_Plus_Minus])</f>
        <v>1.2688999999999999</v>
      </c>
      <c r="N1254" s="248">
        <v>1.3418000000000001</v>
      </c>
      <c r="O1254" s="245" t="str">
        <f>IF(ISBLANK(TblMainInvoices[[#This Row],[Estimate_Contract_Volumn]]),"",ROUND(TblMainInvoices[[#This Row],[Price_Unit]]*TblMainInvoices[[#This Row],[Estimate_Contract_Volumn]],0))</f>
        <v/>
      </c>
      <c r="P1254" s="249"/>
      <c r="Q1254" s="250" t="str">
        <f>IFERROR(IF(ISBLANK(TblMainInvoices[[#This Row],[ContInv_No01_Volumn]]),"",ROUND(TblMainInvoices[[#This Row],[Price_Unit]]*TblMainInvoices[[#This Row],[ContInv_No01_Volumn]],0)),"")</f>
        <v/>
      </c>
    </row>
    <row r="1255" spans="1:17" ht="50.25" customHeight="1">
      <c r="A1255" s="239" t="str">
        <f t="shared" si="38"/>
        <v>11230501</v>
      </c>
      <c r="B1255" s="240" t="str">
        <f>_xlfn.XLOOKUP(TblMainInvoices[[#This Row],[Fehrest_Code]],TblFeharesCode[Fehrest_Code],TblFeharesCode[Schedule_Prices_Fa])</f>
        <v>ابنیه</v>
      </c>
      <c r="C1255" s="240" t="e">
        <f>_xlfn.XLOOKUP(TblMainInvoices[[#This Row],[Schedule_Prices_Fa]],TblFeharesCode[Schedule_Prices_Fa],#REF!)</f>
        <v>#REF!</v>
      </c>
      <c r="D1255" s="241">
        <v>11</v>
      </c>
      <c r="E1255" s="241" t="str">
        <f t="shared" si="39"/>
        <v>23</v>
      </c>
      <c r="F1255" s="240" t="s">
        <v>2535</v>
      </c>
      <c r="G1255" s="251" t="s">
        <v>2628</v>
      </c>
      <c r="H1255" s="243" t="s">
        <v>2629</v>
      </c>
      <c r="I1255" s="243" t="s">
        <v>4248</v>
      </c>
      <c r="J1255" s="252" t="s">
        <v>125</v>
      </c>
      <c r="K1255" s="245">
        <v>1425000</v>
      </c>
      <c r="L1255" s="246"/>
      <c r="M1255" s="247">
        <f>_xlfn.XLOOKUP(TblMainInvoices[[#This Row],[Chapter_Nomber]],TblFeharesChapter[Abniyeh_Chapter_Nomber],TblFeharesChapter[Abniyeh_Plus_Minus])</f>
        <v>1.2688999999999999</v>
      </c>
      <c r="N1255" s="248">
        <v>1.3418000000000001</v>
      </c>
      <c r="O1255" s="245" t="str">
        <f>IF(ISBLANK(TblMainInvoices[[#This Row],[Estimate_Contract_Volumn]]),"",ROUND(TblMainInvoices[[#This Row],[Price_Unit]]*TblMainInvoices[[#This Row],[Estimate_Contract_Volumn]],0))</f>
        <v/>
      </c>
      <c r="P1255" s="249"/>
      <c r="Q1255" s="250" t="str">
        <f>IFERROR(IF(ISBLANK(TblMainInvoices[[#This Row],[ContInv_No01_Volumn]]),"",ROUND(TblMainInvoices[[#This Row],[Price_Unit]]*TblMainInvoices[[#This Row],[ContInv_No01_Volumn]],0)),"")</f>
        <v/>
      </c>
    </row>
    <row r="1256" spans="1:17" ht="50.25" customHeight="1">
      <c r="A1256" s="239" t="str">
        <f t="shared" si="38"/>
        <v>11230502</v>
      </c>
      <c r="B1256" s="240" t="str">
        <f>_xlfn.XLOOKUP(TblMainInvoices[[#This Row],[Fehrest_Code]],TblFeharesCode[Fehrest_Code],TblFeharesCode[Schedule_Prices_Fa])</f>
        <v>ابنیه</v>
      </c>
      <c r="C1256" s="240" t="e">
        <f>_xlfn.XLOOKUP(TblMainInvoices[[#This Row],[Schedule_Prices_Fa]],TblFeharesCode[Schedule_Prices_Fa],#REF!)</f>
        <v>#REF!</v>
      </c>
      <c r="D1256" s="241">
        <v>11</v>
      </c>
      <c r="E1256" s="241" t="str">
        <f t="shared" si="39"/>
        <v>23</v>
      </c>
      <c r="F1256" s="240" t="s">
        <v>2535</v>
      </c>
      <c r="G1256" s="251" t="s">
        <v>2630</v>
      </c>
      <c r="H1256" s="243" t="s">
        <v>2631</v>
      </c>
      <c r="I1256" s="243" t="s">
        <v>4249</v>
      </c>
      <c r="J1256" s="252" t="s">
        <v>125</v>
      </c>
      <c r="K1256" s="245">
        <v>103000</v>
      </c>
      <c r="L1256" s="246"/>
      <c r="M1256" s="247">
        <f>_xlfn.XLOOKUP(TblMainInvoices[[#This Row],[Chapter_Nomber]],TblFeharesChapter[Abniyeh_Chapter_Nomber],TblFeharesChapter[Abniyeh_Plus_Minus])</f>
        <v>1.2688999999999999</v>
      </c>
      <c r="N1256" s="248">
        <v>1.3418000000000001</v>
      </c>
      <c r="O1256" s="245" t="str">
        <f>IF(ISBLANK(TblMainInvoices[[#This Row],[Estimate_Contract_Volumn]]),"",ROUND(TblMainInvoices[[#This Row],[Price_Unit]]*TblMainInvoices[[#This Row],[Estimate_Contract_Volumn]],0))</f>
        <v/>
      </c>
      <c r="P1256" s="249"/>
      <c r="Q1256" s="250" t="str">
        <f>IFERROR(IF(ISBLANK(TblMainInvoices[[#This Row],[ContInv_No01_Volumn]]),"",ROUND(TblMainInvoices[[#This Row],[Price_Unit]]*TblMainInvoices[[#This Row],[ContInv_No01_Volumn]],0)),"")</f>
        <v/>
      </c>
    </row>
    <row r="1257" spans="1:17" ht="50.25" customHeight="1">
      <c r="A1257" s="239" t="str">
        <f t="shared" si="38"/>
        <v>11230503</v>
      </c>
      <c r="B1257" s="240" t="str">
        <f>_xlfn.XLOOKUP(TblMainInvoices[[#This Row],[Fehrest_Code]],TblFeharesCode[Fehrest_Code],TblFeharesCode[Schedule_Prices_Fa])</f>
        <v>ابنیه</v>
      </c>
      <c r="C1257" s="240" t="e">
        <f>_xlfn.XLOOKUP(TblMainInvoices[[#This Row],[Schedule_Prices_Fa]],TblFeharesCode[Schedule_Prices_Fa],#REF!)</f>
        <v>#REF!</v>
      </c>
      <c r="D1257" s="241">
        <v>11</v>
      </c>
      <c r="E1257" s="241" t="str">
        <f t="shared" si="39"/>
        <v>23</v>
      </c>
      <c r="F1257" s="240" t="s">
        <v>2535</v>
      </c>
      <c r="G1257" s="251" t="s">
        <v>2632</v>
      </c>
      <c r="H1257" s="243" t="s">
        <v>2633</v>
      </c>
      <c r="I1257" s="243" t="s">
        <v>4250</v>
      </c>
      <c r="J1257" s="252" t="s">
        <v>125</v>
      </c>
      <c r="K1257" s="245">
        <v>5973000</v>
      </c>
      <c r="L1257" s="246"/>
      <c r="M1257" s="247">
        <f>_xlfn.XLOOKUP(TblMainInvoices[[#This Row],[Chapter_Nomber]],TblFeharesChapter[Abniyeh_Chapter_Nomber],TblFeharesChapter[Abniyeh_Plus_Minus])</f>
        <v>1.2688999999999999</v>
      </c>
      <c r="N1257" s="248">
        <v>1.3418000000000001</v>
      </c>
      <c r="O1257" s="245" t="str">
        <f>IF(ISBLANK(TblMainInvoices[[#This Row],[Estimate_Contract_Volumn]]),"",ROUND(TblMainInvoices[[#This Row],[Price_Unit]]*TblMainInvoices[[#This Row],[Estimate_Contract_Volumn]],0))</f>
        <v/>
      </c>
      <c r="P1257" s="249"/>
      <c r="Q1257" s="250" t="str">
        <f>IFERROR(IF(ISBLANK(TblMainInvoices[[#This Row],[ContInv_No01_Volumn]]),"",ROUND(TblMainInvoices[[#This Row],[Price_Unit]]*TblMainInvoices[[#This Row],[ContInv_No01_Volumn]],0)),"")</f>
        <v/>
      </c>
    </row>
    <row r="1258" spans="1:17" ht="50.25" customHeight="1">
      <c r="A1258" s="239" t="str">
        <f t="shared" si="38"/>
        <v>11230504</v>
      </c>
      <c r="B1258" s="240" t="str">
        <f>_xlfn.XLOOKUP(TblMainInvoices[[#This Row],[Fehrest_Code]],TblFeharesCode[Fehrest_Code],TblFeharesCode[Schedule_Prices_Fa])</f>
        <v>ابنیه</v>
      </c>
      <c r="C1258" s="240" t="e">
        <f>_xlfn.XLOOKUP(TblMainInvoices[[#This Row],[Schedule_Prices_Fa]],TblFeharesCode[Schedule_Prices_Fa],#REF!)</f>
        <v>#REF!</v>
      </c>
      <c r="D1258" s="241">
        <v>11</v>
      </c>
      <c r="E1258" s="241" t="str">
        <f t="shared" si="39"/>
        <v>23</v>
      </c>
      <c r="F1258" s="240" t="s">
        <v>2535</v>
      </c>
      <c r="G1258" s="251" t="s">
        <v>2634</v>
      </c>
      <c r="H1258" s="243" t="s">
        <v>2635</v>
      </c>
      <c r="I1258" s="243" t="s">
        <v>4251</v>
      </c>
      <c r="J1258" s="252" t="s">
        <v>125</v>
      </c>
      <c r="K1258" s="245">
        <v>4608000</v>
      </c>
      <c r="L1258" s="246"/>
      <c r="M1258" s="247">
        <f>_xlfn.XLOOKUP(TblMainInvoices[[#This Row],[Chapter_Nomber]],TblFeharesChapter[Abniyeh_Chapter_Nomber],TblFeharesChapter[Abniyeh_Plus_Minus])</f>
        <v>1.2688999999999999</v>
      </c>
      <c r="N1258" s="248">
        <v>1.3418000000000001</v>
      </c>
      <c r="O1258" s="245" t="str">
        <f>IF(ISBLANK(TblMainInvoices[[#This Row],[Estimate_Contract_Volumn]]),"",ROUND(TblMainInvoices[[#This Row],[Price_Unit]]*TblMainInvoices[[#This Row],[Estimate_Contract_Volumn]],0))</f>
        <v/>
      </c>
      <c r="P1258" s="249"/>
      <c r="Q1258" s="250" t="str">
        <f>IFERROR(IF(ISBLANK(TblMainInvoices[[#This Row],[ContInv_No01_Volumn]]),"",ROUND(TblMainInvoices[[#This Row],[Price_Unit]]*TblMainInvoices[[#This Row],[ContInv_No01_Volumn]],0)),"")</f>
        <v/>
      </c>
    </row>
    <row r="1259" spans="1:17" ht="50.25" customHeight="1">
      <c r="A1259" s="239" t="str">
        <f t="shared" si="38"/>
        <v>11230505</v>
      </c>
      <c r="B1259" s="240" t="str">
        <f>_xlfn.XLOOKUP(TblMainInvoices[[#This Row],[Fehrest_Code]],TblFeharesCode[Fehrest_Code],TblFeharesCode[Schedule_Prices_Fa])</f>
        <v>ابنیه</v>
      </c>
      <c r="C1259" s="240" t="e">
        <f>_xlfn.XLOOKUP(TblMainInvoices[[#This Row],[Schedule_Prices_Fa]],TblFeharesCode[Schedule_Prices_Fa],#REF!)</f>
        <v>#REF!</v>
      </c>
      <c r="D1259" s="241">
        <v>11</v>
      </c>
      <c r="E1259" s="241" t="str">
        <f t="shared" si="39"/>
        <v>23</v>
      </c>
      <c r="F1259" s="240" t="s">
        <v>2535</v>
      </c>
      <c r="G1259" s="251" t="s">
        <v>2636</v>
      </c>
      <c r="H1259" s="243" t="s">
        <v>2637</v>
      </c>
      <c r="I1259" s="243" t="s">
        <v>4252</v>
      </c>
      <c r="J1259" s="252" t="s">
        <v>125</v>
      </c>
      <c r="K1259" s="245">
        <v>5506000</v>
      </c>
      <c r="L1259" s="246"/>
      <c r="M1259" s="247">
        <f>_xlfn.XLOOKUP(TblMainInvoices[[#This Row],[Chapter_Nomber]],TblFeharesChapter[Abniyeh_Chapter_Nomber],TblFeharesChapter[Abniyeh_Plus_Minus])</f>
        <v>1.2688999999999999</v>
      </c>
      <c r="N1259" s="248">
        <v>1.3418000000000001</v>
      </c>
      <c r="O1259" s="245" t="str">
        <f>IF(ISBLANK(TblMainInvoices[[#This Row],[Estimate_Contract_Volumn]]),"",ROUND(TblMainInvoices[[#This Row],[Price_Unit]]*TblMainInvoices[[#This Row],[Estimate_Contract_Volumn]],0))</f>
        <v/>
      </c>
      <c r="P1259" s="249"/>
      <c r="Q1259" s="250" t="str">
        <f>IFERROR(IF(ISBLANK(TblMainInvoices[[#This Row],[ContInv_No01_Volumn]]),"",ROUND(TblMainInvoices[[#This Row],[Price_Unit]]*TblMainInvoices[[#This Row],[ContInv_No01_Volumn]],0)),"")</f>
        <v/>
      </c>
    </row>
    <row r="1260" spans="1:17" ht="50.25" customHeight="1">
      <c r="A1260" s="239" t="str">
        <f t="shared" si="38"/>
        <v>11230506</v>
      </c>
      <c r="B1260" s="240" t="str">
        <f>_xlfn.XLOOKUP(TblMainInvoices[[#This Row],[Fehrest_Code]],TblFeharesCode[Fehrest_Code],TblFeharesCode[Schedule_Prices_Fa])</f>
        <v>ابنیه</v>
      </c>
      <c r="C1260" s="240" t="e">
        <f>_xlfn.XLOOKUP(TblMainInvoices[[#This Row],[Schedule_Prices_Fa]],TblFeharesCode[Schedule_Prices_Fa],#REF!)</f>
        <v>#REF!</v>
      </c>
      <c r="D1260" s="241">
        <v>11</v>
      </c>
      <c r="E1260" s="241" t="str">
        <f t="shared" si="39"/>
        <v>23</v>
      </c>
      <c r="F1260" s="240" t="s">
        <v>2535</v>
      </c>
      <c r="G1260" s="251" t="s">
        <v>2638</v>
      </c>
      <c r="H1260" s="243" t="s">
        <v>2639</v>
      </c>
      <c r="I1260" s="243" t="s">
        <v>4253</v>
      </c>
      <c r="J1260" s="252" t="s">
        <v>125</v>
      </c>
      <c r="K1260" s="245">
        <v>3685000</v>
      </c>
      <c r="L1260" s="246"/>
      <c r="M1260" s="247">
        <f>_xlfn.XLOOKUP(TblMainInvoices[[#This Row],[Chapter_Nomber]],TblFeharesChapter[Abniyeh_Chapter_Nomber],TblFeharesChapter[Abniyeh_Plus_Minus])</f>
        <v>1.2688999999999999</v>
      </c>
      <c r="N1260" s="248">
        <v>1.3418000000000001</v>
      </c>
      <c r="O1260" s="245" t="str">
        <f>IF(ISBLANK(TblMainInvoices[[#This Row],[Estimate_Contract_Volumn]]),"",ROUND(TblMainInvoices[[#This Row],[Price_Unit]]*TblMainInvoices[[#This Row],[Estimate_Contract_Volumn]],0))</f>
        <v/>
      </c>
      <c r="P1260" s="249"/>
      <c r="Q1260" s="250" t="str">
        <f>IFERROR(IF(ISBLANK(TblMainInvoices[[#This Row],[ContInv_No01_Volumn]]),"",ROUND(TblMainInvoices[[#This Row],[Price_Unit]]*TblMainInvoices[[#This Row],[ContInv_No01_Volumn]],0)),"")</f>
        <v/>
      </c>
    </row>
    <row r="1261" spans="1:17" ht="50.25" customHeight="1">
      <c r="A1261" s="239" t="str">
        <f t="shared" si="38"/>
        <v>11230510</v>
      </c>
      <c r="B1261" s="240" t="str">
        <f>_xlfn.XLOOKUP(TblMainInvoices[[#This Row],[Fehrest_Code]],TblFeharesCode[Fehrest_Code],TblFeharesCode[Schedule_Prices_Fa])</f>
        <v>ابنیه</v>
      </c>
      <c r="C1261" s="240" t="e">
        <f>_xlfn.XLOOKUP(TblMainInvoices[[#This Row],[Schedule_Prices_Fa]],TblFeharesCode[Schedule_Prices_Fa],#REF!)</f>
        <v>#REF!</v>
      </c>
      <c r="D1261" s="241">
        <v>11</v>
      </c>
      <c r="E1261" s="241" t="str">
        <f t="shared" si="39"/>
        <v>23</v>
      </c>
      <c r="F1261" s="240" t="s">
        <v>2535</v>
      </c>
      <c r="G1261" s="251" t="s">
        <v>2640</v>
      </c>
      <c r="H1261" s="243" t="s">
        <v>2641</v>
      </c>
      <c r="I1261" s="243" t="s">
        <v>4254</v>
      </c>
      <c r="J1261" s="252" t="s">
        <v>125</v>
      </c>
      <c r="K1261" s="245">
        <v>569500</v>
      </c>
      <c r="L1261" s="246"/>
      <c r="M1261" s="247">
        <f>_xlfn.XLOOKUP(TblMainInvoices[[#This Row],[Chapter_Nomber]],TblFeharesChapter[Abniyeh_Chapter_Nomber],TblFeharesChapter[Abniyeh_Plus_Minus])</f>
        <v>1.2688999999999999</v>
      </c>
      <c r="N1261" s="248">
        <v>1.3418000000000001</v>
      </c>
      <c r="O1261" s="245" t="str">
        <f>IF(ISBLANK(TblMainInvoices[[#This Row],[Estimate_Contract_Volumn]]),"",ROUND(TblMainInvoices[[#This Row],[Price_Unit]]*TblMainInvoices[[#This Row],[Estimate_Contract_Volumn]],0))</f>
        <v/>
      </c>
      <c r="P1261" s="249"/>
      <c r="Q1261" s="250" t="str">
        <f>IFERROR(IF(ISBLANK(TblMainInvoices[[#This Row],[ContInv_No01_Volumn]]),"",ROUND(TblMainInvoices[[#This Row],[Price_Unit]]*TblMainInvoices[[#This Row],[ContInv_No01_Volumn]],0)),"")</f>
        <v/>
      </c>
    </row>
    <row r="1262" spans="1:17" ht="50.25" customHeight="1">
      <c r="A1262" s="239" t="str">
        <f t="shared" si="38"/>
        <v>11230511</v>
      </c>
      <c r="B1262" s="240" t="str">
        <f>_xlfn.XLOOKUP(TblMainInvoices[[#This Row],[Fehrest_Code]],TblFeharesCode[Fehrest_Code],TblFeharesCode[Schedule_Prices_Fa])</f>
        <v>ابنیه</v>
      </c>
      <c r="C1262" s="240" t="e">
        <f>_xlfn.XLOOKUP(TblMainInvoices[[#This Row],[Schedule_Prices_Fa]],TblFeharesCode[Schedule_Prices_Fa],#REF!)</f>
        <v>#REF!</v>
      </c>
      <c r="D1262" s="241">
        <v>11</v>
      </c>
      <c r="E1262" s="241" t="str">
        <f t="shared" si="39"/>
        <v>23</v>
      </c>
      <c r="F1262" s="240" t="s">
        <v>2535</v>
      </c>
      <c r="G1262" s="251" t="s">
        <v>2642</v>
      </c>
      <c r="H1262" s="243" t="s">
        <v>2643</v>
      </c>
      <c r="I1262" s="243" t="s">
        <v>4255</v>
      </c>
      <c r="J1262" s="252" t="s">
        <v>125</v>
      </c>
      <c r="K1262" s="245">
        <v>1113000</v>
      </c>
      <c r="L1262" s="246"/>
      <c r="M1262" s="247">
        <f>_xlfn.XLOOKUP(TblMainInvoices[[#This Row],[Chapter_Nomber]],TblFeharesChapter[Abniyeh_Chapter_Nomber],TblFeharesChapter[Abniyeh_Plus_Minus])</f>
        <v>1.2688999999999999</v>
      </c>
      <c r="N1262" s="248">
        <v>1.3418000000000001</v>
      </c>
      <c r="O1262" s="245" t="str">
        <f>IF(ISBLANK(TblMainInvoices[[#This Row],[Estimate_Contract_Volumn]]),"",ROUND(TblMainInvoices[[#This Row],[Price_Unit]]*TblMainInvoices[[#This Row],[Estimate_Contract_Volumn]],0))</f>
        <v/>
      </c>
      <c r="P1262" s="249"/>
      <c r="Q1262" s="250" t="str">
        <f>IFERROR(IF(ISBLANK(TblMainInvoices[[#This Row],[ContInv_No01_Volumn]]),"",ROUND(TblMainInvoices[[#This Row],[Price_Unit]]*TblMainInvoices[[#This Row],[ContInv_No01_Volumn]],0)),"")</f>
        <v/>
      </c>
    </row>
    <row r="1263" spans="1:17" ht="50.25" customHeight="1">
      <c r="A1263" s="239" t="str">
        <f t="shared" si="38"/>
        <v>11230520</v>
      </c>
      <c r="B1263" s="240" t="str">
        <f>_xlfn.XLOOKUP(TblMainInvoices[[#This Row],[Fehrest_Code]],TblFeharesCode[Fehrest_Code],TblFeharesCode[Schedule_Prices_Fa])</f>
        <v>ابنیه</v>
      </c>
      <c r="C1263" s="240" t="e">
        <f>_xlfn.XLOOKUP(TblMainInvoices[[#This Row],[Schedule_Prices_Fa]],TblFeharesCode[Schedule_Prices_Fa],#REF!)</f>
        <v>#REF!</v>
      </c>
      <c r="D1263" s="241">
        <v>11</v>
      </c>
      <c r="E1263" s="241" t="str">
        <f t="shared" si="39"/>
        <v>23</v>
      </c>
      <c r="F1263" s="240" t="s">
        <v>2535</v>
      </c>
      <c r="G1263" s="251" t="s">
        <v>2644</v>
      </c>
      <c r="H1263" s="243" t="s">
        <v>2645</v>
      </c>
      <c r="I1263" s="243" t="s">
        <v>4256</v>
      </c>
      <c r="J1263" s="252" t="s">
        <v>32</v>
      </c>
      <c r="K1263" s="245">
        <v>2371000</v>
      </c>
      <c r="L1263" s="246"/>
      <c r="M1263" s="247">
        <f>_xlfn.XLOOKUP(TblMainInvoices[[#This Row],[Chapter_Nomber]],TblFeharesChapter[Abniyeh_Chapter_Nomber],TblFeharesChapter[Abniyeh_Plus_Minus])</f>
        <v>1.2688999999999999</v>
      </c>
      <c r="N1263" s="248">
        <v>1.3418000000000001</v>
      </c>
      <c r="O1263" s="245" t="str">
        <f>IF(ISBLANK(TblMainInvoices[[#This Row],[Estimate_Contract_Volumn]]),"",ROUND(TblMainInvoices[[#This Row],[Price_Unit]]*TblMainInvoices[[#This Row],[Estimate_Contract_Volumn]],0))</f>
        <v/>
      </c>
      <c r="P1263" s="249"/>
      <c r="Q1263" s="250" t="str">
        <f>IFERROR(IF(ISBLANK(TblMainInvoices[[#This Row],[ContInv_No01_Volumn]]),"",ROUND(TblMainInvoices[[#This Row],[Price_Unit]]*TblMainInvoices[[#This Row],[ContInv_No01_Volumn]],0)),"")</f>
        <v/>
      </c>
    </row>
    <row r="1264" spans="1:17" ht="50.25" customHeight="1">
      <c r="A1264" s="239" t="str">
        <f t="shared" si="38"/>
        <v>11230521</v>
      </c>
      <c r="B1264" s="240" t="str">
        <f>_xlfn.XLOOKUP(TblMainInvoices[[#This Row],[Fehrest_Code]],TblFeharesCode[Fehrest_Code],TblFeharesCode[Schedule_Prices_Fa])</f>
        <v>ابنیه</v>
      </c>
      <c r="C1264" s="240" t="e">
        <f>_xlfn.XLOOKUP(TblMainInvoices[[#This Row],[Schedule_Prices_Fa]],TblFeharesCode[Schedule_Prices_Fa],#REF!)</f>
        <v>#REF!</v>
      </c>
      <c r="D1264" s="241">
        <v>11</v>
      </c>
      <c r="E1264" s="241" t="str">
        <f t="shared" si="39"/>
        <v>23</v>
      </c>
      <c r="F1264" s="240" t="s">
        <v>2535</v>
      </c>
      <c r="G1264" s="251" t="s">
        <v>2646</v>
      </c>
      <c r="H1264" s="243" t="s">
        <v>2647</v>
      </c>
      <c r="I1264" s="243" t="s">
        <v>4257</v>
      </c>
      <c r="J1264" s="252" t="s">
        <v>125</v>
      </c>
      <c r="K1264" s="245">
        <v>1313000</v>
      </c>
      <c r="L1264" s="246"/>
      <c r="M1264" s="247">
        <f>_xlfn.XLOOKUP(TblMainInvoices[[#This Row],[Chapter_Nomber]],TblFeharesChapter[Abniyeh_Chapter_Nomber],TblFeharesChapter[Abniyeh_Plus_Minus])</f>
        <v>1.2688999999999999</v>
      </c>
      <c r="N1264" s="248">
        <v>1.3418000000000001</v>
      </c>
      <c r="O1264" s="245" t="str">
        <f>IF(ISBLANK(TblMainInvoices[[#This Row],[Estimate_Contract_Volumn]]),"",ROUND(TblMainInvoices[[#This Row],[Price_Unit]]*TblMainInvoices[[#This Row],[Estimate_Contract_Volumn]],0))</f>
        <v/>
      </c>
      <c r="P1264" s="249"/>
      <c r="Q1264" s="250" t="str">
        <f>IFERROR(IF(ISBLANK(TblMainInvoices[[#This Row],[ContInv_No01_Volumn]]),"",ROUND(TblMainInvoices[[#This Row],[Price_Unit]]*TblMainInvoices[[#This Row],[ContInv_No01_Volumn]],0)),"")</f>
        <v/>
      </c>
    </row>
    <row r="1265" spans="1:17" ht="50.25" customHeight="1">
      <c r="A1265" s="239" t="str">
        <f t="shared" si="38"/>
        <v>11230530</v>
      </c>
      <c r="B1265" s="240" t="str">
        <f>_xlfn.XLOOKUP(TblMainInvoices[[#This Row],[Fehrest_Code]],TblFeharesCode[Fehrest_Code],TblFeharesCode[Schedule_Prices_Fa])</f>
        <v>ابنیه</v>
      </c>
      <c r="C1265" s="240" t="e">
        <f>_xlfn.XLOOKUP(TblMainInvoices[[#This Row],[Schedule_Prices_Fa]],TblFeharesCode[Schedule_Prices_Fa],#REF!)</f>
        <v>#REF!</v>
      </c>
      <c r="D1265" s="241">
        <v>11</v>
      </c>
      <c r="E1265" s="241" t="str">
        <f t="shared" si="39"/>
        <v>23</v>
      </c>
      <c r="F1265" s="240" t="s">
        <v>2535</v>
      </c>
      <c r="G1265" s="251" t="s">
        <v>2648</v>
      </c>
      <c r="H1265" s="243" t="s">
        <v>2649</v>
      </c>
      <c r="I1265" s="243" t="s">
        <v>4258</v>
      </c>
      <c r="J1265" s="252" t="s">
        <v>125</v>
      </c>
      <c r="K1265" s="245">
        <v>545000</v>
      </c>
      <c r="L1265" s="246"/>
      <c r="M1265" s="247">
        <f>_xlfn.XLOOKUP(TblMainInvoices[[#This Row],[Chapter_Nomber]],TblFeharesChapter[Abniyeh_Chapter_Nomber],TblFeharesChapter[Abniyeh_Plus_Minus])</f>
        <v>1.2688999999999999</v>
      </c>
      <c r="N1265" s="248">
        <v>1.3418000000000001</v>
      </c>
      <c r="O1265" s="245" t="str">
        <f>IF(ISBLANK(TblMainInvoices[[#This Row],[Estimate_Contract_Volumn]]),"",ROUND(TblMainInvoices[[#This Row],[Price_Unit]]*TblMainInvoices[[#This Row],[Estimate_Contract_Volumn]],0))</f>
        <v/>
      </c>
      <c r="P1265" s="249"/>
      <c r="Q1265" s="250" t="str">
        <f>IFERROR(IF(ISBLANK(TblMainInvoices[[#This Row],[ContInv_No01_Volumn]]),"",ROUND(TblMainInvoices[[#This Row],[Price_Unit]]*TblMainInvoices[[#This Row],[ContInv_No01_Volumn]],0)),"")</f>
        <v/>
      </c>
    </row>
    <row r="1266" spans="1:17" ht="50.25" customHeight="1">
      <c r="A1266" s="239" t="str">
        <f t="shared" si="38"/>
        <v>11230531</v>
      </c>
      <c r="B1266" s="240" t="str">
        <f>_xlfn.XLOOKUP(TblMainInvoices[[#This Row],[Fehrest_Code]],TblFeharesCode[Fehrest_Code],TblFeharesCode[Schedule_Prices_Fa])</f>
        <v>ابنیه</v>
      </c>
      <c r="C1266" s="240" t="e">
        <f>_xlfn.XLOOKUP(TblMainInvoices[[#This Row],[Schedule_Prices_Fa]],TblFeharesCode[Schedule_Prices_Fa],#REF!)</f>
        <v>#REF!</v>
      </c>
      <c r="D1266" s="241">
        <v>11</v>
      </c>
      <c r="E1266" s="241" t="str">
        <f t="shared" si="39"/>
        <v>23</v>
      </c>
      <c r="F1266" s="240" t="s">
        <v>2535</v>
      </c>
      <c r="G1266" s="251" t="s">
        <v>2650</v>
      </c>
      <c r="H1266" s="243" t="s">
        <v>2651</v>
      </c>
      <c r="I1266" s="243" t="s">
        <v>4259</v>
      </c>
      <c r="J1266" s="252" t="s">
        <v>125</v>
      </c>
      <c r="K1266" s="245">
        <v>120000</v>
      </c>
      <c r="L1266" s="246"/>
      <c r="M1266" s="247">
        <f>_xlfn.XLOOKUP(TblMainInvoices[[#This Row],[Chapter_Nomber]],TblFeharesChapter[Abniyeh_Chapter_Nomber],TblFeharesChapter[Abniyeh_Plus_Minus])</f>
        <v>1.2688999999999999</v>
      </c>
      <c r="N1266" s="248">
        <v>1.3418000000000001</v>
      </c>
      <c r="O1266" s="245" t="str">
        <f>IF(ISBLANK(TblMainInvoices[[#This Row],[Estimate_Contract_Volumn]]),"",ROUND(TblMainInvoices[[#This Row],[Price_Unit]]*TblMainInvoices[[#This Row],[Estimate_Contract_Volumn]],0))</f>
        <v/>
      </c>
      <c r="P1266" s="249"/>
      <c r="Q1266" s="250" t="str">
        <f>IFERROR(IF(ISBLANK(TblMainInvoices[[#This Row],[ContInv_No01_Volumn]]),"",ROUND(TblMainInvoices[[#This Row],[Price_Unit]]*TblMainInvoices[[#This Row],[ContInv_No01_Volumn]],0)),"")</f>
        <v/>
      </c>
    </row>
    <row r="1267" spans="1:17" ht="50.25" customHeight="1">
      <c r="A1267" s="239" t="str">
        <f t="shared" si="38"/>
        <v>11230540</v>
      </c>
      <c r="B1267" s="240" t="str">
        <f>_xlfn.XLOOKUP(TblMainInvoices[[#This Row],[Fehrest_Code]],TblFeharesCode[Fehrest_Code],TblFeharesCode[Schedule_Prices_Fa])</f>
        <v>ابنیه</v>
      </c>
      <c r="C1267" s="240" t="e">
        <f>_xlfn.XLOOKUP(TblMainInvoices[[#This Row],[Schedule_Prices_Fa]],TblFeharesCode[Schedule_Prices_Fa],#REF!)</f>
        <v>#REF!</v>
      </c>
      <c r="D1267" s="241">
        <v>11</v>
      </c>
      <c r="E1267" s="241" t="str">
        <f t="shared" si="39"/>
        <v>23</v>
      </c>
      <c r="F1267" s="240" t="s">
        <v>2535</v>
      </c>
      <c r="G1267" s="251" t="s">
        <v>2652</v>
      </c>
      <c r="H1267" s="243" t="s">
        <v>2653</v>
      </c>
      <c r="I1267" s="243" t="s">
        <v>4260</v>
      </c>
      <c r="J1267" s="252" t="s">
        <v>145</v>
      </c>
      <c r="K1267" s="245">
        <v>2625000</v>
      </c>
      <c r="L1267" s="246"/>
      <c r="M1267" s="247">
        <f>_xlfn.XLOOKUP(TblMainInvoices[[#This Row],[Chapter_Nomber]],TblFeharesChapter[Abniyeh_Chapter_Nomber],TblFeharesChapter[Abniyeh_Plus_Minus])</f>
        <v>1.2688999999999999</v>
      </c>
      <c r="N1267" s="248">
        <v>1.3418000000000001</v>
      </c>
      <c r="O1267" s="245" t="str">
        <f>IF(ISBLANK(TblMainInvoices[[#This Row],[Estimate_Contract_Volumn]]),"",ROUND(TblMainInvoices[[#This Row],[Price_Unit]]*TblMainInvoices[[#This Row],[Estimate_Contract_Volumn]],0))</f>
        <v/>
      </c>
      <c r="P1267" s="249"/>
      <c r="Q1267" s="250" t="str">
        <f>IFERROR(IF(ISBLANK(TblMainInvoices[[#This Row],[ContInv_No01_Volumn]]),"",ROUND(TblMainInvoices[[#This Row],[Price_Unit]]*TblMainInvoices[[#This Row],[ContInv_No01_Volumn]],0)),"")</f>
        <v/>
      </c>
    </row>
    <row r="1268" spans="1:17" ht="50.25" customHeight="1">
      <c r="A1268" s="239" t="str">
        <f t="shared" si="38"/>
        <v>11230541</v>
      </c>
      <c r="B1268" s="240" t="str">
        <f>_xlfn.XLOOKUP(TblMainInvoices[[#This Row],[Fehrest_Code]],TblFeharesCode[Fehrest_Code],TblFeharesCode[Schedule_Prices_Fa])</f>
        <v>ابنیه</v>
      </c>
      <c r="C1268" s="240" t="e">
        <f>_xlfn.XLOOKUP(TblMainInvoices[[#This Row],[Schedule_Prices_Fa]],TblFeharesCode[Schedule_Prices_Fa],#REF!)</f>
        <v>#REF!</v>
      </c>
      <c r="D1268" s="241">
        <v>11</v>
      </c>
      <c r="E1268" s="241" t="str">
        <f t="shared" si="39"/>
        <v>23</v>
      </c>
      <c r="F1268" s="240" t="s">
        <v>2535</v>
      </c>
      <c r="G1268" s="251" t="s">
        <v>2654</v>
      </c>
      <c r="H1268" s="243" t="s">
        <v>2655</v>
      </c>
      <c r="I1268" s="243" t="s">
        <v>4261</v>
      </c>
      <c r="J1268" s="252" t="s">
        <v>145</v>
      </c>
      <c r="K1268" s="245">
        <v>2498000</v>
      </c>
      <c r="L1268" s="246"/>
      <c r="M1268" s="247">
        <f>_xlfn.XLOOKUP(TblMainInvoices[[#This Row],[Chapter_Nomber]],TblFeharesChapter[Abniyeh_Chapter_Nomber],TblFeharesChapter[Abniyeh_Plus_Minus])</f>
        <v>1.2688999999999999</v>
      </c>
      <c r="N1268" s="248">
        <v>1.3418000000000001</v>
      </c>
      <c r="O1268" s="245" t="str">
        <f>IF(ISBLANK(TblMainInvoices[[#This Row],[Estimate_Contract_Volumn]]),"",ROUND(TblMainInvoices[[#This Row],[Price_Unit]]*TblMainInvoices[[#This Row],[Estimate_Contract_Volumn]],0))</f>
        <v/>
      </c>
      <c r="P1268" s="249"/>
      <c r="Q1268" s="250" t="str">
        <f>IFERROR(IF(ISBLANK(TblMainInvoices[[#This Row],[ContInv_No01_Volumn]]),"",ROUND(TblMainInvoices[[#This Row],[Price_Unit]]*TblMainInvoices[[#This Row],[ContInv_No01_Volumn]],0)),"")</f>
        <v/>
      </c>
    </row>
    <row r="1269" spans="1:17" ht="50.25" customHeight="1">
      <c r="A1269" s="239" t="str">
        <f t="shared" si="38"/>
        <v>11230542</v>
      </c>
      <c r="B1269" s="240" t="str">
        <f>_xlfn.XLOOKUP(TblMainInvoices[[#This Row],[Fehrest_Code]],TblFeharesCode[Fehrest_Code],TblFeharesCode[Schedule_Prices_Fa])</f>
        <v>ابنیه</v>
      </c>
      <c r="C1269" s="240" t="e">
        <f>_xlfn.XLOOKUP(TblMainInvoices[[#This Row],[Schedule_Prices_Fa]],TblFeharesCode[Schedule_Prices_Fa],#REF!)</f>
        <v>#REF!</v>
      </c>
      <c r="D1269" s="241">
        <v>11</v>
      </c>
      <c r="E1269" s="241" t="str">
        <f t="shared" si="39"/>
        <v>23</v>
      </c>
      <c r="F1269" s="240" t="s">
        <v>2535</v>
      </c>
      <c r="G1269" s="251" t="s">
        <v>2656</v>
      </c>
      <c r="H1269" s="243" t="s">
        <v>2657</v>
      </c>
      <c r="I1269" s="243" t="s">
        <v>4262</v>
      </c>
      <c r="J1269" s="252" t="s">
        <v>236</v>
      </c>
      <c r="K1269" s="245">
        <v>10016000</v>
      </c>
      <c r="L1269" s="246"/>
      <c r="M1269" s="247">
        <f>_xlfn.XLOOKUP(TblMainInvoices[[#This Row],[Chapter_Nomber]],TblFeharesChapter[Abniyeh_Chapter_Nomber],TblFeharesChapter[Abniyeh_Plus_Minus])</f>
        <v>1.2688999999999999</v>
      </c>
      <c r="N1269" s="248">
        <v>1.3418000000000001</v>
      </c>
      <c r="O1269" s="245" t="str">
        <f>IF(ISBLANK(TblMainInvoices[[#This Row],[Estimate_Contract_Volumn]]),"",ROUND(TblMainInvoices[[#This Row],[Price_Unit]]*TblMainInvoices[[#This Row],[Estimate_Contract_Volumn]],0))</f>
        <v/>
      </c>
      <c r="P1269" s="249"/>
      <c r="Q1269" s="250" t="str">
        <f>IFERROR(IF(ISBLANK(TblMainInvoices[[#This Row],[ContInv_No01_Volumn]]),"",ROUND(TblMainInvoices[[#This Row],[Price_Unit]]*TblMainInvoices[[#This Row],[ContInv_No01_Volumn]],0)),"")</f>
        <v/>
      </c>
    </row>
    <row r="1270" spans="1:17" ht="50.25" customHeight="1">
      <c r="A1270" s="239" t="str">
        <f t="shared" si="38"/>
        <v>11230543</v>
      </c>
      <c r="B1270" s="240" t="str">
        <f>_xlfn.XLOOKUP(TblMainInvoices[[#This Row],[Fehrest_Code]],TblFeharesCode[Fehrest_Code],TblFeharesCode[Schedule_Prices_Fa])</f>
        <v>ابنیه</v>
      </c>
      <c r="C1270" s="240" t="e">
        <f>_xlfn.XLOOKUP(TblMainInvoices[[#This Row],[Schedule_Prices_Fa]],TblFeharesCode[Schedule_Prices_Fa],#REF!)</f>
        <v>#REF!</v>
      </c>
      <c r="D1270" s="241">
        <v>11</v>
      </c>
      <c r="E1270" s="241" t="str">
        <f t="shared" si="39"/>
        <v>23</v>
      </c>
      <c r="F1270" s="240" t="s">
        <v>2535</v>
      </c>
      <c r="G1270" s="251" t="s">
        <v>2658</v>
      </c>
      <c r="H1270" s="243" t="s">
        <v>2659</v>
      </c>
      <c r="I1270" s="243" t="s">
        <v>4263</v>
      </c>
      <c r="J1270" s="252" t="s">
        <v>236</v>
      </c>
      <c r="K1270" s="245">
        <v>12327000</v>
      </c>
      <c r="L1270" s="246"/>
      <c r="M1270" s="247">
        <f>_xlfn.XLOOKUP(TblMainInvoices[[#This Row],[Chapter_Nomber]],TblFeharesChapter[Abniyeh_Chapter_Nomber],TblFeharesChapter[Abniyeh_Plus_Minus])</f>
        <v>1.2688999999999999</v>
      </c>
      <c r="N1270" s="248">
        <v>1.3418000000000001</v>
      </c>
      <c r="O1270" s="245" t="str">
        <f>IF(ISBLANK(TblMainInvoices[[#This Row],[Estimate_Contract_Volumn]]),"",ROUND(TblMainInvoices[[#This Row],[Price_Unit]]*TblMainInvoices[[#This Row],[Estimate_Contract_Volumn]],0))</f>
        <v/>
      </c>
      <c r="P1270" s="249"/>
      <c r="Q1270" s="250" t="str">
        <f>IFERROR(IF(ISBLANK(TblMainInvoices[[#This Row],[ContInv_No01_Volumn]]),"",ROUND(TblMainInvoices[[#This Row],[Price_Unit]]*TblMainInvoices[[#This Row],[ContInv_No01_Volumn]],0)),"")</f>
        <v/>
      </c>
    </row>
    <row r="1271" spans="1:17" ht="50.25" customHeight="1">
      <c r="A1271" s="239" t="str">
        <f t="shared" si="38"/>
        <v>11230544</v>
      </c>
      <c r="B1271" s="240" t="str">
        <f>_xlfn.XLOOKUP(TblMainInvoices[[#This Row],[Fehrest_Code]],TblFeharesCode[Fehrest_Code],TblFeharesCode[Schedule_Prices_Fa])</f>
        <v>ابنیه</v>
      </c>
      <c r="C1271" s="240" t="e">
        <f>_xlfn.XLOOKUP(TblMainInvoices[[#This Row],[Schedule_Prices_Fa]],TblFeharesCode[Schedule_Prices_Fa],#REF!)</f>
        <v>#REF!</v>
      </c>
      <c r="D1271" s="241">
        <v>11</v>
      </c>
      <c r="E1271" s="241" t="str">
        <f t="shared" si="39"/>
        <v>23</v>
      </c>
      <c r="F1271" s="240" t="s">
        <v>2535</v>
      </c>
      <c r="G1271" s="251" t="s">
        <v>2660</v>
      </c>
      <c r="H1271" s="243" t="s">
        <v>2661</v>
      </c>
      <c r="I1271" s="243" t="s">
        <v>4263</v>
      </c>
      <c r="J1271" s="252" t="s">
        <v>236</v>
      </c>
      <c r="K1271" s="245">
        <v>14452000</v>
      </c>
      <c r="L1271" s="246"/>
      <c r="M1271" s="247">
        <f>_xlfn.XLOOKUP(TblMainInvoices[[#This Row],[Chapter_Nomber]],TblFeharesChapter[Abniyeh_Chapter_Nomber],TblFeharesChapter[Abniyeh_Plus_Minus])</f>
        <v>1.2688999999999999</v>
      </c>
      <c r="N1271" s="248">
        <v>1.3418000000000001</v>
      </c>
      <c r="O1271" s="245" t="str">
        <f>IF(ISBLANK(TblMainInvoices[[#This Row],[Estimate_Contract_Volumn]]),"",ROUND(TblMainInvoices[[#This Row],[Price_Unit]]*TblMainInvoices[[#This Row],[Estimate_Contract_Volumn]],0))</f>
        <v/>
      </c>
      <c r="P1271" s="249"/>
      <c r="Q1271" s="250" t="str">
        <f>IFERROR(IF(ISBLANK(TblMainInvoices[[#This Row],[ContInv_No01_Volumn]]),"",ROUND(TblMainInvoices[[#This Row],[Price_Unit]]*TblMainInvoices[[#This Row],[ContInv_No01_Volumn]],0)),"")</f>
        <v/>
      </c>
    </row>
    <row r="1272" spans="1:17" ht="50.25" customHeight="1">
      <c r="A1272" s="239" t="str">
        <f t="shared" si="38"/>
        <v>11230610</v>
      </c>
      <c r="B1272" s="240" t="str">
        <f>_xlfn.XLOOKUP(TblMainInvoices[[#This Row],[Fehrest_Code]],TblFeharesCode[Fehrest_Code],TblFeharesCode[Schedule_Prices_Fa])</f>
        <v>ابنیه</v>
      </c>
      <c r="C1272" s="240" t="e">
        <f>_xlfn.XLOOKUP(TblMainInvoices[[#This Row],[Schedule_Prices_Fa]],TblFeharesCode[Schedule_Prices_Fa],#REF!)</f>
        <v>#REF!</v>
      </c>
      <c r="D1272" s="241">
        <v>11</v>
      </c>
      <c r="E1272" s="241" t="str">
        <f t="shared" si="39"/>
        <v>23</v>
      </c>
      <c r="F1272" s="240" t="s">
        <v>2535</v>
      </c>
      <c r="G1272" s="251" t="s">
        <v>2662</v>
      </c>
      <c r="H1272" s="243" t="s">
        <v>2663</v>
      </c>
      <c r="I1272" s="243" t="s">
        <v>4264</v>
      </c>
      <c r="J1272" s="252" t="s">
        <v>125</v>
      </c>
      <c r="K1272" s="245">
        <v>1656000</v>
      </c>
      <c r="L1272" s="246"/>
      <c r="M1272" s="247">
        <f>_xlfn.XLOOKUP(TblMainInvoices[[#This Row],[Chapter_Nomber]],TblFeharesChapter[Abniyeh_Chapter_Nomber],TblFeharesChapter[Abniyeh_Plus_Minus])</f>
        <v>1.2688999999999999</v>
      </c>
      <c r="N1272" s="248">
        <v>1.3418000000000001</v>
      </c>
      <c r="O1272" s="245" t="str">
        <f>IF(ISBLANK(TblMainInvoices[[#This Row],[Estimate_Contract_Volumn]]),"",ROUND(TblMainInvoices[[#This Row],[Price_Unit]]*TblMainInvoices[[#This Row],[Estimate_Contract_Volumn]],0))</f>
        <v/>
      </c>
      <c r="P1272" s="249"/>
      <c r="Q1272" s="250" t="str">
        <f>IFERROR(IF(ISBLANK(TblMainInvoices[[#This Row],[ContInv_No01_Volumn]]),"",ROUND(TblMainInvoices[[#This Row],[Price_Unit]]*TblMainInvoices[[#This Row],[ContInv_No01_Volumn]],0)),"")</f>
        <v/>
      </c>
    </row>
    <row r="1273" spans="1:17" ht="50.25" customHeight="1">
      <c r="A1273" s="239" t="str">
        <f t="shared" si="38"/>
        <v>11230615</v>
      </c>
      <c r="B1273" s="240" t="str">
        <f>_xlfn.XLOOKUP(TblMainInvoices[[#This Row],[Fehrest_Code]],TblFeharesCode[Fehrest_Code],TblFeharesCode[Schedule_Prices_Fa])</f>
        <v>ابنیه</v>
      </c>
      <c r="C1273" s="240" t="e">
        <f>_xlfn.XLOOKUP(TblMainInvoices[[#This Row],[Schedule_Prices_Fa]],TblFeharesCode[Schedule_Prices_Fa],#REF!)</f>
        <v>#REF!</v>
      </c>
      <c r="D1273" s="241">
        <v>11</v>
      </c>
      <c r="E1273" s="241" t="str">
        <f t="shared" si="39"/>
        <v>23</v>
      </c>
      <c r="F1273" s="240" t="s">
        <v>2535</v>
      </c>
      <c r="G1273" s="251" t="s">
        <v>2664</v>
      </c>
      <c r="H1273" s="243" t="s">
        <v>2665</v>
      </c>
      <c r="I1273" s="243" t="s">
        <v>4265</v>
      </c>
      <c r="J1273" s="252" t="s">
        <v>125</v>
      </c>
      <c r="K1273" s="245">
        <v>2538000</v>
      </c>
      <c r="L1273" s="246"/>
      <c r="M1273" s="247">
        <f>_xlfn.XLOOKUP(TblMainInvoices[[#This Row],[Chapter_Nomber]],TblFeharesChapter[Abniyeh_Chapter_Nomber],TblFeharesChapter[Abniyeh_Plus_Minus])</f>
        <v>1.2688999999999999</v>
      </c>
      <c r="N1273" s="248">
        <v>1.3418000000000001</v>
      </c>
      <c r="O1273" s="245" t="str">
        <f>IF(ISBLANK(TblMainInvoices[[#This Row],[Estimate_Contract_Volumn]]),"",ROUND(TblMainInvoices[[#This Row],[Price_Unit]]*TblMainInvoices[[#This Row],[Estimate_Contract_Volumn]],0))</f>
        <v/>
      </c>
      <c r="P1273" s="249"/>
      <c r="Q1273" s="250" t="str">
        <f>IFERROR(IF(ISBLANK(TblMainInvoices[[#This Row],[ContInv_No01_Volumn]]),"",ROUND(TblMainInvoices[[#This Row],[Price_Unit]]*TblMainInvoices[[#This Row],[ContInv_No01_Volumn]],0)),"")</f>
        <v/>
      </c>
    </row>
    <row r="1274" spans="1:17" ht="50.25" customHeight="1">
      <c r="A1274" s="239" t="str">
        <f t="shared" si="38"/>
        <v>11230620</v>
      </c>
      <c r="B1274" s="240" t="str">
        <f>_xlfn.XLOOKUP(TblMainInvoices[[#This Row],[Fehrest_Code]],TblFeharesCode[Fehrest_Code],TblFeharesCode[Schedule_Prices_Fa])</f>
        <v>ابنیه</v>
      </c>
      <c r="C1274" s="240" t="e">
        <f>_xlfn.XLOOKUP(TblMainInvoices[[#This Row],[Schedule_Prices_Fa]],TblFeharesCode[Schedule_Prices_Fa],#REF!)</f>
        <v>#REF!</v>
      </c>
      <c r="D1274" s="241">
        <v>11</v>
      </c>
      <c r="E1274" s="241" t="str">
        <f t="shared" si="39"/>
        <v>23</v>
      </c>
      <c r="F1274" s="240" t="s">
        <v>2535</v>
      </c>
      <c r="G1274" s="251" t="s">
        <v>2666</v>
      </c>
      <c r="H1274" s="243" t="s">
        <v>2667</v>
      </c>
      <c r="I1274" s="243" t="s">
        <v>4266</v>
      </c>
      <c r="J1274" s="252" t="s">
        <v>125</v>
      </c>
      <c r="K1274" s="245">
        <v>2364000</v>
      </c>
      <c r="L1274" s="246"/>
      <c r="M1274" s="247">
        <f>_xlfn.XLOOKUP(TblMainInvoices[[#This Row],[Chapter_Nomber]],TblFeharesChapter[Abniyeh_Chapter_Nomber],TblFeharesChapter[Abniyeh_Plus_Minus])</f>
        <v>1.2688999999999999</v>
      </c>
      <c r="N1274" s="248">
        <v>1.3418000000000001</v>
      </c>
      <c r="O1274" s="245" t="str">
        <f>IF(ISBLANK(TblMainInvoices[[#This Row],[Estimate_Contract_Volumn]]),"",ROUND(TblMainInvoices[[#This Row],[Price_Unit]]*TblMainInvoices[[#This Row],[Estimate_Contract_Volumn]],0))</f>
        <v/>
      </c>
      <c r="P1274" s="249"/>
      <c r="Q1274" s="250" t="str">
        <f>IFERROR(IF(ISBLANK(TblMainInvoices[[#This Row],[ContInv_No01_Volumn]]),"",ROUND(TblMainInvoices[[#This Row],[Price_Unit]]*TblMainInvoices[[#This Row],[ContInv_No01_Volumn]],0)),"")</f>
        <v/>
      </c>
    </row>
    <row r="1275" spans="1:17" ht="50.25" customHeight="1">
      <c r="A1275" s="239" t="str">
        <f t="shared" si="38"/>
        <v>11230625</v>
      </c>
      <c r="B1275" s="240" t="str">
        <f>_xlfn.XLOOKUP(TblMainInvoices[[#This Row],[Fehrest_Code]],TblFeharesCode[Fehrest_Code],TblFeharesCode[Schedule_Prices_Fa])</f>
        <v>ابنیه</v>
      </c>
      <c r="C1275" s="240" t="e">
        <f>_xlfn.XLOOKUP(TblMainInvoices[[#This Row],[Schedule_Prices_Fa]],TblFeharesCode[Schedule_Prices_Fa],#REF!)</f>
        <v>#REF!</v>
      </c>
      <c r="D1275" s="241">
        <v>11</v>
      </c>
      <c r="E1275" s="241" t="str">
        <f t="shared" si="39"/>
        <v>23</v>
      </c>
      <c r="F1275" s="240" t="s">
        <v>2535</v>
      </c>
      <c r="G1275" s="251" t="s">
        <v>2668</v>
      </c>
      <c r="H1275" s="243" t="s">
        <v>2669</v>
      </c>
      <c r="I1275" s="243" t="s">
        <v>4267</v>
      </c>
      <c r="J1275" s="252" t="s">
        <v>125</v>
      </c>
      <c r="K1275" s="245">
        <v>124000</v>
      </c>
      <c r="L1275" s="246"/>
      <c r="M1275" s="247">
        <f>_xlfn.XLOOKUP(TblMainInvoices[[#This Row],[Chapter_Nomber]],TblFeharesChapter[Abniyeh_Chapter_Nomber],TblFeharesChapter[Abniyeh_Plus_Minus])</f>
        <v>1.2688999999999999</v>
      </c>
      <c r="N1275" s="248">
        <v>1.3418000000000001</v>
      </c>
      <c r="O1275" s="245" t="str">
        <f>IF(ISBLANK(TblMainInvoices[[#This Row],[Estimate_Contract_Volumn]]),"",ROUND(TblMainInvoices[[#This Row],[Price_Unit]]*TblMainInvoices[[#This Row],[Estimate_Contract_Volumn]],0))</f>
        <v/>
      </c>
      <c r="P1275" s="249"/>
      <c r="Q1275" s="250" t="str">
        <f>IFERROR(IF(ISBLANK(TblMainInvoices[[#This Row],[ContInv_No01_Volumn]]),"",ROUND(TblMainInvoices[[#This Row],[Price_Unit]]*TblMainInvoices[[#This Row],[ContInv_No01_Volumn]],0)),"")</f>
        <v/>
      </c>
    </row>
    <row r="1276" spans="1:17" ht="50.25" customHeight="1">
      <c r="A1276" s="239" t="str">
        <f t="shared" si="38"/>
        <v>11230630</v>
      </c>
      <c r="B1276" s="240" t="str">
        <f>_xlfn.XLOOKUP(TblMainInvoices[[#This Row],[Fehrest_Code]],TblFeharesCode[Fehrest_Code],TblFeharesCode[Schedule_Prices_Fa])</f>
        <v>ابنیه</v>
      </c>
      <c r="C1276" s="240" t="e">
        <f>_xlfn.XLOOKUP(TblMainInvoices[[#This Row],[Schedule_Prices_Fa]],TblFeharesCode[Schedule_Prices_Fa],#REF!)</f>
        <v>#REF!</v>
      </c>
      <c r="D1276" s="241">
        <v>11</v>
      </c>
      <c r="E1276" s="241" t="str">
        <f t="shared" si="39"/>
        <v>23</v>
      </c>
      <c r="F1276" s="240" t="s">
        <v>2535</v>
      </c>
      <c r="G1276" s="251" t="s">
        <v>2670</v>
      </c>
      <c r="H1276" s="243" t="s">
        <v>2671</v>
      </c>
      <c r="I1276" s="243" t="s">
        <v>4268</v>
      </c>
      <c r="J1276" s="252" t="s">
        <v>125</v>
      </c>
      <c r="K1276" s="245">
        <v>3482000</v>
      </c>
      <c r="L1276" s="246"/>
      <c r="M1276" s="247">
        <f>_xlfn.XLOOKUP(TblMainInvoices[[#This Row],[Chapter_Nomber]],TblFeharesChapter[Abniyeh_Chapter_Nomber],TblFeharesChapter[Abniyeh_Plus_Minus])</f>
        <v>1.2688999999999999</v>
      </c>
      <c r="N1276" s="248">
        <v>1.3418000000000001</v>
      </c>
      <c r="O1276" s="245" t="str">
        <f>IF(ISBLANK(TblMainInvoices[[#This Row],[Estimate_Contract_Volumn]]),"",ROUND(TblMainInvoices[[#This Row],[Price_Unit]]*TblMainInvoices[[#This Row],[Estimate_Contract_Volumn]],0))</f>
        <v/>
      </c>
      <c r="P1276" s="249"/>
      <c r="Q1276" s="250" t="str">
        <f>IFERROR(IF(ISBLANK(TblMainInvoices[[#This Row],[ContInv_No01_Volumn]]),"",ROUND(TblMainInvoices[[#This Row],[Price_Unit]]*TblMainInvoices[[#This Row],[ContInv_No01_Volumn]],0)),"")</f>
        <v/>
      </c>
    </row>
    <row r="1277" spans="1:17" ht="50.25" customHeight="1">
      <c r="A1277" s="239" t="str">
        <f t="shared" si="38"/>
        <v>11230701</v>
      </c>
      <c r="B1277" s="240" t="str">
        <f>_xlfn.XLOOKUP(TblMainInvoices[[#This Row],[Fehrest_Code]],TblFeharesCode[Fehrest_Code],TblFeharesCode[Schedule_Prices_Fa])</f>
        <v>ابنیه</v>
      </c>
      <c r="C1277" s="240" t="e">
        <f>_xlfn.XLOOKUP(TblMainInvoices[[#This Row],[Schedule_Prices_Fa]],TblFeharesCode[Schedule_Prices_Fa],#REF!)</f>
        <v>#REF!</v>
      </c>
      <c r="D1277" s="241">
        <v>11</v>
      </c>
      <c r="E1277" s="241" t="str">
        <f t="shared" si="39"/>
        <v>23</v>
      </c>
      <c r="F1277" s="240" t="s">
        <v>2535</v>
      </c>
      <c r="G1277" s="251" t="s">
        <v>2672</v>
      </c>
      <c r="H1277" s="243" t="s">
        <v>2673</v>
      </c>
      <c r="I1277" s="243" t="s">
        <v>4269</v>
      </c>
      <c r="J1277" s="252" t="s">
        <v>125</v>
      </c>
      <c r="K1277" s="245">
        <v>130500</v>
      </c>
      <c r="L1277" s="246"/>
      <c r="M1277" s="247">
        <f>_xlfn.XLOOKUP(TblMainInvoices[[#This Row],[Chapter_Nomber]],TblFeharesChapter[Abniyeh_Chapter_Nomber],TblFeharesChapter[Abniyeh_Plus_Minus])</f>
        <v>1.2688999999999999</v>
      </c>
      <c r="N1277" s="248">
        <v>1.3418000000000001</v>
      </c>
      <c r="O1277" s="245" t="str">
        <f>IF(ISBLANK(TblMainInvoices[[#This Row],[Estimate_Contract_Volumn]]),"",ROUND(TblMainInvoices[[#This Row],[Price_Unit]]*TblMainInvoices[[#This Row],[Estimate_Contract_Volumn]],0))</f>
        <v/>
      </c>
      <c r="P1277" s="249"/>
      <c r="Q1277" s="250" t="str">
        <f>IFERROR(IF(ISBLANK(TblMainInvoices[[#This Row],[ContInv_No01_Volumn]]),"",ROUND(TblMainInvoices[[#This Row],[Price_Unit]]*TblMainInvoices[[#This Row],[ContInv_No01_Volumn]],0)),"")</f>
        <v/>
      </c>
    </row>
    <row r="1278" spans="1:17" ht="50.25" customHeight="1">
      <c r="A1278" s="239" t="str">
        <f t="shared" si="38"/>
        <v>11230702</v>
      </c>
      <c r="B1278" s="240" t="str">
        <f>_xlfn.XLOOKUP(TblMainInvoices[[#This Row],[Fehrest_Code]],TblFeharesCode[Fehrest_Code],TblFeharesCode[Schedule_Prices_Fa])</f>
        <v>ابنیه</v>
      </c>
      <c r="C1278" s="240" t="e">
        <f>_xlfn.XLOOKUP(TblMainInvoices[[#This Row],[Schedule_Prices_Fa]],TblFeharesCode[Schedule_Prices_Fa],#REF!)</f>
        <v>#REF!</v>
      </c>
      <c r="D1278" s="241">
        <v>11</v>
      </c>
      <c r="E1278" s="241" t="str">
        <f t="shared" si="39"/>
        <v>23</v>
      </c>
      <c r="F1278" s="240" t="s">
        <v>2535</v>
      </c>
      <c r="G1278" s="251" t="s">
        <v>2674</v>
      </c>
      <c r="H1278" s="243" t="s">
        <v>2675</v>
      </c>
      <c r="I1278" s="243" t="s">
        <v>4270</v>
      </c>
      <c r="J1278" s="252" t="s">
        <v>125</v>
      </c>
      <c r="K1278" s="245">
        <v>82700</v>
      </c>
      <c r="L1278" s="246"/>
      <c r="M1278" s="247">
        <f>_xlfn.XLOOKUP(TblMainInvoices[[#This Row],[Chapter_Nomber]],TblFeharesChapter[Abniyeh_Chapter_Nomber],TblFeharesChapter[Abniyeh_Plus_Minus])</f>
        <v>1.2688999999999999</v>
      </c>
      <c r="N1278" s="248">
        <v>1.3418000000000001</v>
      </c>
      <c r="O1278" s="245" t="str">
        <f>IF(ISBLANK(TblMainInvoices[[#This Row],[Estimate_Contract_Volumn]]),"",ROUND(TblMainInvoices[[#This Row],[Price_Unit]]*TblMainInvoices[[#This Row],[Estimate_Contract_Volumn]],0))</f>
        <v/>
      </c>
      <c r="P1278" s="249"/>
      <c r="Q1278" s="250" t="str">
        <f>IFERROR(IF(ISBLANK(TblMainInvoices[[#This Row],[ContInv_No01_Volumn]]),"",ROUND(TblMainInvoices[[#This Row],[Price_Unit]]*TblMainInvoices[[#This Row],[ContInv_No01_Volumn]],0)),"")</f>
        <v/>
      </c>
    </row>
    <row r="1279" spans="1:17" ht="50.25" customHeight="1">
      <c r="A1279" s="239" t="str">
        <f t="shared" si="38"/>
        <v>11230703</v>
      </c>
      <c r="B1279" s="240" t="str">
        <f>_xlfn.XLOOKUP(TblMainInvoices[[#This Row],[Fehrest_Code]],TblFeharesCode[Fehrest_Code],TblFeharesCode[Schedule_Prices_Fa])</f>
        <v>ابنیه</v>
      </c>
      <c r="C1279" s="240" t="e">
        <f>_xlfn.XLOOKUP(TblMainInvoices[[#This Row],[Schedule_Prices_Fa]],TblFeharesCode[Schedule_Prices_Fa],#REF!)</f>
        <v>#REF!</v>
      </c>
      <c r="D1279" s="241">
        <v>11</v>
      </c>
      <c r="E1279" s="241" t="str">
        <f t="shared" si="39"/>
        <v>23</v>
      </c>
      <c r="F1279" s="240" t="s">
        <v>2535</v>
      </c>
      <c r="G1279" s="251" t="s">
        <v>2676</v>
      </c>
      <c r="H1279" s="243" t="s">
        <v>2677</v>
      </c>
      <c r="I1279" s="243" t="s">
        <v>4271</v>
      </c>
      <c r="J1279" s="252" t="s">
        <v>125</v>
      </c>
      <c r="K1279" s="245">
        <v>43900</v>
      </c>
      <c r="L1279" s="246"/>
      <c r="M1279" s="247">
        <f>_xlfn.XLOOKUP(TblMainInvoices[[#This Row],[Chapter_Nomber]],TblFeharesChapter[Abniyeh_Chapter_Nomber],TblFeharesChapter[Abniyeh_Plus_Minus])</f>
        <v>1.2688999999999999</v>
      </c>
      <c r="N1279" s="248">
        <v>1.3418000000000001</v>
      </c>
      <c r="O1279" s="245" t="str">
        <f>IF(ISBLANK(TblMainInvoices[[#This Row],[Estimate_Contract_Volumn]]),"",ROUND(TblMainInvoices[[#This Row],[Price_Unit]]*TblMainInvoices[[#This Row],[Estimate_Contract_Volumn]],0))</f>
        <v/>
      </c>
      <c r="P1279" s="249"/>
      <c r="Q1279" s="250" t="str">
        <f>IFERROR(IF(ISBLANK(TblMainInvoices[[#This Row],[ContInv_No01_Volumn]]),"",ROUND(TblMainInvoices[[#This Row],[Price_Unit]]*TblMainInvoices[[#This Row],[ContInv_No01_Volumn]],0)),"")</f>
        <v/>
      </c>
    </row>
    <row r="1280" spans="1:17" ht="50.25" customHeight="1">
      <c r="A1280" s="239" t="str">
        <f t="shared" si="38"/>
        <v>11230801</v>
      </c>
      <c r="B1280" s="240" t="str">
        <f>_xlfn.XLOOKUP(TblMainInvoices[[#This Row],[Fehrest_Code]],TblFeharesCode[Fehrest_Code],TblFeharesCode[Schedule_Prices_Fa])</f>
        <v>ابنیه</v>
      </c>
      <c r="C1280" s="240" t="e">
        <f>_xlfn.XLOOKUP(TblMainInvoices[[#This Row],[Schedule_Prices_Fa]],TblFeharesCode[Schedule_Prices_Fa],#REF!)</f>
        <v>#REF!</v>
      </c>
      <c r="D1280" s="241">
        <v>11</v>
      </c>
      <c r="E1280" s="241" t="str">
        <f t="shared" si="39"/>
        <v>23</v>
      </c>
      <c r="F1280" s="240" t="s">
        <v>2535</v>
      </c>
      <c r="G1280" s="251" t="s">
        <v>2678</v>
      </c>
      <c r="H1280" s="243" t="s">
        <v>2679</v>
      </c>
      <c r="I1280" s="243" t="s">
        <v>4272</v>
      </c>
      <c r="J1280" s="252" t="s">
        <v>125</v>
      </c>
      <c r="K1280" s="245">
        <v>2226000</v>
      </c>
      <c r="L1280" s="246"/>
      <c r="M1280" s="247">
        <f>_xlfn.XLOOKUP(TblMainInvoices[[#This Row],[Chapter_Nomber]],TblFeharesChapter[Abniyeh_Chapter_Nomber],TblFeharesChapter[Abniyeh_Plus_Minus])</f>
        <v>1.2688999999999999</v>
      </c>
      <c r="N1280" s="248">
        <v>1.3418000000000001</v>
      </c>
      <c r="O1280" s="245" t="str">
        <f>IF(ISBLANK(TblMainInvoices[[#This Row],[Estimate_Contract_Volumn]]),"",ROUND(TblMainInvoices[[#This Row],[Price_Unit]]*TblMainInvoices[[#This Row],[Estimate_Contract_Volumn]],0))</f>
        <v/>
      </c>
      <c r="P1280" s="249"/>
      <c r="Q1280" s="250" t="str">
        <f>IFERROR(IF(ISBLANK(TblMainInvoices[[#This Row],[ContInv_No01_Volumn]]),"",ROUND(TblMainInvoices[[#This Row],[Price_Unit]]*TblMainInvoices[[#This Row],[ContInv_No01_Volumn]],0)),"")</f>
        <v/>
      </c>
    </row>
    <row r="1281" spans="1:17" ht="50.25" customHeight="1">
      <c r="A1281" s="239" t="str">
        <f t="shared" si="38"/>
        <v>11230810</v>
      </c>
      <c r="B1281" s="240" t="str">
        <f>_xlfn.XLOOKUP(TblMainInvoices[[#This Row],[Fehrest_Code]],TblFeharesCode[Fehrest_Code],TblFeharesCode[Schedule_Prices_Fa])</f>
        <v>ابنیه</v>
      </c>
      <c r="C1281" s="240" t="e">
        <f>_xlfn.XLOOKUP(TblMainInvoices[[#This Row],[Schedule_Prices_Fa]],TblFeharesCode[Schedule_Prices_Fa],#REF!)</f>
        <v>#REF!</v>
      </c>
      <c r="D1281" s="241">
        <v>11</v>
      </c>
      <c r="E1281" s="241" t="str">
        <f t="shared" si="39"/>
        <v>23</v>
      </c>
      <c r="F1281" s="240" t="s">
        <v>2535</v>
      </c>
      <c r="G1281" s="251" t="s">
        <v>2680</v>
      </c>
      <c r="H1281" s="243" t="s">
        <v>2681</v>
      </c>
      <c r="I1281" s="243" t="s">
        <v>4273</v>
      </c>
      <c r="J1281" s="252" t="s">
        <v>125</v>
      </c>
      <c r="K1281" s="245">
        <v>1265000</v>
      </c>
      <c r="L1281" s="246"/>
      <c r="M1281" s="247">
        <f>_xlfn.XLOOKUP(TblMainInvoices[[#This Row],[Chapter_Nomber]],TblFeharesChapter[Abniyeh_Chapter_Nomber],TblFeharesChapter[Abniyeh_Plus_Minus])</f>
        <v>1.2688999999999999</v>
      </c>
      <c r="N1281" s="248">
        <v>1.3418000000000001</v>
      </c>
      <c r="O1281" s="245" t="str">
        <f>IF(ISBLANK(TblMainInvoices[[#This Row],[Estimate_Contract_Volumn]]),"",ROUND(TblMainInvoices[[#This Row],[Price_Unit]]*TblMainInvoices[[#This Row],[Estimate_Contract_Volumn]],0))</f>
        <v/>
      </c>
      <c r="P1281" s="249"/>
      <c r="Q1281" s="250" t="str">
        <f>IFERROR(IF(ISBLANK(TblMainInvoices[[#This Row],[ContInv_No01_Volumn]]),"",ROUND(TblMainInvoices[[#This Row],[Price_Unit]]*TblMainInvoices[[#This Row],[ContInv_No01_Volumn]],0)),"")</f>
        <v/>
      </c>
    </row>
    <row r="1282" spans="1:17" ht="50.25" customHeight="1">
      <c r="A1282" s="239" t="str">
        <f t="shared" si="38"/>
        <v>11230910</v>
      </c>
      <c r="B1282" s="240" t="str">
        <f>_xlfn.XLOOKUP(TblMainInvoices[[#This Row],[Fehrest_Code]],TblFeharesCode[Fehrest_Code],TblFeharesCode[Schedule_Prices_Fa])</f>
        <v>ابنیه</v>
      </c>
      <c r="C1282" s="240" t="e">
        <f>_xlfn.XLOOKUP(TblMainInvoices[[#This Row],[Schedule_Prices_Fa]],TblFeharesCode[Schedule_Prices_Fa],#REF!)</f>
        <v>#REF!</v>
      </c>
      <c r="D1282" s="241">
        <v>11</v>
      </c>
      <c r="E1282" s="241" t="str">
        <f t="shared" si="39"/>
        <v>23</v>
      </c>
      <c r="F1282" s="240" t="s">
        <v>2535</v>
      </c>
      <c r="G1282" s="251" t="s">
        <v>2682</v>
      </c>
      <c r="H1282" s="243" t="s">
        <v>2683</v>
      </c>
      <c r="I1282" s="243" t="s">
        <v>4274</v>
      </c>
      <c r="J1282" s="252" t="s">
        <v>145</v>
      </c>
      <c r="K1282" s="245">
        <v>1498000</v>
      </c>
      <c r="L1282" s="246"/>
      <c r="M1282" s="247">
        <f>_xlfn.XLOOKUP(TblMainInvoices[[#This Row],[Chapter_Nomber]],TblFeharesChapter[Abniyeh_Chapter_Nomber],TblFeharesChapter[Abniyeh_Plus_Minus])</f>
        <v>1.2688999999999999</v>
      </c>
      <c r="N1282" s="248">
        <v>1.3418000000000001</v>
      </c>
      <c r="O1282" s="245" t="str">
        <f>IF(ISBLANK(TblMainInvoices[[#This Row],[Estimate_Contract_Volumn]]),"",ROUND(TblMainInvoices[[#This Row],[Price_Unit]]*TblMainInvoices[[#This Row],[Estimate_Contract_Volumn]],0))</f>
        <v/>
      </c>
      <c r="P1282" s="249"/>
      <c r="Q1282" s="250" t="str">
        <f>IFERROR(IF(ISBLANK(TblMainInvoices[[#This Row],[ContInv_No01_Volumn]]),"",ROUND(TblMainInvoices[[#This Row],[Price_Unit]]*TblMainInvoices[[#This Row],[ContInv_No01_Volumn]],0)),"")</f>
        <v/>
      </c>
    </row>
    <row r="1283" spans="1:17" ht="50.25" customHeight="1">
      <c r="A1283" s="239" t="str">
        <f t="shared" si="38"/>
        <v>11230911</v>
      </c>
      <c r="B1283" s="240" t="str">
        <f>_xlfn.XLOOKUP(TblMainInvoices[[#This Row],[Fehrest_Code]],TblFeharesCode[Fehrest_Code],TblFeharesCode[Schedule_Prices_Fa])</f>
        <v>ابنیه</v>
      </c>
      <c r="C1283" s="240" t="e">
        <f>_xlfn.XLOOKUP(TblMainInvoices[[#This Row],[Schedule_Prices_Fa]],TblFeharesCode[Schedule_Prices_Fa],#REF!)</f>
        <v>#REF!</v>
      </c>
      <c r="D1283" s="241">
        <v>11</v>
      </c>
      <c r="E1283" s="241" t="str">
        <f t="shared" si="39"/>
        <v>23</v>
      </c>
      <c r="F1283" s="240" t="s">
        <v>2535</v>
      </c>
      <c r="G1283" s="251" t="s">
        <v>2684</v>
      </c>
      <c r="H1283" s="243" t="s">
        <v>2685</v>
      </c>
      <c r="I1283" s="243" t="s">
        <v>4275</v>
      </c>
      <c r="J1283" s="252" t="s">
        <v>145</v>
      </c>
      <c r="K1283" s="245">
        <v>1767000</v>
      </c>
      <c r="L1283" s="246"/>
      <c r="M1283" s="247">
        <f>_xlfn.XLOOKUP(TblMainInvoices[[#This Row],[Chapter_Nomber]],TblFeharesChapter[Abniyeh_Chapter_Nomber],TblFeharesChapter[Abniyeh_Plus_Minus])</f>
        <v>1.2688999999999999</v>
      </c>
      <c r="N1283" s="248">
        <v>1.3418000000000001</v>
      </c>
      <c r="O1283" s="245" t="str">
        <f>IF(ISBLANK(TblMainInvoices[[#This Row],[Estimate_Contract_Volumn]]),"",ROUND(TblMainInvoices[[#This Row],[Price_Unit]]*TblMainInvoices[[#This Row],[Estimate_Contract_Volumn]],0))</f>
        <v/>
      </c>
      <c r="P1283" s="249"/>
      <c r="Q1283" s="250" t="str">
        <f>IFERROR(IF(ISBLANK(TblMainInvoices[[#This Row],[ContInv_No01_Volumn]]),"",ROUND(TblMainInvoices[[#This Row],[Price_Unit]]*TblMainInvoices[[#This Row],[ContInv_No01_Volumn]],0)),"")</f>
        <v/>
      </c>
    </row>
    <row r="1284" spans="1:17" ht="50.25" customHeight="1">
      <c r="A1284" s="239" t="str">
        <f t="shared" si="38"/>
        <v>11230912</v>
      </c>
      <c r="B1284" s="240" t="str">
        <f>_xlfn.XLOOKUP(TblMainInvoices[[#This Row],[Fehrest_Code]],TblFeharesCode[Fehrest_Code],TblFeharesCode[Schedule_Prices_Fa])</f>
        <v>ابنیه</v>
      </c>
      <c r="C1284" s="240" t="e">
        <f>_xlfn.XLOOKUP(TblMainInvoices[[#This Row],[Schedule_Prices_Fa]],TblFeharesCode[Schedule_Prices_Fa],#REF!)</f>
        <v>#REF!</v>
      </c>
      <c r="D1284" s="241">
        <v>11</v>
      </c>
      <c r="E1284" s="241" t="str">
        <f t="shared" si="39"/>
        <v>23</v>
      </c>
      <c r="F1284" s="240" t="s">
        <v>2535</v>
      </c>
      <c r="G1284" s="251" t="s">
        <v>2686</v>
      </c>
      <c r="H1284" s="243" t="s">
        <v>2687</v>
      </c>
      <c r="I1284" s="243" t="s">
        <v>4276</v>
      </c>
      <c r="J1284" s="252" t="s">
        <v>145</v>
      </c>
      <c r="K1284" s="245">
        <v>2211000</v>
      </c>
      <c r="L1284" s="246"/>
      <c r="M1284" s="247">
        <f>_xlfn.XLOOKUP(TblMainInvoices[[#This Row],[Chapter_Nomber]],TblFeharesChapter[Abniyeh_Chapter_Nomber],TblFeharesChapter[Abniyeh_Plus_Minus])</f>
        <v>1.2688999999999999</v>
      </c>
      <c r="N1284" s="248">
        <v>1.3418000000000001</v>
      </c>
      <c r="O1284" s="245" t="str">
        <f>IF(ISBLANK(TblMainInvoices[[#This Row],[Estimate_Contract_Volumn]]),"",ROUND(TblMainInvoices[[#This Row],[Price_Unit]]*TblMainInvoices[[#This Row],[Estimate_Contract_Volumn]],0))</f>
        <v/>
      </c>
      <c r="P1284" s="249"/>
      <c r="Q1284" s="250" t="str">
        <f>IFERROR(IF(ISBLANK(TblMainInvoices[[#This Row],[ContInv_No01_Volumn]]),"",ROUND(TblMainInvoices[[#This Row],[Price_Unit]]*TblMainInvoices[[#This Row],[ContInv_No01_Volumn]],0)),"")</f>
        <v/>
      </c>
    </row>
    <row r="1285" spans="1:17" ht="50.25" customHeight="1">
      <c r="A1285" s="239" t="str">
        <f t="shared" si="38"/>
        <v>11230913</v>
      </c>
      <c r="B1285" s="240" t="str">
        <f>_xlfn.XLOOKUP(TblMainInvoices[[#This Row],[Fehrest_Code]],TblFeharesCode[Fehrest_Code],TblFeharesCode[Schedule_Prices_Fa])</f>
        <v>ابنیه</v>
      </c>
      <c r="C1285" s="240" t="e">
        <f>_xlfn.XLOOKUP(TblMainInvoices[[#This Row],[Schedule_Prices_Fa]],TblFeharesCode[Schedule_Prices_Fa],#REF!)</f>
        <v>#REF!</v>
      </c>
      <c r="D1285" s="241">
        <v>11</v>
      </c>
      <c r="E1285" s="241" t="str">
        <f t="shared" si="39"/>
        <v>23</v>
      </c>
      <c r="F1285" s="240" t="s">
        <v>2535</v>
      </c>
      <c r="G1285" s="251" t="s">
        <v>2688</v>
      </c>
      <c r="H1285" s="243" t="s">
        <v>2689</v>
      </c>
      <c r="I1285" s="243" t="s">
        <v>4277</v>
      </c>
      <c r="J1285" s="252" t="s">
        <v>145</v>
      </c>
      <c r="K1285" s="245">
        <v>1795000</v>
      </c>
      <c r="L1285" s="246"/>
      <c r="M1285" s="247">
        <f>_xlfn.XLOOKUP(TblMainInvoices[[#This Row],[Chapter_Nomber]],TblFeharesChapter[Abniyeh_Chapter_Nomber],TblFeharesChapter[Abniyeh_Plus_Minus])</f>
        <v>1.2688999999999999</v>
      </c>
      <c r="N1285" s="248">
        <v>1.3418000000000001</v>
      </c>
      <c r="O1285" s="245" t="str">
        <f>IF(ISBLANK(TblMainInvoices[[#This Row],[Estimate_Contract_Volumn]]),"",ROUND(TblMainInvoices[[#This Row],[Price_Unit]]*TblMainInvoices[[#This Row],[Estimate_Contract_Volumn]],0))</f>
        <v/>
      </c>
      <c r="P1285" s="249"/>
      <c r="Q1285" s="250" t="str">
        <f>IFERROR(IF(ISBLANK(TblMainInvoices[[#This Row],[ContInv_No01_Volumn]]),"",ROUND(TblMainInvoices[[#This Row],[Price_Unit]]*TblMainInvoices[[#This Row],[ContInv_No01_Volumn]],0)),"")</f>
        <v/>
      </c>
    </row>
    <row r="1286" spans="1:17" ht="50.25" customHeight="1">
      <c r="A1286" s="239" t="str">
        <f t="shared" si="38"/>
        <v>11230914</v>
      </c>
      <c r="B1286" s="240" t="str">
        <f>_xlfn.XLOOKUP(TblMainInvoices[[#This Row],[Fehrest_Code]],TblFeharesCode[Fehrest_Code],TblFeharesCode[Schedule_Prices_Fa])</f>
        <v>ابنیه</v>
      </c>
      <c r="C1286" s="240" t="e">
        <f>_xlfn.XLOOKUP(TblMainInvoices[[#This Row],[Schedule_Prices_Fa]],TblFeharesCode[Schedule_Prices_Fa],#REF!)</f>
        <v>#REF!</v>
      </c>
      <c r="D1286" s="241">
        <v>11</v>
      </c>
      <c r="E1286" s="241" t="str">
        <f t="shared" si="39"/>
        <v>23</v>
      </c>
      <c r="F1286" s="240" t="s">
        <v>2535</v>
      </c>
      <c r="G1286" s="251" t="s">
        <v>2690</v>
      </c>
      <c r="H1286" s="243" t="s">
        <v>2691</v>
      </c>
      <c r="I1286" s="243" t="s">
        <v>4278</v>
      </c>
      <c r="J1286" s="252" t="s">
        <v>145</v>
      </c>
      <c r="K1286" s="245">
        <v>2180000</v>
      </c>
      <c r="L1286" s="246"/>
      <c r="M1286" s="247">
        <f>_xlfn.XLOOKUP(TblMainInvoices[[#This Row],[Chapter_Nomber]],TblFeharesChapter[Abniyeh_Chapter_Nomber],TblFeharesChapter[Abniyeh_Plus_Minus])</f>
        <v>1.2688999999999999</v>
      </c>
      <c r="N1286" s="248">
        <v>1.3418000000000001</v>
      </c>
      <c r="O1286" s="245" t="str">
        <f>IF(ISBLANK(TblMainInvoices[[#This Row],[Estimate_Contract_Volumn]]),"",ROUND(TblMainInvoices[[#This Row],[Price_Unit]]*TblMainInvoices[[#This Row],[Estimate_Contract_Volumn]],0))</f>
        <v/>
      </c>
      <c r="P1286" s="249"/>
      <c r="Q1286" s="250" t="str">
        <f>IFERROR(IF(ISBLANK(TblMainInvoices[[#This Row],[ContInv_No01_Volumn]]),"",ROUND(TblMainInvoices[[#This Row],[Price_Unit]]*TblMainInvoices[[#This Row],[ContInv_No01_Volumn]],0)),"")</f>
        <v/>
      </c>
    </row>
    <row r="1287" spans="1:17" ht="50.25" customHeight="1">
      <c r="A1287" s="239" t="str">
        <f t="shared" si="38"/>
        <v>11230920</v>
      </c>
      <c r="B1287" s="240" t="str">
        <f>_xlfn.XLOOKUP(TblMainInvoices[[#This Row],[Fehrest_Code]],TblFeharesCode[Fehrest_Code],TblFeharesCode[Schedule_Prices_Fa])</f>
        <v>ابنیه</v>
      </c>
      <c r="C1287" s="240" t="e">
        <f>_xlfn.XLOOKUP(TblMainInvoices[[#This Row],[Schedule_Prices_Fa]],TblFeharesCode[Schedule_Prices_Fa],#REF!)</f>
        <v>#REF!</v>
      </c>
      <c r="D1287" s="241">
        <v>11</v>
      </c>
      <c r="E1287" s="241" t="str">
        <f t="shared" si="39"/>
        <v>23</v>
      </c>
      <c r="F1287" s="240" t="s">
        <v>2535</v>
      </c>
      <c r="G1287" s="251" t="s">
        <v>2692</v>
      </c>
      <c r="H1287" s="243" t="s">
        <v>2693</v>
      </c>
      <c r="I1287" s="243" t="s">
        <v>4279</v>
      </c>
      <c r="J1287" s="252" t="s">
        <v>145</v>
      </c>
      <c r="K1287" s="245">
        <v>3860000</v>
      </c>
      <c r="L1287" s="246"/>
      <c r="M1287" s="247">
        <f>_xlfn.XLOOKUP(TblMainInvoices[[#This Row],[Chapter_Nomber]],TblFeharesChapter[Abniyeh_Chapter_Nomber],TblFeharesChapter[Abniyeh_Plus_Minus])</f>
        <v>1.2688999999999999</v>
      </c>
      <c r="N1287" s="248">
        <v>1.3418000000000001</v>
      </c>
      <c r="O1287" s="245" t="str">
        <f>IF(ISBLANK(TblMainInvoices[[#This Row],[Estimate_Contract_Volumn]]),"",ROUND(TblMainInvoices[[#This Row],[Price_Unit]]*TblMainInvoices[[#This Row],[Estimate_Contract_Volumn]],0))</f>
        <v/>
      </c>
      <c r="P1287" s="249"/>
      <c r="Q1287" s="250" t="str">
        <f>IFERROR(IF(ISBLANK(TblMainInvoices[[#This Row],[ContInv_No01_Volumn]]),"",ROUND(TblMainInvoices[[#This Row],[Price_Unit]]*TblMainInvoices[[#This Row],[ContInv_No01_Volumn]],0)),"")</f>
        <v/>
      </c>
    </row>
    <row r="1288" spans="1:17" ht="50.25" customHeight="1">
      <c r="A1288" s="239" t="str">
        <f t="shared" si="38"/>
        <v>11230925</v>
      </c>
      <c r="B1288" s="240" t="str">
        <f>_xlfn.XLOOKUP(TblMainInvoices[[#This Row],[Fehrest_Code]],TblFeharesCode[Fehrest_Code],TblFeharesCode[Schedule_Prices_Fa])</f>
        <v>ابنیه</v>
      </c>
      <c r="C1288" s="240" t="e">
        <f>_xlfn.XLOOKUP(TblMainInvoices[[#This Row],[Schedule_Prices_Fa]],TblFeharesCode[Schedule_Prices_Fa],#REF!)</f>
        <v>#REF!</v>
      </c>
      <c r="D1288" s="241">
        <v>11</v>
      </c>
      <c r="E1288" s="241" t="str">
        <f t="shared" si="39"/>
        <v>23</v>
      </c>
      <c r="F1288" s="240" t="s">
        <v>2535</v>
      </c>
      <c r="G1288" s="251" t="s">
        <v>2694</v>
      </c>
      <c r="H1288" s="243" t="s">
        <v>2695</v>
      </c>
      <c r="I1288" s="243" t="s">
        <v>4280</v>
      </c>
      <c r="J1288" s="252" t="s">
        <v>145</v>
      </c>
      <c r="K1288" s="245">
        <v>2915000</v>
      </c>
      <c r="L1288" s="246"/>
      <c r="M1288" s="247">
        <f>_xlfn.XLOOKUP(TblMainInvoices[[#This Row],[Chapter_Nomber]],TblFeharesChapter[Abniyeh_Chapter_Nomber],TblFeharesChapter[Abniyeh_Plus_Minus])</f>
        <v>1.2688999999999999</v>
      </c>
      <c r="N1288" s="248">
        <v>1.3418000000000001</v>
      </c>
      <c r="O1288" s="245" t="str">
        <f>IF(ISBLANK(TblMainInvoices[[#This Row],[Estimate_Contract_Volumn]]),"",ROUND(TblMainInvoices[[#This Row],[Price_Unit]]*TblMainInvoices[[#This Row],[Estimate_Contract_Volumn]],0))</f>
        <v/>
      </c>
      <c r="P1288" s="249"/>
      <c r="Q1288" s="250" t="str">
        <f>IFERROR(IF(ISBLANK(TblMainInvoices[[#This Row],[ContInv_No01_Volumn]]),"",ROUND(TblMainInvoices[[#This Row],[Price_Unit]]*TblMainInvoices[[#This Row],[ContInv_No01_Volumn]],0)),"")</f>
        <v/>
      </c>
    </row>
    <row r="1289" spans="1:17" ht="50.25" customHeight="1">
      <c r="A1289" s="239" t="str">
        <f t="shared" si="38"/>
        <v>11230930</v>
      </c>
      <c r="B1289" s="240" t="str">
        <f>_xlfn.XLOOKUP(TblMainInvoices[[#This Row],[Fehrest_Code]],TblFeharesCode[Fehrest_Code],TblFeharesCode[Schedule_Prices_Fa])</f>
        <v>ابنیه</v>
      </c>
      <c r="C1289" s="240" t="e">
        <f>_xlfn.XLOOKUP(TblMainInvoices[[#This Row],[Schedule_Prices_Fa]],TblFeharesCode[Schedule_Prices_Fa],#REF!)</f>
        <v>#REF!</v>
      </c>
      <c r="D1289" s="241">
        <v>11</v>
      </c>
      <c r="E1289" s="241" t="str">
        <f t="shared" si="39"/>
        <v>23</v>
      </c>
      <c r="F1289" s="240" t="s">
        <v>2535</v>
      </c>
      <c r="G1289" s="251" t="s">
        <v>2696</v>
      </c>
      <c r="H1289" s="243" t="s">
        <v>2697</v>
      </c>
      <c r="I1289" s="243" t="s">
        <v>4281</v>
      </c>
      <c r="J1289" s="252" t="s">
        <v>693</v>
      </c>
      <c r="K1289" s="245">
        <v>3429000</v>
      </c>
      <c r="L1289" s="246"/>
      <c r="M1289" s="247">
        <f>_xlfn.XLOOKUP(TblMainInvoices[[#This Row],[Chapter_Nomber]],TblFeharesChapter[Abniyeh_Chapter_Nomber],TblFeharesChapter[Abniyeh_Plus_Minus])</f>
        <v>1.2688999999999999</v>
      </c>
      <c r="N1289" s="248">
        <v>1.3418000000000001</v>
      </c>
      <c r="O1289" s="245" t="str">
        <f>IF(ISBLANK(TblMainInvoices[[#This Row],[Estimate_Contract_Volumn]]),"",ROUND(TblMainInvoices[[#This Row],[Price_Unit]]*TblMainInvoices[[#This Row],[Estimate_Contract_Volumn]],0))</f>
        <v/>
      </c>
      <c r="P1289" s="249"/>
      <c r="Q1289" s="250" t="str">
        <f>IFERROR(IF(ISBLANK(TblMainInvoices[[#This Row],[ContInv_No01_Volumn]]),"",ROUND(TblMainInvoices[[#This Row],[Price_Unit]]*TblMainInvoices[[#This Row],[ContInv_No01_Volumn]],0)),"")</f>
        <v/>
      </c>
    </row>
    <row r="1290" spans="1:17" ht="50.25" customHeight="1">
      <c r="A1290" s="239" t="str">
        <f t="shared" si="38"/>
        <v>11230931</v>
      </c>
      <c r="B1290" s="240" t="str">
        <f>_xlfn.XLOOKUP(TblMainInvoices[[#This Row],[Fehrest_Code]],TblFeharesCode[Fehrest_Code],TblFeharesCode[Schedule_Prices_Fa])</f>
        <v>ابنیه</v>
      </c>
      <c r="C1290" s="240" t="e">
        <f>_xlfn.XLOOKUP(TblMainInvoices[[#This Row],[Schedule_Prices_Fa]],TblFeharesCode[Schedule_Prices_Fa],#REF!)</f>
        <v>#REF!</v>
      </c>
      <c r="D1290" s="241">
        <v>11</v>
      </c>
      <c r="E1290" s="241" t="str">
        <f t="shared" si="39"/>
        <v>23</v>
      </c>
      <c r="F1290" s="240" t="s">
        <v>2535</v>
      </c>
      <c r="G1290" s="251" t="s">
        <v>2698</v>
      </c>
      <c r="H1290" s="243" t="s">
        <v>2699</v>
      </c>
      <c r="I1290" s="243" t="s">
        <v>4282</v>
      </c>
      <c r="J1290" s="252" t="s">
        <v>693</v>
      </c>
      <c r="K1290" s="245">
        <v>1782000</v>
      </c>
      <c r="L1290" s="246"/>
      <c r="M1290" s="247">
        <f>_xlfn.XLOOKUP(TblMainInvoices[[#This Row],[Chapter_Nomber]],TblFeharesChapter[Abniyeh_Chapter_Nomber],TblFeharesChapter[Abniyeh_Plus_Minus])</f>
        <v>1.2688999999999999</v>
      </c>
      <c r="N1290" s="248">
        <v>1.3418000000000001</v>
      </c>
      <c r="O1290" s="245" t="str">
        <f>IF(ISBLANK(TblMainInvoices[[#This Row],[Estimate_Contract_Volumn]]),"",ROUND(TblMainInvoices[[#This Row],[Price_Unit]]*TblMainInvoices[[#This Row],[Estimate_Contract_Volumn]],0))</f>
        <v/>
      </c>
      <c r="P1290" s="249"/>
      <c r="Q1290" s="250" t="str">
        <f>IFERROR(IF(ISBLANK(TblMainInvoices[[#This Row],[ContInv_No01_Volumn]]),"",ROUND(TblMainInvoices[[#This Row],[Price_Unit]]*TblMainInvoices[[#This Row],[ContInv_No01_Volumn]],0)),"")</f>
        <v/>
      </c>
    </row>
    <row r="1291" spans="1:17" ht="50.25" customHeight="1">
      <c r="A1291" s="239" t="str">
        <f t="shared" si="38"/>
        <v>11231001</v>
      </c>
      <c r="B1291" s="240" t="str">
        <f>_xlfn.XLOOKUP(TblMainInvoices[[#This Row],[Fehrest_Code]],TblFeharesCode[Fehrest_Code],TblFeharesCode[Schedule_Prices_Fa])</f>
        <v>ابنیه</v>
      </c>
      <c r="C1291" s="240" t="e">
        <f>_xlfn.XLOOKUP(TblMainInvoices[[#This Row],[Schedule_Prices_Fa]],TblFeharesCode[Schedule_Prices_Fa],#REF!)</f>
        <v>#REF!</v>
      </c>
      <c r="D1291" s="241">
        <v>11</v>
      </c>
      <c r="E1291" s="241" t="str">
        <f t="shared" si="39"/>
        <v>23</v>
      </c>
      <c r="F1291" s="240" t="s">
        <v>2535</v>
      </c>
      <c r="G1291" s="251" t="s">
        <v>2700</v>
      </c>
      <c r="H1291" s="243" t="s">
        <v>2701</v>
      </c>
      <c r="I1291" s="243" t="s">
        <v>4283</v>
      </c>
      <c r="J1291" s="252" t="s">
        <v>32</v>
      </c>
      <c r="K1291" s="245">
        <v>2946000</v>
      </c>
      <c r="L1291" s="246"/>
      <c r="M1291" s="247">
        <f>_xlfn.XLOOKUP(TblMainInvoices[[#This Row],[Chapter_Nomber]],TblFeharesChapter[Abniyeh_Chapter_Nomber],TblFeharesChapter[Abniyeh_Plus_Minus])</f>
        <v>1.2688999999999999</v>
      </c>
      <c r="N1291" s="248">
        <v>1.3418000000000001</v>
      </c>
      <c r="O1291" s="245" t="str">
        <f>IF(ISBLANK(TblMainInvoices[[#This Row],[Estimate_Contract_Volumn]]),"",ROUND(TblMainInvoices[[#This Row],[Price_Unit]]*TblMainInvoices[[#This Row],[Estimate_Contract_Volumn]],0))</f>
        <v/>
      </c>
      <c r="P1291" s="249"/>
      <c r="Q1291" s="250" t="str">
        <f>IFERROR(IF(ISBLANK(TblMainInvoices[[#This Row],[ContInv_No01_Volumn]]),"",ROUND(TblMainInvoices[[#This Row],[Price_Unit]]*TblMainInvoices[[#This Row],[ContInv_No01_Volumn]],0)),"")</f>
        <v/>
      </c>
    </row>
    <row r="1292" spans="1:17" ht="50.25" customHeight="1">
      <c r="A1292" s="239" t="str">
        <f t="shared" si="38"/>
        <v>11231002</v>
      </c>
      <c r="B1292" s="240" t="str">
        <f>_xlfn.XLOOKUP(TblMainInvoices[[#This Row],[Fehrest_Code]],TblFeharesCode[Fehrest_Code],TblFeharesCode[Schedule_Prices_Fa])</f>
        <v>ابنیه</v>
      </c>
      <c r="C1292" s="240" t="e">
        <f>_xlfn.XLOOKUP(TblMainInvoices[[#This Row],[Schedule_Prices_Fa]],TblFeharesCode[Schedule_Prices_Fa],#REF!)</f>
        <v>#REF!</v>
      </c>
      <c r="D1292" s="241">
        <v>11</v>
      </c>
      <c r="E1292" s="241" t="str">
        <f t="shared" si="39"/>
        <v>23</v>
      </c>
      <c r="F1292" s="240" t="s">
        <v>2535</v>
      </c>
      <c r="G1292" s="251" t="s">
        <v>2702</v>
      </c>
      <c r="H1292" s="243" t="s">
        <v>2703</v>
      </c>
      <c r="I1292" s="243" t="s">
        <v>4284</v>
      </c>
      <c r="J1292" s="252" t="s">
        <v>32</v>
      </c>
      <c r="K1292" s="245">
        <v>2125000</v>
      </c>
      <c r="L1292" s="246"/>
      <c r="M1292" s="247">
        <f>_xlfn.XLOOKUP(TblMainInvoices[[#This Row],[Chapter_Nomber]],TblFeharesChapter[Abniyeh_Chapter_Nomber],TblFeharesChapter[Abniyeh_Plus_Minus])</f>
        <v>1.2688999999999999</v>
      </c>
      <c r="N1292" s="248">
        <v>1.3418000000000001</v>
      </c>
      <c r="O1292" s="245" t="str">
        <f>IF(ISBLANK(TblMainInvoices[[#This Row],[Estimate_Contract_Volumn]]),"",ROUND(TblMainInvoices[[#This Row],[Price_Unit]]*TblMainInvoices[[#This Row],[Estimate_Contract_Volumn]],0))</f>
        <v/>
      </c>
      <c r="P1292" s="249"/>
      <c r="Q1292" s="250" t="str">
        <f>IFERROR(IF(ISBLANK(TblMainInvoices[[#This Row],[ContInv_No01_Volumn]]),"",ROUND(TblMainInvoices[[#This Row],[Price_Unit]]*TblMainInvoices[[#This Row],[ContInv_No01_Volumn]],0)),"")</f>
        <v/>
      </c>
    </row>
    <row r="1293" spans="1:17" ht="50.25" customHeight="1">
      <c r="A1293" s="239" t="str">
        <f t="shared" si="38"/>
        <v>11231003</v>
      </c>
      <c r="B1293" s="240" t="str">
        <f>_xlfn.XLOOKUP(TblMainInvoices[[#This Row],[Fehrest_Code]],TblFeharesCode[Fehrest_Code],TblFeharesCode[Schedule_Prices_Fa])</f>
        <v>ابنیه</v>
      </c>
      <c r="C1293" s="240" t="e">
        <f>_xlfn.XLOOKUP(TblMainInvoices[[#This Row],[Schedule_Prices_Fa]],TblFeharesCode[Schedule_Prices_Fa],#REF!)</f>
        <v>#REF!</v>
      </c>
      <c r="D1293" s="241">
        <v>11</v>
      </c>
      <c r="E1293" s="241" t="str">
        <f t="shared" si="39"/>
        <v>23</v>
      </c>
      <c r="F1293" s="240" t="s">
        <v>2535</v>
      </c>
      <c r="G1293" s="251" t="s">
        <v>2704</v>
      </c>
      <c r="H1293" s="243" t="s">
        <v>2705</v>
      </c>
      <c r="I1293" s="243" t="s">
        <v>4285</v>
      </c>
      <c r="J1293" s="252" t="s">
        <v>236</v>
      </c>
      <c r="K1293" s="245">
        <v>1782000</v>
      </c>
      <c r="L1293" s="246"/>
      <c r="M1293" s="247">
        <f>_xlfn.XLOOKUP(TblMainInvoices[[#This Row],[Chapter_Nomber]],TblFeharesChapter[Abniyeh_Chapter_Nomber],TblFeharesChapter[Abniyeh_Plus_Minus])</f>
        <v>1.2688999999999999</v>
      </c>
      <c r="N1293" s="248">
        <v>1.3418000000000001</v>
      </c>
      <c r="O1293" s="245" t="str">
        <f>IF(ISBLANK(TblMainInvoices[[#This Row],[Estimate_Contract_Volumn]]),"",ROUND(TblMainInvoices[[#This Row],[Price_Unit]]*TblMainInvoices[[#This Row],[Estimate_Contract_Volumn]],0))</f>
        <v/>
      </c>
      <c r="P1293" s="249"/>
      <c r="Q1293" s="250" t="str">
        <f>IFERROR(IF(ISBLANK(TblMainInvoices[[#This Row],[ContInv_No01_Volumn]]),"",ROUND(TblMainInvoices[[#This Row],[Price_Unit]]*TblMainInvoices[[#This Row],[ContInv_No01_Volumn]],0)),"")</f>
        <v/>
      </c>
    </row>
    <row r="1294" spans="1:17" ht="50.25" customHeight="1">
      <c r="A1294" s="239" t="str">
        <f t="shared" ref="A1294:A1357" si="40">D1294&amp;G1294</f>
        <v>11231004</v>
      </c>
      <c r="B1294" s="240" t="str">
        <f>_xlfn.XLOOKUP(TblMainInvoices[[#This Row],[Fehrest_Code]],TblFeharesCode[Fehrest_Code],TblFeharesCode[Schedule_Prices_Fa])</f>
        <v>ابنیه</v>
      </c>
      <c r="C1294" s="240" t="e">
        <f>_xlfn.XLOOKUP(TblMainInvoices[[#This Row],[Schedule_Prices_Fa]],TblFeharesCode[Schedule_Prices_Fa],#REF!)</f>
        <v>#REF!</v>
      </c>
      <c r="D1294" s="241">
        <v>11</v>
      </c>
      <c r="E1294" s="241" t="str">
        <f t="shared" ref="E1294:E1357" si="41">LEFT($G1294,2)</f>
        <v>23</v>
      </c>
      <c r="F1294" s="240" t="s">
        <v>2535</v>
      </c>
      <c r="G1294" s="251" t="s">
        <v>2706</v>
      </c>
      <c r="H1294" s="243" t="s">
        <v>2707</v>
      </c>
      <c r="I1294" s="243" t="s">
        <v>4286</v>
      </c>
      <c r="J1294" s="252" t="s">
        <v>145</v>
      </c>
      <c r="K1294" s="245">
        <v>976500</v>
      </c>
      <c r="L1294" s="246"/>
      <c r="M1294" s="247">
        <f>_xlfn.XLOOKUP(TblMainInvoices[[#This Row],[Chapter_Nomber]],TblFeharesChapter[Abniyeh_Chapter_Nomber],TblFeharesChapter[Abniyeh_Plus_Minus])</f>
        <v>1.2688999999999999</v>
      </c>
      <c r="N1294" s="248">
        <v>1.3418000000000001</v>
      </c>
      <c r="O1294" s="245" t="str">
        <f>IF(ISBLANK(TblMainInvoices[[#This Row],[Estimate_Contract_Volumn]]),"",ROUND(TblMainInvoices[[#This Row],[Price_Unit]]*TblMainInvoices[[#This Row],[Estimate_Contract_Volumn]],0))</f>
        <v/>
      </c>
      <c r="P1294" s="249"/>
      <c r="Q1294" s="250" t="str">
        <f>IFERROR(IF(ISBLANK(TblMainInvoices[[#This Row],[ContInv_No01_Volumn]]),"",ROUND(TblMainInvoices[[#This Row],[Price_Unit]]*TblMainInvoices[[#This Row],[ContInv_No01_Volumn]],0)),"")</f>
        <v/>
      </c>
    </row>
    <row r="1295" spans="1:17" ht="50.25" customHeight="1">
      <c r="A1295" s="239" t="str">
        <f t="shared" si="40"/>
        <v>11231005</v>
      </c>
      <c r="B1295" s="240" t="str">
        <f>_xlfn.XLOOKUP(TblMainInvoices[[#This Row],[Fehrest_Code]],TblFeharesCode[Fehrest_Code],TblFeharesCode[Schedule_Prices_Fa])</f>
        <v>ابنیه</v>
      </c>
      <c r="C1295" s="240" t="e">
        <f>_xlfn.XLOOKUP(TblMainInvoices[[#This Row],[Schedule_Prices_Fa]],TblFeharesCode[Schedule_Prices_Fa],#REF!)</f>
        <v>#REF!</v>
      </c>
      <c r="D1295" s="241">
        <v>11</v>
      </c>
      <c r="E1295" s="241" t="str">
        <f t="shared" si="41"/>
        <v>23</v>
      </c>
      <c r="F1295" s="240" t="s">
        <v>2535</v>
      </c>
      <c r="G1295" s="251" t="s">
        <v>2708</v>
      </c>
      <c r="H1295" s="243" t="s">
        <v>2709</v>
      </c>
      <c r="I1295" s="243" t="s">
        <v>4286</v>
      </c>
      <c r="J1295" s="252" t="s">
        <v>145</v>
      </c>
      <c r="K1295" s="245">
        <v>1732000</v>
      </c>
      <c r="L1295" s="246"/>
      <c r="M1295" s="247">
        <f>_xlfn.XLOOKUP(TblMainInvoices[[#This Row],[Chapter_Nomber]],TblFeharesChapter[Abniyeh_Chapter_Nomber],TblFeharesChapter[Abniyeh_Plus_Minus])</f>
        <v>1.2688999999999999</v>
      </c>
      <c r="N1295" s="248">
        <v>1.3418000000000001</v>
      </c>
      <c r="O1295" s="245" t="str">
        <f>IF(ISBLANK(TblMainInvoices[[#This Row],[Estimate_Contract_Volumn]]),"",ROUND(TblMainInvoices[[#This Row],[Price_Unit]]*TblMainInvoices[[#This Row],[Estimate_Contract_Volumn]],0))</f>
        <v/>
      </c>
      <c r="P1295" s="249"/>
      <c r="Q1295" s="250" t="str">
        <f>IFERROR(IF(ISBLANK(TblMainInvoices[[#This Row],[ContInv_No01_Volumn]]),"",ROUND(TblMainInvoices[[#This Row],[Price_Unit]]*TblMainInvoices[[#This Row],[ContInv_No01_Volumn]],0)),"")</f>
        <v/>
      </c>
    </row>
    <row r="1296" spans="1:17" ht="50.25" customHeight="1">
      <c r="A1296" s="239" t="str">
        <f t="shared" si="40"/>
        <v>11231006</v>
      </c>
      <c r="B1296" s="240" t="str">
        <f>_xlfn.XLOOKUP(TblMainInvoices[[#This Row],[Fehrest_Code]],TblFeharesCode[Fehrest_Code],TblFeharesCode[Schedule_Prices_Fa])</f>
        <v>ابنیه</v>
      </c>
      <c r="C1296" s="240" t="e">
        <f>_xlfn.XLOOKUP(TblMainInvoices[[#This Row],[Schedule_Prices_Fa]],TblFeharesCode[Schedule_Prices_Fa],#REF!)</f>
        <v>#REF!</v>
      </c>
      <c r="D1296" s="241">
        <v>11</v>
      </c>
      <c r="E1296" s="241" t="str">
        <f t="shared" si="41"/>
        <v>23</v>
      </c>
      <c r="F1296" s="240" t="s">
        <v>2535</v>
      </c>
      <c r="G1296" s="251" t="s">
        <v>2710</v>
      </c>
      <c r="H1296" s="243" t="s">
        <v>2711</v>
      </c>
      <c r="I1296" s="243" t="s">
        <v>4287</v>
      </c>
      <c r="J1296" s="252" t="s">
        <v>32</v>
      </c>
      <c r="K1296" s="245">
        <v>3191000</v>
      </c>
      <c r="L1296" s="246"/>
      <c r="M1296" s="247">
        <f>_xlfn.XLOOKUP(TblMainInvoices[[#This Row],[Chapter_Nomber]],TblFeharesChapter[Abniyeh_Chapter_Nomber],TblFeharesChapter[Abniyeh_Plus_Minus])</f>
        <v>1.2688999999999999</v>
      </c>
      <c r="N1296" s="248">
        <v>1.3418000000000001</v>
      </c>
      <c r="O1296" s="245" t="str">
        <f>IF(ISBLANK(TblMainInvoices[[#This Row],[Estimate_Contract_Volumn]]),"",ROUND(TblMainInvoices[[#This Row],[Price_Unit]]*TblMainInvoices[[#This Row],[Estimate_Contract_Volumn]],0))</f>
        <v/>
      </c>
      <c r="P1296" s="249"/>
      <c r="Q1296" s="250" t="str">
        <f>IFERROR(IF(ISBLANK(TblMainInvoices[[#This Row],[ContInv_No01_Volumn]]),"",ROUND(TblMainInvoices[[#This Row],[Price_Unit]]*TblMainInvoices[[#This Row],[ContInv_No01_Volumn]],0)),"")</f>
        <v/>
      </c>
    </row>
    <row r="1297" spans="1:17" ht="50.25" customHeight="1">
      <c r="A1297" s="239" t="str">
        <f t="shared" si="40"/>
        <v>11231007</v>
      </c>
      <c r="B1297" s="240" t="str">
        <f>_xlfn.XLOOKUP(TblMainInvoices[[#This Row],[Fehrest_Code]],TblFeharesCode[Fehrest_Code],TblFeharesCode[Schedule_Prices_Fa])</f>
        <v>ابنیه</v>
      </c>
      <c r="C1297" s="240" t="e">
        <f>_xlfn.XLOOKUP(TblMainInvoices[[#This Row],[Schedule_Prices_Fa]],TblFeharesCode[Schedule_Prices_Fa],#REF!)</f>
        <v>#REF!</v>
      </c>
      <c r="D1297" s="241">
        <v>11</v>
      </c>
      <c r="E1297" s="241" t="str">
        <f t="shared" si="41"/>
        <v>23</v>
      </c>
      <c r="F1297" s="240" t="s">
        <v>2535</v>
      </c>
      <c r="G1297" s="251" t="s">
        <v>2712</v>
      </c>
      <c r="H1297" s="243" t="s">
        <v>2713</v>
      </c>
      <c r="I1297" s="243" t="s">
        <v>4288</v>
      </c>
      <c r="J1297" s="252" t="s">
        <v>32</v>
      </c>
      <c r="K1297" s="245">
        <v>2365000</v>
      </c>
      <c r="L1297" s="246"/>
      <c r="M1297" s="247">
        <f>_xlfn.XLOOKUP(TblMainInvoices[[#This Row],[Chapter_Nomber]],TblFeharesChapter[Abniyeh_Chapter_Nomber],TblFeharesChapter[Abniyeh_Plus_Minus])</f>
        <v>1.2688999999999999</v>
      </c>
      <c r="N1297" s="248">
        <v>1.3418000000000001</v>
      </c>
      <c r="O1297" s="245" t="str">
        <f>IF(ISBLANK(TblMainInvoices[[#This Row],[Estimate_Contract_Volumn]]),"",ROUND(TblMainInvoices[[#This Row],[Price_Unit]]*TblMainInvoices[[#This Row],[Estimate_Contract_Volumn]],0))</f>
        <v/>
      </c>
      <c r="P1297" s="249"/>
      <c r="Q1297" s="250" t="str">
        <f>IFERROR(IF(ISBLANK(TblMainInvoices[[#This Row],[ContInv_No01_Volumn]]),"",ROUND(TblMainInvoices[[#This Row],[Price_Unit]]*TblMainInvoices[[#This Row],[ContInv_No01_Volumn]],0)),"")</f>
        <v/>
      </c>
    </row>
    <row r="1298" spans="1:17" ht="50.25" customHeight="1">
      <c r="A1298" s="239" t="str">
        <f t="shared" si="40"/>
        <v>11231010</v>
      </c>
      <c r="B1298" s="240" t="str">
        <f>_xlfn.XLOOKUP(TblMainInvoices[[#This Row],[Fehrest_Code]],TblFeharesCode[Fehrest_Code],TblFeharesCode[Schedule_Prices_Fa])</f>
        <v>ابنیه</v>
      </c>
      <c r="C1298" s="240" t="e">
        <f>_xlfn.XLOOKUP(TblMainInvoices[[#This Row],[Schedule_Prices_Fa]],TblFeharesCode[Schedule_Prices_Fa],#REF!)</f>
        <v>#REF!</v>
      </c>
      <c r="D1298" s="241">
        <v>11</v>
      </c>
      <c r="E1298" s="241" t="str">
        <f t="shared" si="41"/>
        <v>23</v>
      </c>
      <c r="F1298" s="240" t="s">
        <v>2535</v>
      </c>
      <c r="G1298" s="251" t="s">
        <v>2714</v>
      </c>
      <c r="H1298" s="243" t="s">
        <v>2715</v>
      </c>
      <c r="I1298" s="243" t="s">
        <v>4289</v>
      </c>
      <c r="J1298" s="252" t="s">
        <v>32</v>
      </c>
      <c r="K1298" s="245">
        <v>644500</v>
      </c>
      <c r="L1298" s="246"/>
      <c r="M1298" s="247">
        <f>_xlfn.XLOOKUP(TblMainInvoices[[#This Row],[Chapter_Nomber]],TblFeharesChapter[Abniyeh_Chapter_Nomber],TblFeharesChapter[Abniyeh_Plus_Minus])</f>
        <v>1.2688999999999999</v>
      </c>
      <c r="N1298" s="248">
        <v>1.3418000000000001</v>
      </c>
      <c r="O1298" s="245" t="str">
        <f>IF(ISBLANK(TblMainInvoices[[#This Row],[Estimate_Contract_Volumn]]),"",ROUND(TblMainInvoices[[#This Row],[Price_Unit]]*TblMainInvoices[[#This Row],[Estimate_Contract_Volumn]],0))</f>
        <v/>
      </c>
      <c r="P1298" s="249"/>
      <c r="Q1298" s="250" t="str">
        <f>IFERROR(IF(ISBLANK(TblMainInvoices[[#This Row],[ContInv_No01_Volumn]]),"",ROUND(TblMainInvoices[[#This Row],[Price_Unit]]*TblMainInvoices[[#This Row],[ContInv_No01_Volumn]],0)),"")</f>
        <v/>
      </c>
    </row>
    <row r="1299" spans="1:17" ht="50.25" customHeight="1">
      <c r="A1299" s="239" t="str">
        <f t="shared" si="40"/>
        <v>11231110</v>
      </c>
      <c r="B1299" s="240" t="str">
        <f>_xlfn.XLOOKUP(TblMainInvoices[[#This Row],[Fehrest_Code]],TblFeharesCode[Fehrest_Code],TblFeharesCode[Schedule_Prices_Fa])</f>
        <v>ابنیه</v>
      </c>
      <c r="C1299" s="240" t="e">
        <f>_xlfn.XLOOKUP(TblMainInvoices[[#This Row],[Schedule_Prices_Fa]],TblFeharesCode[Schedule_Prices_Fa],#REF!)</f>
        <v>#REF!</v>
      </c>
      <c r="D1299" s="241">
        <v>11</v>
      </c>
      <c r="E1299" s="241" t="str">
        <f t="shared" si="41"/>
        <v>23</v>
      </c>
      <c r="F1299" s="240" t="s">
        <v>2535</v>
      </c>
      <c r="G1299" s="251" t="s">
        <v>2716</v>
      </c>
      <c r="H1299" s="243" t="s">
        <v>2717</v>
      </c>
      <c r="I1299" s="243" t="s">
        <v>4290</v>
      </c>
      <c r="J1299" s="252" t="s">
        <v>32</v>
      </c>
      <c r="K1299" s="245">
        <v>3431000</v>
      </c>
      <c r="L1299" s="246"/>
      <c r="M1299" s="247">
        <f>_xlfn.XLOOKUP(TblMainInvoices[[#This Row],[Chapter_Nomber]],TblFeharesChapter[Abniyeh_Chapter_Nomber],TblFeharesChapter[Abniyeh_Plus_Minus])</f>
        <v>1.2688999999999999</v>
      </c>
      <c r="N1299" s="248">
        <v>1.3418000000000001</v>
      </c>
      <c r="O1299" s="245" t="str">
        <f>IF(ISBLANK(TblMainInvoices[[#This Row],[Estimate_Contract_Volumn]]),"",ROUND(TblMainInvoices[[#This Row],[Price_Unit]]*TblMainInvoices[[#This Row],[Estimate_Contract_Volumn]],0))</f>
        <v/>
      </c>
      <c r="P1299" s="249"/>
      <c r="Q1299" s="250" t="str">
        <f>IFERROR(IF(ISBLANK(TblMainInvoices[[#This Row],[ContInv_No01_Volumn]]),"",ROUND(TblMainInvoices[[#This Row],[Price_Unit]]*TblMainInvoices[[#This Row],[ContInv_No01_Volumn]],0)),"")</f>
        <v/>
      </c>
    </row>
    <row r="1300" spans="1:17" ht="50.25" customHeight="1">
      <c r="A1300" s="239" t="str">
        <f t="shared" si="40"/>
        <v>11231310</v>
      </c>
      <c r="B1300" s="240" t="str">
        <f>_xlfn.XLOOKUP(TblMainInvoices[[#This Row],[Fehrest_Code]],TblFeharesCode[Fehrest_Code],TblFeharesCode[Schedule_Prices_Fa])</f>
        <v>ابنیه</v>
      </c>
      <c r="C1300" s="240" t="e">
        <f>_xlfn.XLOOKUP(TblMainInvoices[[#This Row],[Schedule_Prices_Fa]],TblFeharesCode[Schedule_Prices_Fa],#REF!)</f>
        <v>#REF!</v>
      </c>
      <c r="D1300" s="241">
        <v>11</v>
      </c>
      <c r="E1300" s="241" t="str">
        <f t="shared" si="41"/>
        <v>23</v>
      </c>
      <c r="F1300" s="240" t="s">
        <v>2535</v>
      </c>
      <c r="G1300" s="251" t="s">
        <v>2718</v>
      </c>
      <c r="H1300" s="243" t="s">
        <v>2719</v>
      </c>
      <c r="I1300" s="243" t="s">
        <v>4291</v>
      </c>
      <c r="J1300" s="252" t="s">
        <v>125</v>
      </c>
      <c r="K1300" s="245">
        <v>207000</v>
      </c>
      <c r="L1300" s="246"/>
      <c r="M1300" s="247">
        <f>_xlfn.XLOOKUP(TblMainInvoices[[#This Row],[Chapter_Nomber]],TblFeharesChapter[Abniyeh_Chapter_Nomber],TblFeharesChapter[Abniyeh_Plus_Minus])</f>
        <v>1.2688999999999999</v>
      </c>
      <c r="N1300" s="248">
        <v>1.3418000000000001</v>
      </c>
      <c r="O1300" s="245" t="str">
        <f>IF(ISBLANK(TblMainInvoices[[#This Row],[Estimate_Contract_Volumn]]),"",ROUND(TblMainInvoices[[#This Row],[Price_Unit]]*TblMainInvoices[[#This Row],[Estimate_Contract_Volumn]],0))</f>
        <v/>
      </c>
      <c r="P1300" s="249"/>
      <c r="Q1300" s="250" t="str">
        <f>IFERROR(IF(ISBLANK(TblMainInvoices[[#This Row],[ContInv_No01_Volumn]]),"",ROUND(TblMainInvoices[[#This Row],[Price_Unit]]*TblMainInvoices[[#This Row],[ContInv_No01_Volumn]],0)),"")</f>
        <v/>
      </c>
    </row>
    <row r="1301" spans="1:17" ht="50.25" customHeight="1">
      <c r="A1301" s="239" t="str">
        <f t="shared" si="40"/>
        <v>11231311</v>
      </c>
      <c r="B1301" s="240" t="str">
        <f>_xlfn.XLOOKUP(TblMainInvoices[[#This Row],[Fehrest_Code]],TblFeharesCode[Fehrest_Code],TblFeharesCode[Schedule_Prices_Fa])</f>
        <v>ابنیه</v>
      </c>
      <c r="C1301" s="240" t="e">
        <f>_xlfn.XLOOKUP(TblMainInvoices[[#This Row],[Schedule_Prices_Fa]],TblFeharesCode[Schedule_Prices_Fa],#REF!)</f>
        <v>#REF!</v>
      </c>
      <c r="D1301" s="241">
        <v>11</v>
      </c>
      <c r="E1301" s="241" t="str">
        <f t="shared" si="41"/>
        <v>23</v>
      </c>
      <c r="F1301" s="240" t="s">
        <v>2535</v>
      </c>
      <c r="G1301" s="251" t="s">
        <v>2720</v>
      </c>
      <c r="H1301" s="243" t="s">
        <v>2721</v>
      </c>
      <c r="I1301" s="243" t="s">
        <v>4292</v>
      </c>
      <c r="J1301" s="252" t="s">
        <v>32</v>
      </c>
      <c r="K1301" s="245">
        <v>1040000</v>
      </c>
      <c r="L1301" s="246"/>
      <c r="M1301" s="247">
        <f>_xlfn.XLOOKUP(TblMainInvoices[[#This Row],[Chapter_Nomber]],TblFeharesChapter[Abniyeh_Chapter_Nomber],TblFeharesChapter[Abniyeh_Plus_Minus])</f>
        <v>1.2688999999999999</v>
      </c>
      <c r="N1301" s="248">
        <v>1.3418000000000001</v>
      </c>
      <c r="O1301" s="245" t="str">
        <f>IF(ISBLANK(TblMainInvoices[[#This Row],[Estimate_Contract_Volumn]]),"",ROUND(TblMainInvoices[[#This Row],[Price_Unit]]*TblMainInvoices[[#This Row],[Estimate_Contract_Volumn]],0))</f>
        <v/>
      </c>
      <c r="P1301" s="249"/>
      <c r="Q1301" s="250" t="str">
        <f>IFERROR(IF(ISBLANK(TblMainInvoices[[#This Row],[ContInv_No01_Volumn]]),"",ROUND(TblMainInvoices[[#This Row],[Price_Unit]]*TblMainInvoices[[#This Row],[ContInv_No01_Volumn]],0)),"")</f>
        <v/>
      </c>
    </row>
    <row r="1302" spans="1:17" ht="50.25" customHeight="1">
      <c r="A1302" s="239" t="str">
        <f t="shared" si="40"/>
        <v>11231315</v>
      </c>
      <c r="B1302" s="240" t="str">
        <f>_xlfn.XLOOKUP(TblMainInvoices[[#This Row],[Fehrest_Code]],TblFeharesCode[Fehrest_Code],TblFeharesCode[Schedule_Prices_Fa])</f>
        <v>ابنیه</v>
      </c>
      <c r="C1302" s="240" t="e">
        <f>_xlfn.XLOOKUP(TblMainInvoices[[#This Row],[Schedule_Prices_Fa]],TblFeharesCode[Schedule_Prices_Fa],#REF!)</f>
        <v>#REF!</v>
      </c>
      <c r="D1302" s="241">
        <v>11</v>
      </c>
      <c r="E1302" s="241" t="str">
        <f t="shared" si="41"/>
        <v>23</v>
      </c>
      <c r="F1302" s="240" t="s">
        <v>2535</v>
      </c>
      <c r="G1302" s="251" t="s">
        <v>2722</v>
      </c>
      <c r="H1302" s="243" t="s">
        <v>2723</v>
      </c>
      <c r="I1302" s="243" t="s">
        <v>4293</v>
      </c>
      <c r="J1302" s="252" t="s">
        <v>2724</v>
      </c>
      <c r="K1302" s="245">
        <v>119000</v>
      </c>
      <c r="L1302" s="246"/>
      <c r="M1302" s="247">
        <f>_xlfn.XLOOKUP(TblMainInvoices[[#This Row],[Chapter_Nomber]],TblFeharesChapter[Abniyeh_Chapter_Nomber],TblFeharesChapter[Abniyeh_Plus_Minus])</f>
        <v>1.2688999999999999</v>
      </c>
      <c r="N1302" s="248">
        <v>1.3418000000000001</v>
      </c>
      <c r="O1302" s="245" t="str">
        <f>IF(ISBLANK(TblMainInvoices[[#This Row],[Estimate_Contract_Volumn]]),"",ROUND(TblMainInvoices[[#This Row],[Price_Unit]]*TblMainInvoices[[#This Row],[Estimate_Contract_Volumn]],0))</f>
        <v/>
      </c>
      <c r="P1302" s="249"/>
      <c r="Q1302" s="250" t="str">
        <f>IFERROR(IF(ISBLANK(TblMainInvoices[[#This Row],[ContInv_No01_Volumn]]),"",ROUND(TblMainInvoices[[#This Row],[Price_Unit]]*TblMainInvoices[[#This Row],[ContInv_No01_Volumn]],0)),"")</f>
        <v/>
      </c>
    </row>
    <row r="1303" spans="1:17" ht="50.25" customHeight="1">
      <c r="A1303" s="239" t="str">
        <f t="shared" si="40"/>
        <v>11231316</v>
      </c>
      <c r="B1303" s="240" t="str">
        <f>_xlfn.XLOOKUP(TblMainInvoices[[#This Row],[Fehrest_Code]],TblFeharesCode[Fehrest_Code],TblFeharesCode[Schedule_Prices_Fa])</f>
        <v>ابنیه</v>
      </c>
      <c r="C1303" s="240" t="e">
        <f>_xlfn.XLOOKUP(TblMainInvoices[[#This Row],[Schedule_Prices_Fa]],TblFeharesCode[Schedule_Prices_Fa],#REF!)</f>
        <v>#REF!</v>
      </c>
      <c r="D1303" s="241">
        <v>11</v>
      </c>
      <c r="E1303" s="241" t="str">
        <f t="shared" si="41"/>
        <v>23</v>
      </c>
      <c r="F1303" s="240" t="s">
        <v>2535</v>
      </c>
      <c r="G1303" s="251" t="s">
        <v>2725</v>
      </c>
      <c r="H1303" s="243" t="s">
        <v>2726</v>
      </c>
      <c r="I1303" s="243" t="s">
        <v>4294</v>
      </c>
      <c r="J1303" s="252" t="s">
        <v>32</v>
      </c>
      <c r="K1303" s="245">
        <v>1250000</v>
      </c>
      <c r="L1303" s="246"/>
      <c r="M1303" s="247">
        <f>_xlfn.XLOOKUP(TblMainInvoices[[#This Row],[Chapter_Nomber]],TblFeharesChapter[Abniyeh_Chapter_Nomber],TblFeharesChapter[Abniyeh_Plus_Minus])</f>
        <v>1.2688999999999999</v>
      </c>
      <c r="N1303" s="248">
        <v>1.3418000000000001</v>
      </c>
      <c r="O1303" s="245" t="str">
        <f>IF(ISBLANK(TblMainInvoices[[#This Row],[Estimate_Contract_Volumn]]),"",ROUND(TblMainInvoices[[#This Row],[Price_Unit]]*TblMainInvoices[[#This Row],[Estimate_Contract_Volumn]],0))</f>
        <v/>
      </c>
      <c r="P1303" s="249"/>
      <c r="Q1303" s="250" t="str">
        <f>IFERROR(IF(ISBLANK(TblMainInvoices[[#This Row],[ContInv_No01_Volumn]]),"",ROUND(TblMainInvoices[[#This Row],[Price_Unit]]*TblMainInvoices[[#This Row],[ContInv_No01_Volumn]],0)),"")</f>
        <v/>
      </c>
    </row>
    <row r="1304" spans="1:17" ht="50.25" customHeight="1">
      <c r="A1304" s="239" t="str">
        <f t="shared" si="40"/>
        <v>11231401</v>
      </c>
      <c r="B1304" s="240" t="str">
        <f>_xlfn.XLOOKUP(TblMainInvoices[[#This Row],[Fehrest_Code]],TblFeharesCode[Fehrest_Code],TblFeharesCode[Schedule_Prices_Fa])</f>
        <v>ابنیه</v>
      </c>
      <c r="C1304" s="240" t="e">
        <f>_xlfn.XLOOKUP(TblMainInvoices[[#This Row],[Schedule_Prices_Fa]],TblFeharesCode[Schedule_Prices_Fa],#REF!)</f>
        <v>#REF!</v>
      </c>
      <c r="D1304" s="241">
        <v>11</v>
      </c>
      <c r="E1304" s="241" t="str">
        <f t="shared" si="41"/>
        <v>23</v>
      </c>
      <c r="F1304" s="240" t="s">
        <v>2535</v>
      </c>
      <c r="G1304" s="251" t="s">
        <v>2727</v>
      </c>
      <c r="H1304" s="243" t="s">
        <v>2728</v>
      </c>
      <c r="I1304" s="243" t="s">
        <v>4295</v>
      </c>
      <c r="J1304" s="252" t="s">
        <v>125</v>
      </c>
      <c r="K1304" s="245">
        <v>0</v>
      </c>
      <c r="L1304" s="246"/>
      <c r="M1304" s="247">
        <f>_xlfn.XLOOKUP(TblMainInvoices[[#This Row],[Chapter_Nomber]],TblFeharesChapter[Abniyeh_Chapter_Nomber],TblFeharesChapter[Abniyeh_Plus_Minus])</f>
        <v>1.2688999999999999</v>
      </c>
      <c r="N1304" s="248">
        <v>1.3418000000000001</v>
      </c>
      <c r="O1304" s="245" t="str">
        <f>IF(ISBLANK(TblMainInvoices[[#This Row],[Estimate_Contract_Volumn]]),"",ROUND(TblMainInvoices[[#This Row],[Price_Unit]]*TblMainInvoices[[#This Row],[Estimate_Contract_Volumn]],0))</f>
        <v/>
      </c>
      <c r="P1304" s="249"/>
      <c r="Q1304" s="250" t="str">
        <f>IFERROR(IF(ISBLANK(TblMainInvoices[[#This Row],[ContInv_No01_Volumn]]),"",ROUND(TblMainInvoices[[#This Row],[Price_Unit]]*TblMainInvoices[[#This Row],[ContInv_No01_Volumn]],0)),"")</f>
        <v/>
      </c>
    </row>
    <row r="1305" spans="1:17" ht="50.25" customHeight="1">
      <c r="A1305" s="239" t="str">
        <f t="shared" si="40"/>
        <v>11231402</v>
      </c>
      <c r="B1305" s="240" t="str">
        <f>_xlfn.XLOOKUP(TblMainInvoices[[#This Row],[Fehrest_Code]],TblFeharesCode[Fehrest_Code],TblFeharesCode[Schedule_Prices_Fa])</f>
        <v>ابنیه</v>
      </c>
      <c r="C1305" s="240" t="e">
        <f>_xlfn.XLOOKUP(TblMainInvoices[[#This Row],[Schedule_Prices_Fa]],TblFeharesCode[Schedule_Prices_Fa],#REF!)</f>
        <v>#REF!</v>
      </c>
      <c r="D1305" s="241">
        <v>11</v>
      </c>
      <c r="E1305" s="241" t="str">
        <f t="shared" si="41"/>
        <v>23</v>
      </c>
      <c r="F1305" s="240" t="s">
        <v>2535</v>
      </c>
      <c r="G1305" s="251" t="s">
        <v>2729</v>
      </c>
      <c r="H1305" s="243" t="s">
        <v>2730</v>
      </c>
      <c r="I1305" s="243" t="s">
        <v>4296</v>
      </c>
      <c r="J1305" s="252" t="s">
        <v>145</v>
      </c>
      <c r="K1305" s="245">
        <v>0</v>
      </c>
      <c r="L1305" s="246"/>
      <c r="M1305" s="247">
        <f>_xlfn.XLOOKUP(TblMainInvoices[[#This Row],[Chapter_Nomber]],TblFeharesChapter[Abniyeh_Chapter_Nomber],TblFeharesChapter[Abniyeh_Plus_Minus])</f>
        <v>1.2688999999999999</v>
      </c>
      <c r="N1305" s="248">
        <v>1.3418000000000001</v>
      </c>
      <c r="O1305" s="245" t="str">
        <f>IF(ISBLANK(TblMainInvoices[[#This Row],[Estimate_Contract_Volumn]]),"",ROUND(TblMainInvoices[[#This Row],[Price_Unit]]*TblMainInvoices[[#This Row],[Estimate_Contract_Volumn]],0))</f>
        <v/>
      </c>
      <c r="P1305" s="249"/>
      <c r="Q1305" s="250" t="str">
        <f>IFERROR(IF(ISBLANK(TblMainInvoices[[#This Row],[ContInv_No01_Volumn]]),"",ROUND(TblMainInvoices[[#This Row],[Price_Unit]]*TblMainInvoices[[#This Row],[ContInv_No01_Volumn]],0)),"")</f>
        <v/>
      </c>
    </row>
    <row r="1306" spans="1:17" ht="50.25" customHeight="1">
      <c r="A1306" s="239" t="str">
        <f t="shared" si="40"/>
        <v>11231403</v>
      </c>
      <c r="B1306" s="240" t="str">
        <f>_xlfn.XLOOKUP(TblMainInvoices[[#This Row],[Fehrest_Code]],TblFeharesCode[Fehrest_Code],TblFeharesCode[Schedule_Prices_Fa])</f>
        <v>ابنیه</v>
      </c>
      <c r="C1306" s="240" t="e">
        <f>_xlfn.XLOOKUP(TblMainInvoices[[#This Row],[Schedule_Prices_Fa]],TblFeharesCode[Schedule_Prices_Fa],#REF!)</f>
        <v>#REF!</v>
      </c>
      <c r="D1306" s="241">
        <v>11</v>
      </c>
      <c r="E1306" s="241" t="str">
        <f t="shared" si="41"/>
        <v>23</v>
      </c>
      <c r="F1306" s="240" t="s">
        <v>2535</v>
      </c>
      <c r="G1306" s="251" t="s">
        <v>2731</v>
      </c>
      <c r="H1306" s="243" t="s">
        <v>2732</v>
      </c>
      <c r="I1306" s="243" t="s">
        <v>4297</v>
      </c>
      <c r="J1306" s="252" t="s">
        <v>145</v>
      </c>
      <c r="K1306" s="245">
        <v>0</v>
      </c>
      <c r="L1306" s="246"/>
      <c r="M1306" s="247">
        <f>_xlfn.XLOOKUP(TblMainInvoices[[#This Row],[Chapter_Nomber]],TblFeharesChapter[Abniyeh_Chapter_Nomber],TblFeharesChapter[Abniyeh_Plus_Minus])</f>
        <v>1.2688999999999999</v>
      </c>
      <c r="N1306" s="248">
        <v>1.3418000000000001</v>
      </c>
      <c r="O1306" s="245" t="str">
        <f>IF(ISBLANK(TblMainInvoices[[#This Row],[Estimate_Contract_Volumn]]),"",ROUND(TblMainInvoices[[#This Row],[Price_Unit]]*TblMainInvoices[[#This Row],[Estimate_Contract_Volumn]],0))</f>
        <v/>
      </c>
      <c r="P1306" s="249"/>
      <c r="Q1306" s="250" t="str">
        <f>IFERROR(IF(ISBLANK(TblMainInvoices[[#This Row],[ContInv_No01_Volumn]]),"",ROUND(TblMainInvoices[[#This Row],[Price_Unit]]*TblMainInvoices[[#This Row],[ContInv_No01_Volumn]],0)),"")</f>
        <v/>
      </c>
    </row>
    <row r="1307" spans="1:17" ht="50.25" customHeight="1">
      <c r="A1307" s="239" t="str">
        <f t="shared" si="40"/>
        <v>11231501</v>
      </c>
      <c r="B1307" s="240" t="str">
        <f>_xlfn.XLOOKUP(TblMainInvoices[[#This Row],[Fehrest_Code]],TblFeharesCode[Fehrest_Code],TblFeharesCode[Schedule_Prices_Fa])</f>
        <v>ابنیه</v>
      </c>
      <c r="C1307" s="240" t="e">
        <f>_xlfn.XLOOKUP(TblMainInvoices[[#This Row],[Schedule_Prices_Fa]],TblFeharesCode[Schedule_Prices_Fa],#REF!)</f>
        <v>#REF!</v>
      </c>
      <c r="D1307" s="241">
        <v>11</v>
      </c>
      <c r="E1307" s="241" t="str">
        <f t="shared" si="41"/>
        <v>23</v>
      </c>
      <c r="F1307" s="240" t="s">
        <v>2535</v>
      </c>
      <c r="G1307" s="251" t="s">
        <v>2733</v>
      </c>
      <c r="H1307" s="243" t="s">
        <v>2734</v>
      </c>
      <c r="I1307" s="243" t="s">
        <v>4298</v>
      </c>
      <c r="J1307" s="252" t="s">
        <v>145</v>
      </c>
      <c r="K1307" s="245">
        <v>0</v>
      </c>
      <c r="L1307" s="246"/>
      <c r="M1307" s="247">
        <f>_xlfn.XLOOKUP(TblMainInvoices[[#This Row],[Chapter_Nomber]],TblFeharesChapter[Abniyeh_Chapter_Nomber],TblFeharesChapter[Abniyeh_Plus_Minus])</f>
        <v>1.2688999999999999</v>
      </c>
      <c r="N1307" s="248">
        <v>1.3418000000000001</v>
      </c>
      <c r="O1307" s="245" t="str">
        <f>IF(ISBLANK(TblMainInvoices[[#This Row],[Estimate_Contract_Volumn]]),"",ROUND(TblMainInvoices[[#This Row],[Price_Unit]]*TblMainInvoices[[#This Row],[Estimate_Contract_Volumn]],0))</f>
        <v/>
      </c>
      <c r="P1307" s="249"/>
      <c r="Q1307" s="250" t="str">
        <f>IFERROR(IF(ISBLANK(TblMainInvoices[[#This Row],[ContInv_No01_Volumn]]),"",ROUND(TblMainInvoices[[#This Row],[Price_Unit]]*TblMainInvoices[[#This Row],[ContInv_No01_Volumn]],0)),"")</f>
        <v/>
      </c>
    </row>
    <row r="1308" spans="1:17" ht="50.25" customHeight="1">
      <c r="A1308" s="239" t="str">
        <f t="shared" si="40"/>
        <v>11231502</v>
      </c>
      <c r="B1308" s="240" t="str">
        <f>_xlfn.XLOOKUP(TblMainInvoices[[#This Row],[Fehrest_Code]],TblFeharesCode[Fehrest_Code],TblFeharesCode[Schedule_Prices_Fa])</f>
        <v>ابنیه</v>
      </c>
      <c r="C1308" s="240" t="e">
        <f>_xlfn.XLOOKUP(TblMainInvoices[[#This Row],[Schedule_Prices_Fa]],TblFeharesCode[Schedule_Prices_Fa],#REF!)</f>
        <v>#REF!</v>
      </c>
      <c r="D1308" s="241">
        <v>11</v>
      </c>
      <c r="E1308" s="241" t="str">
        <f t="shared" si="41"/>
        <v>23</v>
      </c>
      <c r="F1308" s="240" t="s">
        <v>2535</v>
      </c>
      <c r="G1308" s="251" t="s">
        <v>2735</v>
      </c>
      <c r="H1308" s="243" t="s">
        <v>2736</v>
      </c>
      <c r="I1308" s="243" t="s">
        <v>4299</v>
      </c>
      <c r="J1308" s="252" t="s">
        <v>145</v>
      </c>
      <c r="K1308" s="245">
        <v>0</v>
      </c>
      <c r="L1308" s="246"/>
      <c r="M1308" s="247">
        <f>_xlfn.XLOOKUP(TblMainInvoices[[#This Row],[Chapter_Nomber]],TblFeharesChapter[Abniyeh_Chapter_Nomber],TblFeharesChapter[Abniyeh_Plus_Minus])</f>
        <v>1.2688999999999999</v>
      </c>
      <c r="N1308" s="248">
        <v>1.3418000000000001</v>
      </c>
      <c r="O1308" s="245" t="str">
        <f>IF(ISBLANK(TblMainInvoices[[#This Row],[Estimate_Contract_Volumn]]),"",ROUND(TblMainInvoices[[#This Row],[Price_Unit]]*TblMainInvoices[[#This Row],[Estimate_Contract_Volumn]],0))</f>
        <v/>
      </c>
      <c r="P1308" s="249"/>
      <c r="Q1308" s="250" t="str">
        <f>IFERROR(IF(ISBLANK(TblMainInvoices[[#This Row],[ContInv_No01_Volumn]]),"",ROUND(TblMainInvoices[[#This Row],[Price_Unit]]*TblMainInvoices[[#This Row],[ContInv_No01_Volumn]],0)),"")</f>
        <v/>
      </c>
    </row>
    <row r="1309" spans="1:17" ht="50.25" customHeight="1">
      <c r="A1309" s="239" t="str">
        <f t="shared" si="40"/>
        <v>11231610</v>
      </c>
      <c r="B1309" s="240" t="str">
        <f>_xlfn.XLOOKUP(TblMainInvoices[[#This Row],[Fehrest_Code]],TblFeharesCode[Fehrest_Code],TblFeharesCode[Schedule_Prices_Fa])</f>
        <v>ابنیه</v>
      </c>
      <c r="C1309" s="240" t="e">
        <f>_xlfn.XLOOKUP(TblMainInvoices[[#This Row],[Schedule_Prices_Fa]],TblFeharesCode[Schedule_Prices_Fa],#REF!)</f>
        <v>#REF!</v>
      </c>
      <c r="D1309" s="241">
        <v>11</v>
      </c>
      <c r="E1309" s="241" t="str">
        <f t="shared" si="41"/>
        <v>23</v>
      </c>
      <c r="F1309" s="240" t="s">
        <v>2535</v>
      </c>
      <c r="G1309" s="251" t="s">
        <v>2737</v>
      </c>
      <c r="H1309" s="243" t="s">
        <v>2738</v>
      </c>
      <c r="I1309" s="243" t="s">
        <v>4300</v>
      </c>
      <c r="J1309" s="252" t="s">
        <v>32</v>
      </c>
      <c r="K1309" s="245">
        <v>663500</v>
      </c>
      <c r="L1309" s="246"/>
      <c r="M1309" s="247">
        <f>_xlfn.XLOOKUP(TblMainInvoices[[#This Row],[Chapter_Nomber]],TblFeharesChapter[Abniyeh_Chapter_Nomber],TblFeharesChapter[Abniyeh_Plus_Minus])</f>
        <v>1.2688999999999999</v>
      </c>
      <c r="N1309" s="248">
        <v>1.3418000000000001</v>
      </c>
      <c r="O1309" s="245" t="str">
        <f>IF(ISBLANK(TblMainInvoices[[#This Row],[Estimate_Contract_Volumn]]),"",ROUND(TblMainInvoices[[#This Row],[Price_Unit]]*TblMainInvoices[[#This Row],[Estimate_Contract_Volumn]],0))</f>
        <v/>
      </c>
      <c r="P1309" s="249"/>
      <c r="Q1309" s="250" t="str">
        <f>IFERROR(IF(ISBLANK(TblMainInvoices[[#This Row],[ContInv_No01_Volumn]]),"",ROUND(TblMainInvoices[[#This Row],[Price_Unit]]*TblMainInvoices[[#This Row],[ContInv_No01_Volumn]],0)),"")</f>
        <v/>
      </c>
    </row>
    <row r="1310" spans="1:17" ht="50.25" customHeight="1">
      <c r="A1310" s="239" t="str">
        <f t="shared" si="40"/>
        <v>11231611</v>
      </c>
      <c r="B1310" s="240" t="str">
        <f>_xlfn.XLOOKUP(TblMainInvoices[[#This Row],[Fehrest_Code]],TblFeharesCode[Fehrest_Code],TblFeharesCode[Schedule_Prices_Fa])</f>
        <v>ابنیه</v>
      </c>
      <c r="C1310" s="240" t="e">
        <f>_xlfn.XLOOKUP(TblMainInvoices[[#This Row],[Schedule_Prices_Fa]],TblFeharesCode[Schedule_Prices_Fa],#REF!)</f>
        <v>#REF!</v>
      </c>
      <c r="D1310" s="241">
        <v>11</v>
      </c>
      <c r="E1310" s="241" t="str">
        <f t="shared" si="41"/>
        <v>23</v>
      </c>
      <c r="F1310" s="240" t="s">
        <v>2535</v>
      </c>
      <c r="G1310" s="251" t="s">
        <v>2739</v>
      </c>
      <c r="H1310" s="243" t="s">
        <v>2740</v>
      </c>
      <c r="I1310" s="243" t="s">
        <v>4301</v>
      </c>
      <c r="J1310" s="252" t="s">
        <v>125</v>
      </c>
      <c r="K1310" s="245">
        <v>1606000</v>
      </c>
      <c r="L1310" s="246"/>
      <c r="M1310" s="247">
        <f>_xlfn.XLOOKUP(TblMainInvoices[[#This Row],[Chapter_Nomber]],TblFeharesChapter[Abniyeh_Chapter_Nomber],TblFeharesChapter[Abniyeh_Plus_Minus])</f>
        <v>1.2688999999999999</v>
      </c>
      <c r="N1310" s="248">
        <v>1.3418000000000001</v>
      </c>
      <c r="O1310" s="245" t="str">
        <f>IF(ISBLANK(TblMainInvoices[[#This Row],[Estimate_Contract_Volumn]]),"",ROUND(TblMainInvoices[[#This Row],[Price_Unit]]*TblMainInvoices[[#This Row],[Estimate_Contract_Volumn]],0))</f>
        <v/>
      </c>
      <c r="P1310" s="249"/>
      <c r="Q1310" s="250" t="str">
        <f>IFERROR(IF(ISBLANK(TblMainInvoices[[#This Row],[ContInv_No01_Volumn]]),"",ROUND(TblMainInvoices[[#This Row],[Price_Unit]]*TblMainInvoices[[#This Row],[ContInv_No01_Volumn]],0)),"")</f>
        <v/>
      </c>
    </row>
    <row r="1311" spans="1:17" ht="50.25" customHeight="1">
      <c r="A1311" s="239" t="str">
        <f t="shared" si="40"/>
        <v>11231701</v>
      </c>
      <c r="B1311" s="240" t="str">
        <f>_xlfn.XLOOKUP(TblMainInvoices[[#This Row],[Fehrest_Code]],TblFeharesCode[Fehrest_Code],TblFeharesCode[Schedule_Prices_Fa])</f>
        <v>ابنیه</v>
      </c>
      <c r="C1311" s="240" t="e">
        <f>_xlfn.XLOOKUP(TblMainInvoices[[#This Row],[Schedule_Prices_Fa]],TblFeharesCode[Schedule_Prices_Fa],#REF!)</f>
        <v>#REF!</v>
      </c>
      <c r="D1311" s="241">
        <v>11</v>
      </c>
      <c r="E1311" s="241" t="str">
        <f t="shared" si="41"/>
        <v>23</v>
      </c>
      <c r="F1311" s="240" t="s">
        <v>2535</v>
      </c>
      <c r="G1311" s="251" t="s">
        <v>2741</v>
      </c>
      <c r="H1311" s="243" t="s">
        <v>2742</v>
      </c>
      <c r="I1311" s="243" t="s">
        <v>4302</v>
      </c>
      <c r="J1311" s="252" t="s">
        <v>236</v>
      </c>
      <c r="K1311" s="245">
        <v>13054000</v>
      </c>
      <c r="L1311" s="246"/>
      <c r="M1311" s="247">
        <f>_xlfn.XLOOKUP(TblMainInvoices[[#This Row],[Chapter_Nomber]],TblFeharesChapter[Abniyeh_Chapter_Nomber],TblFeharesChapter[Abniyeh_Plus_Minus])</f>
        <v>1.2688999999999999</v>
      </c>
      <c r="N1311" s="248">
        <v>1.3418000000000001</v>
      </c>
      <c r="O1311" s="245" t="str">
        <f>IF(ISBLANK(TblMainInvoices[[#This Row],[Estimate_Contract_Volumn]]),"",ROUND(TblMainInvoices[[#This Row],[Price_Unit]]*TblMainInvoices[[#This Row],[Estimate_Contract_Volumn]],0))</f>
        <v/>
      </c>
      <c r="P1311" s="249"/>
      <c r="Q1311" s="250" t="str">
        <f>IFERROR(IF(ISBLANK(TblMainInvoices[[#This Row],[ContInv_No01_Volumn]]),"",ROUND(TblMainInvoices[[#This Row],[Price_Unit]]*TblMainInvoices[[#This Row],[ContInv_No01_Volumn]],0)),"")</f>
        <v/>
      </c>
    </row>
    <row r="1312" spans="1:17" ht="50.25" customHeight="1">
      <c r="A1312" s="239" t="str">
        <f t="shared" si="40"/>
        <v>11231702</v>
      </c>
      <c r="B1312" s="240" t="str">
        <f>_xlfn.XLOOKUP(TblMainInvoices[[#This Row],[Fehrest_Code]],TblFeharesCode[Fehrest_Code],TblFeharesCode[Schedule_Prices_Fa])</f>
        <v>ابنیه</v>
      </c>
      <c r="C1312" s="240" t="e">
        <f>_xlfn.XLOOKUP(TblMainInvoices[[#This Row],[Schedule_Prices_Fa]],TblFeharesCode[Schedule_Prices_Fa],#REF!)</f>
        <v>#REF!</v>
      </c>
      <c r="D1312" s="241">
        <v>11</v>
      </c>
      <c r="E1312" s="241" t="str">
        <f t="shared" si="41"/>
        <v>23</v>
      </c>
      <c r="F1312" s="240" t="s">
        <v>2535</v>
      </c>
      <c r="G1312" s="251" t="s">
        <v>2743</v>
      </c>
      <c r="H1312" s="243" t="s">
        <v>2744</v>
      </c>
      <c r="I1312" s="243" t="s">
        <v>4302</v>
      </c>
      <c r="J1312" s="252" t="s">
        <v>236</v>
      </c>
      <c r="K1312" s="245">
        <v>27993000</v>
      </c>
      <c r="L1312" s="246"/>
      <c r="M1312" s="247">
        <f>_xlfn.XLOOKUP(TblMainInvoices[[#This Row],[Chapter_Nomber]],TblFeharesChapter[Abniyeh_Chapter_Nomber],TblFeharesChapter[Abniyeh_Plus_Minus])</f>
        <v>1.2688999999999999</v>
      </c>
      <c r="N1312" s="248">
        <v>1.3418000000000001</v>
      </c>
      <c r="O1312" s="245" t="str">
        <f>IF(ISBLANK(TblMainInvoices[[#This Row],[Estimate_Contract_Volumn]]),"",ROUND(TblMainInvoices[[#This Row],[Price_Unit]]*TblMainInvoices[[#This Row],[Estimate_Contract_Volumn]],0))</f>
        <v/>
      </c>
      <c r="P1312" s="249"/>
      <c r="Q1312" s="250" t="str">
        <f>IFERROR(IF(ISBLANK(TblMainInvoices[[#This Row],[ContInv_No01_Volumn]]),"",ROUND(TblMainInvoices[[#This Row],[Price_Unit]]*TblMainInvoices[[#This Row],[ContInv_No01_Volumn]],0)),"")</f>
        <v/>
      </c>
    </row>
    <row r="1313" spans="1:17" ht="50.25" customHeight="1">
      <c r="A1313" s="239" t="str">
        <f t="shared" si="40"/>
        <v>11231703</v>
      </c>
      <c r="B1313" s="240" t="str">
        <f>_xlfn.XLOOKUP(TblMainInvoices[[#This Row],[Fehrest_Code]],TblFeharesCode[Fehrest_Code],TblFeharesCode[Schedule_Prices_Fa])</f>
        <v>ابنیه</v>
      </c>
      <c r="C1313" s="240" t="e">
        <f>_xlfn.XLOOKUP(TblMainInvoices[[#This Row],[Schedule_Prices_Fa]],TblFeharesCode[Schedule_Prices_Fa],#REF!)</f>
        <v>#REF!</v>
      </c>
      <c r="D1313" s="241">
        <v>11</v>
      </c>
      <c r="E1313" s="241" t="str">
        <f t="shared" si="41"/>
        <v>23</v>
      </c>
      <c r="F1313" s="240" t="s">
        <v>2535</v>
      </c>
      <c r="G1313" s="251" t="s">
        <v>2745</v>
      </c>
      <c r="H1313" s="243" t="s">
        <v>2746</v>
      </c>
      <c r="I1313" s="243" t="s">
        <v>4303</v>
      </c>
      <c r="J1313" s="252" t="s">
        <v>236</v>
      </c>
      <c r="K1313" s="245">
        <v>2600000</v>
      </c>
      <c r="L1313" s="246"/>
      <c r="M1313" s="247">
        <f>_xlfn.XLOOKUP(TblMainInvoices[[#This Row],[Chapter_Nomber]],TblFeharesChapter[Abniyeh_Chapter_Nomber],TblFeharesChapter[Abniyeh_Plus_Minus])</f>
        <v>1.2688999999999999</v>
      </c>
      <c r="N1313" s="248">
        <v>1.3418000000000001</v>
      </c>
      <c r="O1313" s="245" t="str">
        <f>IF(ISBLANK(TblMainInvoices[[#This Row],[Estimate_Contract_Volumn]]),"",ROUND(TblMainInvoices[[#This Row],[Price_Unit]]*TblMainInvoices[[#This Row],[Estimate_Contract_Volumn]],0))</f>
        <v/>
      </c>
      <c r="P1313" s="249"/>
      <c r="Q1313" s="250" t="str">
        <f>IFERROR(IF(ISBLANK(TblMainInvoices[[#This Row],[ContInv_No01_Volumn]]),"",ROUND(TblMainInvoices[[#This Row],[Price_Unit]]*TblMainInvoices[[#This Row],[ContInv_No01_Volumn]],0)),"")</f>
        <v/>
      </c>
    </row>
    <row r="1314" spans="1:17" ht="50.25" customHeight="1">
      <c r="A1314" s="239" t="str">
        <f t="shared" si="40"/>
        <v>11231704</v>
      </c>
      <c r="B1314" s="240" t="str">
        <f>_xlfn.XLOOKUP(TblMainInvoices[[#This Row],[Fehrest_Code]],TblFeharesCode[Fehrest_Code],TblFeharesCode[Schedule_Prices_Fa])</f>
        <v>ابنیه</v>
      </c>
      <c r="C1314" s="240" t="e">
        <f>_xlfn.XLOOKUP(TblMainInvoices[[#This Row],[Schedule_Prices_Fa]],TblFeharesCode[Schedule_Prices_Fa],#REF!)</f>
        <v>#REF!</v>
      </c>
      <c r="D1314" s="241">
        <v>11</v>
      </c>
      <c r="E1314" s="241" t="str">
        <f t="shared" si="41"/>
        <v>23</v>
      </c>
      <c r="F1314" s="240" t="s">
        <v>2535</v>
      </c>
      <c r="G1314" s="251" t="s">
        <v>2747</v>
      </c>
      <c r="H1314" s="243" t="s">
        <v>2748</v>
      </c>
      <c r="I1314" s="243" t="s">
        <v>4304</v>
      </c>
      <c r="J1314" s="252" t="s">
        <v>236</v>
      </c>
      <c r="K1314" s="245">
        <v>3125000</v>
      </c>
      <c r="L1314" s="246"/>
      <c r="M1314" s="247">
        <f>_xlfn.XLOOKUP(TblMainInvoices[[#This Row],[Chapter_Nomber]],TblFeharesChapter[Abniyeh_Chapter_Nomber],TblFeharesChapter[Abniyeh_Plus_Minus])</f>
        <v>1.2688999999999999</v>
      </c>
      <c r="N1314" s="248">
        <v>1.3418000000000001</v>
      </c>
      <c r="O1314" s="245" t="str">
        <f>IF(ISBLANK(TblMainInvoices[[#This Row],[Estimate_Contract_Volumn]]),"",ROUND(TblMainInvoices[[#This Row],[Price_Unit]]*TblMainInvoices[[#This Row],[Estimate_Contract_Volumn]],0))</f>
        <v/>
      </c>
      <c r="P1314" s="249"/>
      <c r="Q1314" s="250" t="str">
        <f>IFERROR(IF(ISBLANK(TblMainInvoices[[#This Row],[ContInv_No01_Volumn]]),"",ROUND(TblMainInvoices[[#This Row],[Price_Unit]]*TblMainInvoices[[#This Row],[ContInv_No01_Volumn]],0)),"")</f>
        <v/>
      </c>
    </row>
    <row r="1315" spans="1:17" ht="50.25" customHeight="1">
      <c r="A1315" s="239" t="str">
        <f t="shared" si="40"/>
        <v>11231706</v>
      </c>
      <c r="B1315" s="240" t="str">
        <f>_xlfn.XLOOKUP(TblMainInvoices[[#This Row],[Fehrest_Code]],TblFeharesCode[Fehrest_Code],TblFeharesCode[Schedule_Prices_Fa])</f>
        <v>ابنیه</v>
      </c>
      <c r="C1315" s="240" t="e">
        <f>_xlfn.XLOOKUP(TblMainInvoices[[#This Row],[Schedule_Prices_Fa]],TblFeharesCode[Schedule_Prices_Fa],#REF!)</f>
        <v>#REF!</v>
      </c>
      <c r="D1315" s="241">
        <v>11</v>
      </c>
      <c r="E1315" s="241" t="str">
        <f t="shared" si="41"/>
        <v>23</v>
      </c>
      <c r="F1315" s="240" t="s">
        <v>2535</v>
      </c>
      <c r="G1315" s="251" t="s">
        <v>2749</v>
      </c>
      <c r="H1315" s="243" t="s">
        <v>2750</v>
      </c>
      <c r="I1315" s="243" t="s">
        <v>4305</v>
      </c>
      <c r="J1315" s="252" t="s">
        <v>236</v>
      </c>
      <c r="K1315" s="245">
        <v>16291000</v>
      </c>
      <c r="L1315" s="246"/>
      <c r="M1315" s="247">
        <f>_xlfn.XLOOKUP(TblMainInvoices[[#This Row],[Chapter_Nomber]],TblFeharesChapter[Abniyeh_Chapter_Nomber],TblFeharesChapter[Abniyeh_Plus_Minus])</f>
        <v>1.2688999999999999</v>
      </c>
      <c r="N1315" s="248">
        <v>1.3418000000000001</v>
      </c>
      <c r="O1315" s="245" t="str">
        <f>IF(ISBLANK(TblMainInvoices[[#This Row],[Estimate_Contract_Volumn]]),"",ROUND(TblMainInvoices[[#This Row],[Price_Unit]]*TblMainInvoices[[#This Row],[Estimate_Contract_Volumn]],0))</f>
        <v/>
      </c>
      <c r="P1315" s="249"/>
      <c r="Q1315" s="250" t="str">
        <f>IFERROR(IF(ISBLANK(TblMainInvoices[[#This Row],[ContInv_No01_Volumn]]),"",ROUND(TblMainInvoices[[#This Row],[Price_Unit]]*TblMainInvoices[[#This Row],[ContInv_No01_Volumn]],0)),"")</f>
        <v/>
      </c>
    </row>
    <row r="1316" spans="1:17" ht="50.25" customHeight="1">
      <c r="A1316" s="239" t="str">
        <f t="shared" si="40"/>
        <v>11231707</v>
      </c>
      <c r="B1316" s="240" t="str">
        <f>_xlfn.XLOOKUP(TblMainInvoices[[#This Row],[Fehrest_Code]],TblFeharesCode[Fehrest_Code],TblFeharesCode[Schedule_Prices_Fa])</f>
        <v>ابنیه</v>
      </c>
      <c r="C1316" s="240" t="e">
        <f>_xlfn.XLOOKUP(TblMainInvoices[[#This Row],[Schedule_Prices_Fa]],TblFeharesCode[Schedule_Prices_Fa],#REF!)</f>
        <v>#REF!</v>
      </c>
      <c r="D1316" s="241">
        <v>11</v>
      </c>
      <c r="E1316" s="241" t="str">
        <f t="shared" si="41"/>
        <v>23</v>
      </c>
      <c r="F1316" s="240" t="s">
        <v>2535</v>
      </c>
      <c r="G1316" s="251" t="s">
        <v>2751</v>
      </c>
      <c r="H1316" s="243" t="s">
        <v>2752</v>
      </c>
      <c r="I1316" s="243" t="s">
        <v>4306</v>
      </c>
      <c r="J1316" s="252" t="s">
        <v>236</v>
      </c>
      <c r="K1316" s="245">
        <v>16600000</v>
      </c>
      <c r="L1316" s="246"/>
      <c r="M1316" s="247">
        <f>_xlfn.XLOOKUP(TblMainInvoices[[#This Row],[Chapter_Nomber]],TblFeharesChapter[Abniyeh_Chapter_Nomber],TblFeharesChapter[Abniyeh_Plus_Minus])</f>
        <v>1.2688999999999999</v>
      </c>
      <c r="N1316" s="248">
        <v>1.3418000000000001</v>
      </c>
      <c r="O1316" s="245" t="str">
        <f>IF(ISBLANK(TblMainInvoices[[#This Row],[Estimate_Contract_Volumn]]),"",ROUND(TblMainInvoices[[#This Row],[Price_Unit]]*TblMainInvoices[[#This Row],[Estimate_Contract_Volumn]],0))</f>
        <v/>
      </c>
      <c r="P1316" s="249"/>
      <c r="Q1316" s="250" t="str">
        <f>IFERROR(IF(ISBLANK(TblMainInvoices[[#This Row],[ContInv_No01_Volumn]]),"",ROUND(TblMainInvoices[[#This Row],[Price_Unit]]*TblMainInvoices[[#This Row],[ContInv_No01_Volumn]],0)),"")</f>
        <v/>
      </c>
    </row>
    <row r="1317" spans="1:17" ht="50.25" customHeight="1">
      <c r="A1317" s="239" t="str">
        <f t="shared" si="40"/>
        <v>11231708</v>
      </c>
      <c r="B1317" s="240" t="str">
        <f>_xlfn.XLOOKUP(TblMainInvoices[[#This Row],[Fehrest_Code]],TblFeharesCode[Fehrest_Code],TblFeharesCode[Schedule_Prices_Fa])</f>
        <v>ابنیه</v>
      </c>
      <c r="C1317" s="240" t="e">
        <f>_xlfn.XLOOKUP(TblMainInvoices[[#This Row],[Schedule_Prices_Fa]],TblFeharesCode[Schedule_Prices_Fa],#REF!)</f>
        <v>#REF!</v>
      </c>
      <c r="D1317" s="241">
        <v>11</v>
      </c>
      <c r="E1317" s="241" t="str">
        <f t="shared" si="41"/>
        <v>23</v>
      </c>
      <c r="F1317" s="240" t="s">
        <v>2535</v>
      </c>
      <c r="G1317" s="251" t="s">
        <v>2753</v>
      </c>
      <c r="H1317" s="243" t="s">
        <v>2754</v>
      </c>
      <c r="I1317" s="243" t="s">
        <v>4307</v>
      </c>
      <c r="J1317" s="252" t="s">
        <v>236</v>
      </c>
      <c r="K1317" s="245">
        <v>21243000</v>
      </c>
      <c r="L1317" s="246"/>
      <c r="M1317" s="247">
        <f>_xlfn.XLOOKUP(TblMainInvoices[[#This Row],[Chapter_Nomber]],TblFeharesChapter[Abniyeh_Chapter_Nomber],TblFeharesChapter[Abniyeh_Plus_Minus])</f>
        <v>1.2688999999999999</v>
      </c>
      <c r="N1317" s="248">
        <v>1.3418000000000001</v>
      </c>
      <c r="O1317" s="245" t="str">
        <f>IF(ISBLANK(TblMainInvoices[[#This Row],[Estimate_Contract_Volumn]]),"",ROUND(TblMainInvoices[[#This Row],[Price_Unit]]*TblMainInvoices[[#This Row],[Estimate_Contract_Volumn]],0))</f>
        <v/>
      </c>
      <c r="P1317" s="249"/>
      <c r="Q1317" s="250" t="str">
        <f>IFERROR(IF(ISBLANK(TblMainInvoices[[#This Row],[ContInv_No01_Volumn]]),"",ROUND(TblMainInvoices[[#This Row],[Price_Unit]]*TblMainInvoices[[#This Row],[ContInv_No01_Volumn]],0)),"")</f>
        <v/>
      </c>
    </row>
    <row r="1318" spans="1:17" ht="50.25" customHeight="1">
      <c r="A1318" s="239" t="str">
        <f t="shared" si="40"/>
        <v>11231720</v>
      </c>
      <c r="B1318" s="240" t="str">
        <f>_xlfn.XLOOKUP(TblMainInvoices[[#This Row],[Fehrest_Code]],TblFeharesCode[Fehrest_Code],TblFeharesCode[Schedule_Prices_Fa])</f>
        <v>ابنیه</v>
      </c>
      <c r="C1318" s="240" t="e">
        <f>_xlfn.XLOOKUP(TblMainInvoices[[#This Row],[Schedule_Prices_Fa]],TblFeharesCode[Schedule_Prices_Fa],#REF!)</f>
        <v>#REF!</v>
      </c>
      <c r="D1318" s="241">
        <v>11</v>
      </c>
      <c r="E1318" s="241" t="str">
        <f t="shared" si="41"/>
        <v>23</v>
      </c>
      <c r="F1318" s="240" t="s">
        <v>2535</v>
      </c>
      <c r="G1318" s="251" t="s">
        <v>2755</v>
      </c>
      <c r="H1318" s="243" t="s">
        <v>2756</v>
      </c>
      <c r="I1318" s="243" t="s">
        <v>4308</v>
      </c>
      <c r="J1318" s="252" t="s">
        <v>236</v>
      </c>
      <c r="K1318" s="245">
        <v>8602000</v>
      </c>
      <c r="L1318" s="246"/>
      <c r="M1318" s="247">
        <f>_xlfn.XLOOKUP(TblMainInvoices[[#This Row],[Chapter_Nomber]],TblFeharesChapter[Abniyeh_Chapter_Nomber],TblFeharesChapter[Abniyeh_Plus_Minus])</f>
        <v>1.2688999999999999</v>
      </c>
      <c r="N1318" s="248">
        <v>1.3418000000000001</v>
      </c>
      <c r="O1318" s="245" t="str">
        <f>IF(ISBLANK(TblMainInvoices[[#This Row],[Estimate_Contract_Volumn]]),"",ROUND(TblMainInvoices[[#This Row],[Price_Unit]]*TblMainInvoices[[#This Row],[Estimate_Contract_Volumn]],0))</f>
        <v/>
      </c>
      <c r="P1318" s="249"/>
      <c r="Q1318" s="250" t="str">
        <f>IFERROR(IF(ISBLANK(TblMainInvoices[[#This Row],[ContInv_No01_Volumn]]),"",ROUND(TblMainInvoices[[#This Row],[Price_Unit]]*TblMainInvoices[[#This Row],[ContInv_No01_Volumn]],0)),"")</f>
        <v/>
      </c>
    </row>
    <row r="1319" spans="1:17" ht="50.25" customHeight="1">
      <c r="A1319" s="239" t="str">
        <f t="shared" si="40"/>
        <v>11231810</v>
      </c>
      <c r="B1319" s="240" t="str">
        <f>_xlfn.XLOOKUP(TblMainInvoices[[#This Row],[Fehrest_Code]],TblFeharesCode[Fehrest_Code],TblFeharesCode[Schedule_Prices_Fa])</f>
        <v>ابنیه</v>
      </c>
      <c r="C1319" s="240" t="e">
        <f>_xlfn.XLOOKUP(TblMainInvoices[[#This Row],[Schedule_Prices_Fa]],TblFeharesCode[Schedule_Prices_Fa],#REF!)</f>
        <v>#REF!</v>
      </c>
      <c r="D1319" s="241">
        <v>11</v>
      </c>
      <c r="E1319" s="241" t="str">
        <f t="shared" si="41"/>
        <v>23</v>
      </c>
      <c r="F1319" s="240" t="s">
        <v>2535</v>
      </c>
      <c r="G1319" s="251" t="s">
        <v>2757</v>
      </c>
      <c r="H1319" s="243" t="s">
        <v>2758</v>
      </c>
      <c r="I1319" s="243" t="s">
        <v>4309</v>
      </c>
      <c r="J1319" s="252" t="s">
        <v>125</v>
      </c>
      <c r="K1319" s="245">
        <v>434500</v>
      </c>
      <c r="L1319" s="246"/>
      <c r="M1319" s="247">
        <f>_xlfn.XLOOKUP(TblMainInvoices[[#This Row],[Chapter_Nomber]],TblFeharesChapter[Abniyeh_Chapter_Nomber],TblFeharesChapter[Abniyeh_Plus_Minus])</f>
        <v>1.2688999999999999</v>
      </c>
      <c r="N1319" s="248">
        <v>1.3418000000000001</v>
      </c>
      <c r="O1319" s="245" t="str">
        <f>IF(ISBLANK(TblMainInvoices[[#This Row],[Estimate_Contract_Volumn]]),"",ROUND(TblMainInvoices[[#This Row],[Price_Unit]]*TblMainInvoices[[#This Row],[Estimate_Contract_Volumn]],0))</f>
        <v/>
      </c>
      <c r="P1319" s="249"/>
      <c r="Q1319" s="250" t="str">
        <f>IFERROR(IF(ISBLANK(TblMainInvoices[[#This Row],[ContInv_No01_Volumn]]),"",ROUND(TblMainInvoices[[#This Row],[Price_Unit]]*TblMainInvoices[[#This Row],[ContInv_No01_Volumn]],0)),"")</f>
        <v/>
      </c>
    </row>
    <row r="1320" spans="1:17" ht="50.25" customHeight="1">
      <c r="A1320" s="239" t="str">
        <f t="shared" si="40"/>
        <v>11231820</v>
      </c>
      <c r="B1320" s="240" t="str">
        <f>_xlfn.XLOOKUP(TblMainInvoices[[#This Row],[Fehrest_Code]],TblFeharesCode[Fehrest_Code],TblFeharesCode[Schedule_Prices_Fa])</f>
        <v>ابنیه</v>
      </c>
      <c r="C1320" s="240" t="e">
        <f>_xlfn.XLOOKUP(TblMainInvoices[[#This Row],[Schedule_Prices_Fa]],TblFeharesCode[Schedule_Prices_Fa],#REF!)</f>
        <v>#REF!</v>
      </c>
      <c r="D1320" s="241">
        <v>11</v>
      </c>
      <c r="E1320" s="241" t="str">
        <f t="shared" si="41"/>
        <v>23</v>
      </c>
      <c r="F1320" s="240" t="s">
        <v>2535</v>
      </c>
      <c r="G1320" s="251" t="s">
        <v>2759</v>
      </c>
      <c r="H1320" s="243" t="s">
        <v>2760</v>
      </c>
      <c r="I1320" s="243" t="s">
        <v>4310</v>
      </c>
      <c r="J1320" s="244" t="s">
        <v>125</v>
      </c>
      <c r="K1320" s="245">
        <v>527000</v>
      </c>
      <c r="L1320" s="246"/>
      <c r="M1320" s="247">
        <f>_xlfn.XLOOKUP(TblMainInvoices[[#This Row],[Chapter_Nomber]],TblFeharesChapter[Abniyeh_Chapter_Nomber],TblFeharesChapter[Abniyeh_Plus_Minus])</f>
        <v>1.2688999999999999</v>
      </c>
      <c r="N1320" s="248">
        <v>1.3418000000000001</v>
      </c>
      <c r="O1320" s="245" t="str">
        <f>IF(ISBLANK(TblMainInvoices[[#This Row],[Estimate_Contract_Volumn]]),"",ROUND(TblMainInvoices[[#This Row],[Price_Unit]]*TblMainInvoices[[#This Row],[Estimate_Contract_Volumn]],0))</f>
        <v/>
      </c>
      <c r="P1320" s="249"/>
      <c r="Q1320" s="250" t="str">
        <f>IFERROR(IF(ISBLANK(TblMainInvoices[[#This Row],[ContInv_No01_Volumn]]),"",ROUND(TblMainInvoices[[#This Row],[Price_Unit]]*TblMainInvoices[[#This Row],[ContInv_No01_Volumn]],0)),"")</f>
        <v/>
      </c>
    </row>
    <row r="1321" spans="1:17" ht="50.25" customHeight="1">
      <c r="A1321" s="239" t="str">
        <f t="shared" si="40"/>
        <v>11231901</v>
      </c>
      <c r="B1321" s="240" t="str">
        <f>_xlfn.XLOOKUP(TblMainInvoices[[#This Row],[Fehrest_Code]],TblFeharesCode[Fehrest_Code],TblFeharesCode[Schedule_Prices_Fa])</f>
        <v>ابنیه</v>
      </c>
      <c r="C1321" s="240" t="e">
        <f>_xlfn.XLOOKUP(TblMainInvoices[[#This Row],[Schedule_Prices_Fa]],TblFeharesCode[Schedule_Prices_Fa],#REF!)</f>
        <v>#REF!</v>
      </c>
      <c r="D1321" s="241">
        <v>11</v>
      </c>
      <c r="E1321" s="241" t="str">
        <f t="shared" si="41"/>
        <v>23</v>
      </c>
      <c r="F1321" s="240" t="s">
        <v>2535</v>
      </c>
      <c r="G1321" s="251" t="s">
        <v>2761</v>
      </c>
      <c r="H1321" s="243" t="s">
        <v>2762</v>
      </c>
      <c r="I1321" s="243" t="s">
        <v>4311</v>
      </c>
      <c r="J1321" s="252" t="s">
        <v>32</v>
      </c>
      <c r="K1321" s="245">
        <v>2051000</v>
      </c>
      <c r="L1321" s="246"/>
      <c r="M1321" s="247">
        <f>_xlfn.XLOOKUP(TblMainInvoices[[#This Row],[Chapter_Nomber]],TblFeharesChapter[Abniyeh_Chapter_Nomber],TblFeharesChapter[Abniyeh_Plus_Minus])</f>
        <v>1.2688999999999999</v>
      </c>
      <c r="N1321" s="248">
        <v>1.3418000000000001</v>
      </c>
      <c r="O1321" s="245" t="str">
        <f>IF(ISBLANK(TblMainInvoices[[#This Row],[Estimate_Contract_Volumn]]),"",ROUND(TblMainInvoices[[#This Row],[Price_Unit]]*TblMainInvoices[[#This Row],[Estimate_Contract_Volumn]],0))</f>
        <v/>
      </c>
      <c r="P1321" s="249"/>
      <c r="Q1321" s="250" t="str">
        <f>IFERROR(IF(ISBLANK(TblMainInvoices[[#This Row],[ContInv_No01_Volumn]]),"",ROUND(TblMainInvoices[[#This Row],[Price_Unit]]*TblMainInvoices[[#This Row],[ContInv_No01_Volumn]],0)),"")</f>
        <v/>
      </c>
    </row>
    <row r="1322" spans="1:17" ht="50.25" customHeight="1">
      <c r="A1322" s="239" t="str">
        <f t="shared" si="40"/>
        <v>11231902</v>
      </c>
      <c r="B1322" s="240" t="str">
        <f>_xlfn.XLOOKUP(TblMainInvoices[[#This Row],[Fehrest_Code]],TblFeharesCode[Fehrest_Code],TblFeharesCode[Schedule_Prices_Fa])</f>
        <v>ابنیه</v>
      </c>
      <c r="C1322" s="240" t="e">
        <f>_xlfn.XLOOKUP(TblMainInvoices[[#This Row],[Schedule_Prices_Fa]],TblFeharesCode[Schedule_Prices_Fa],#REF!)</f>
        <v>#REF!</v>
      </c>
      <c r="D1322" s="241">
        <v>11</v>
      </c>
      <c r="E1322" s="241" t="str">
        <f t="shared" si="41"/>
        <v>23</v>
      </c>
      <c r="F1322" s="240" t="s">
        <v>2535</v>
      </c>
      <c r="G1322" s="251" t="s">
        <v>2763</v>
      </c>
      <c r="H1322" s="243" t="s">
        <v>2764</v>
      </c>
      <c r="I1322" s="243" t="s">
        <v>4312</v>
      </c>
      <c r="J1322" s="252" t="s">
        <v>125</v>
      </c>
      <c r="K1322" s="245">
        <v>1924000</v>
      </c>
      <c r="L1322" s="246"/>
      <c r="M1322" s="247">
        <f>_xlfn.XLOOKUP(TblMainInvoices[[#This Row],[Chapter_Nomber]],TblFeharesChapter[Abniyeh_Chapter_Nomber],TblFeharesChapter[Abniyeh_Plus_Minus])</f>
        <v>1.2688999999999999</v>
      </c>
      <c r="N1322" s="248">
        <v>1.3418000000000001</v>
      </c>
      <c r="O1322" s="245" t="str">
        <f>IF(ISBLANK(TblMainInvoices[[#This Row],[Estimate_Contract_Volumn]]),"",ROUND(TblMainInvoices[[#This Row],[Price_Unit]]*TblMainInvoices[[#This Row],[Estimate_Contract_Volumn]],0))</f>
        <v/>
      </c>
      <c r="P1322" s="249"/>
      <c r="Q1322" s="250" t="str">
        <f>IFERROR(IF(ISBLANK(TblMainInvoices[[#This Row],[ContInv_No01_Volumn]]),"",ROUND(TblMainInvoices[[#This Row],[Price_Unit]]*TblMainInvoices[[#This Row],[ContInv_No01_Volumn]],0)),"")</f>
        <v/>
      </c>
    </row>
    <row r="1323" spans="1:17" ht="50.25" customHeight="1">
      <c r="A1323" s="239" t="str">
        <f t="shared" si="40"/>
        <v>11232001</v>
      </c>
      <c r="B1323" s="240" t="str">
        <f>_xlfn.XLOOKUP(TblMainInvoices[[#This Row],[Fehrest_Code]],TblFeharesCode[Fehrest_Code],TblFeharesCode[Schedule_Prices_Fa])</f>
        <v>ابنیه</v>
      </c>
      <c r="C1323" s="240" t="e">
        <f>_xlfn.XLOOKUP(TblMainInvoices[[#This Row],[Schedule_Prices_Fa]],TblFeharesCode[Schedule_Prices_Fa],#REF!)</f>
        <v>#REF!</v>
      </c>
      <c r="D1323" s="241">
        <v>11</v>
      </c>
      <c r="E1323" s="241" t="str">
        <f t="shared" si="41"/>
        <v>23</v>
      </c>
      <c r="F1323" s="240" t="s">
        <v>2535</v>
      </c>
      <c r="G1323" s="251" t="s">
        <v>2765</v>
      </c>
      <c r="H1323" s="243" t="s">
        <v>2766</v>
      </c>
      <c r="I1323" s="243" t="s">
        <v>4313</v>
      </c>
      <c r="J1323" s="252" t="s">
        <v>125</v>
      </c>
      <c r="K1323" s="245">
        <v>9761000</v>
      </c>
      <c r="L1323" s="246"/>
      <c r="M1323" s="247">
        <f>_xlfn.XLOOKUP(TblMainInvoices[[#This Row],[Chapter_Nomber]],TblFeharesChapter[Abniyeh_Chapter_Nomber],TblFeharesChapter[Abniyeh_Plus_Minus])</f>
        <v>1.2688999999999999</v>
      </c>
      <c r="N1323" s="248">
        <v>1.3418000000000001</v>
      </c>
      <c r="O1323" s="245" t="str">
        <f>IF(ISBLANK(TblMainInvoices[[#This Row],[Estimate_Contract_Volumn]]),"",ROUND(TblMainInvoices[[#This Row],[Price_Unit]]*TblMainInvoices[[#This Row],[Estimate_Contract_Volumn]],0))</f>
        <v/>
      </c>
      <c r="P1323" s="249"/>
      <c r="Q1323" s="250" t="str">
        <f>IFERROR(IF(ISBLANK(TblMainInvoices[[#This Row],[ContInv_No01_Volumn]]),"",ROUND(TblMainInvoices[[#This Row],[Price_Unit]]*TblMainInvoices[[#This Row],[ContInv_No01_Volumn]],0)),"")</f>
        <v/>
      </c>
    </row>
    <row r="1324" spans="1:17" ht="50.25" customHeight="1">
      <c r="A1324" s="239" t="str">
        <f t="shared" si="40"/>
        <v>11232002</v>
      </c>
      <c r="B1324" s="240" t="str">
        <f>_xlfn.XLOOKUP(TblMainInvoices[[#This Row],[Fehrest_Code]],TblFeharesCode[Fehrest_Code],TblFeharesCode[Schedule_Prices_Fa])</f>
        <v>ابنیه</v>
      </c>
      <c r="C1324" s="240" t="e">
        <f>_xlfn.XLOOKUP(TblMainInvoices[[#This Row],[Schedule_Prices_Fa]],TblFeharesCode[Schedule_Prices_Fa],#REF!)</f>
        <v>#REF!</v>
      </c>
      <c r="D1324" s="241">
        <v>11</v>
      </c>
      <c r="E1324" s="241" t="str">
        <f t="shared" si="41"/>
        <v>23</v>
      </c>
      <c r="F1324" s="240" t="s">
        <v>2535</v>
      </c>
      <c r="G1324" s="251" t="s">
        <v>2767</v>
      </c>
      <c r="H1324" s="243" t="s">
        <v>2768</v>
      </c>
      <c r="I1324" s="243" t="s">
        <v>4314</v>
      </c>
      <c r="J1324" s="252" t="s">
        <v>125</v>
      </c>
      <c r="K1324" s="245">
        <v>1545000</v>
      </c>
      <c r="L1324" s="246"/>
      <c r="M1324" s="247">
        <f>_xlfn.XLOOKUP(TblMainInvoices[[#This Row],[Chapter_Nomber]],TblFeharesChapter[Abniyeh_Chapter_Nomber],TblFeharesChapter[Abniyeh_Plus_Minus])</f>
        <v>1.2688999999999999</v>
      </c>
      <c r="N1324" s="248">
        <v>1.3418000000000001</v>
      </c>
      <c r="O1324" s="245" t="str">
        <f>IF(ISBLANK(TblMainInvoices[[#This Row],[Estimate_Contract_Volumn]]),"",ROUND(TblMainInvoices[[#This Row],[Price_Unit]]*TblMainInvoices[[#This Row],[Estimate_Contract_Volumn]],0))</f>
        <v/>
      </c>
      <c r="P1324" s="249"/>
      <c r="Q1324" s="250" t="str">
        <f>IFERROR(IF(ISBLANK(TblMainInvoices[[#This Row],[ContInv_No01_Volumn]]),"",ROUND(TblMainInvoices[[#This Row],[Price_Unit]]*TblMainInvoices[[#This Row],[ContInv_No01_Volumn]],0)),"")</f>
        <v/>
      </c>
    </row>
    <row r="1325" spans="1:17" ht="50.25" customHeight="1">
      <c r="A1325" s="239" t="str">
        <f t="shared" si="40"/>
        <v>11232003</v>
      </c>
      <c r="B1325" s="240" t="str">
        <f>_xlfn.XLOOKUP(TblMainInvoices[[#This Row],[Fehrest_Code]],TblFeharesCode[Fehrest_Code],TblFeharesCode[Schedule_Prices_Fa])</f>
        <v>ابنیه</v>
      </c>
      <c r="C1325" s="240" t="e">
        <f>_xlfn.XLOOKUP(TblMainInvoices[[#This Row],[Schedule_Prices_Fa]],TblFeharesCode[Schedule_Prices_Fa],#REF!)</f>
        <v>#REF!</v>
      </c>
      <c r="D1325" s="241">
        <v>11</v>
      </c>
      <c r="E1325" s="241" t="str">
        <f t="shared" si="41"/>
        <v>23</v>
      </c>
      <c r="F1325" s="240" t="s">
        <v>2535</v>
      </c>
      <c r="G1325" s="251" t="s">
        <v>2769</v>
      </c>
      <c r="H1325" s="243" t="s">
        <v>2770</v>
      </c>
      <c r="I1325" s="243" t="s">
        <v>4315</v>
      </c>
      <c r="J1325" s="252" t="s">
        <v>125</v>
      </c>
      <c r="K1325" s="245">
        <v>5510000</v>
      </c>
      <c r="L1325" s="246"/>
      <c r="M1325" s="247">
        <f>_xlfn.XLOOKUP(TblMainInvoices[[#This Row],[Chapter_Nomber]],TblFeharesChapter[Abniyeh_Chapter_Nomber],TblFeharesChapter[Abniyeh_Plus_Minus])</f>
        <v>1.2688999999999999</v>
      </c>
      <c r="N1325" s="248">
        <v>1.3418000000000001</v>
      </c>
      <c r="O1325" s="245" t="str">
        <f>IF(ISBLANK(TblMainInvoices[[#This Row],[Estimate_Contract_Volumn]]),"",ROUND(TblMainInvoices[[#This Row],[Price_Unit]]*TblMainInvoices[[#This Row],[Estimate_Contract_Volumn]],0))</f>
        <v/>
      </c>
      <c r="P1325" s="249"/>
      <c r="Q1325" s="250" t="str">
        <f>IFERROR(IF(ISBLANK(TblMainInvoices[[#This Row],[ContInv_No01_Volumn]]),"",ROUND(TblMainInvoices[[#This Row],[Price_Unit]]*TblMainInvoices[[#This Row],[ContInv_No01_Volumn]],0)),"")</f>
        <v/>
      </c>
    </row>
    <row r="1326" spans="1:17" ht="50.25" customHeight="1">
      <c r="A1326" s="239" t="str">
        <f t="shared" si="40"/>
        <v>11240102</v>
      </c>
      <c r="B1326" s="240" t="str">
        <f>_xlfn.XLOOKUP(TblMainInvoices[[#This Row],[Fehrest_Code]],TblFeharesCode[Fehrest_Code],TblFeharesCode[Schedule_Prices_Fa])</f>
        <v>ابنیه</v>
      </c>
      <c r="C1326" s="240" t="e">
        <f>_xlfn.XLOOKUP(TblMainInvoices[[#This Row],[Schedule_Prices_Fa]],TblFeharesCode[Schedule_Prices_Fa],#REF!)</f>
        <v>#REF!</v>
      </c>
      <c r="D1326" s="241">
        <v>11</v>
      </c>
      <c r="E1326" s="241" t="str">
        <f t="shared" si="41"/>
        <v>24</v>
      </c>
      <c r="F1326" s="240" t="s">
        <v>2771</v>
      </c>
      <c r="G1326" s="251" t="s">
        <v>2772</v>
      </c>
      <c r="H1326" s="243" t="s">
        <v>2773</v>
      </c>
      <c r="I1326" s="243" t="s">
        <v>3508</v>
      </c>
      <c r="J1326" s="244" t="s">
        <v>125</v>
      </c>
      <c r="K1326" s="245">
        <v>3069000</v>
      </c>
      <c r="L1326" s="246"/>
      <c r="M1326" s="247">
        <f>_xlfn.XLOOKUP(TblMainInvoices[[#This Row],[Chapter_Nomber]],TblFeharesChapter[Abniyeh_Chapter_Nomber],TblFeharesChapter[Abniyeh_Plus_Minus])</f>
        <v>1.5507</v>
      </c>
      <c r="N1326" s="248">
        <v>1.3418000000000001</v>
      </c>
      <c r="O1326" s="245" t="str">
        <f>IF(ISBLANK(TblMainInvoices[[#This Row],[Estimate_Contract_Volumn]]),"",ROUND(TblMainInvoices[[#This Row],[Price_Unit]]*TblMainInvoices[[#This Row],[Estimate_Contract_Volumn]],0))</f>
        <v/>
      </c>
      <c r="P1326" s="249"/>
      <c r="Q1326" s="250" t="str">
        <f>IFERROR(IF(ISBLANK(TblMainInvoices[[#This Row],[ContInv_No01_Volumn]]),"",ROUND(TblMainInvoices[[#This Row],[Price_Unit]]*TblMainInvoices[[#This Row],[ContInv_No01_Volumn]],0)),"")</f>
        <v/>
      </c>
    </row>
    <row r="1327" spans="1:17" ht="50.25" customHeight="1">
      <c r="A1327" s="239" t="str">
        <f t="shared" si="40"/>
        <v>11240103</v>
      </c>
      <c r="B1327" s="240" t="str">
        <f>_xlfn.XLOOKUP(TblMainInvoices[[#This Row],[Fehrest_Code]],TblFeharesCode[Fehrest_Code],TblFeharesCode[Schedule_Prices_Fa])</f>
        <v>ابنیه</v>
      </c>
      <c r="C1327" s="240" t="e">
        <f>_xlfn.XLOOKUP(TblMainInvoices[[#This Row],[Schedule_Prices_Fa]],TblFeharesCode[Schedule_Prices_Fa],#REF!)</f>
        <v>#REF!</v>
      </c>
      <c r="D1327" s="241">
        <v>11</v>
      </c>
      <c r="E1327" s="241" t="str">
        <f t="shared" si="41"/>
        <v>24</v>
      </c>
      <c r="F1327" s="240" t="s">
        <v>2771</v>
      </c>
      <c r="G1327" s="251" t="s">
        <v>2774</v>
      </c>
      <c r="H1327" s="243" t="s">
        <v>2775</v>
      </c>
      <c r="I1327" s="243" t="s">
        <v>3508</v>
      </c>
      <c r="J1327" s="252" t="s">
        <v>125</v>
      </c>
      <c r="K1327" s="245">
        <v>3707000</v>
      </c>
      <c r="L1327" s="246"/>
      <c r="M1327" s="247">
        <f>_xlfn.XLOOKUP(TblMainInvoices[[#This Row],[Chapter_Nomber]],TblFeharesChapter[Abniyeh_Chapter_Nomber],TblFeharesChapter[Abniyeh_Plus_Minus])</f>
        <v>1.5507</v>
      </c>
      <c r="N1327" s="248">
        <v>1.3418000000000001</v>
      </c>
      <c r="O1327" s="245" t="str">
        <f>IF(ISBLANK(TblMainInvoices[[#This Row],[Estimate_Contract_Volumn]]),"",ROUND(TblMainInvoices[[#This Row],[Price_Unit]]*TblMainInvoices[[#This Row],[Estimate_Contract_Volumn]],0))</f>
        <v/>
      </c>
      <c r="P1327" s="249"/>
      <c r="Q1327" s="250" t="str">
        <f>IFERROR(IF(ISBLANK(TblMainInvoices[[#This Row],[ContInv_No01_Volumn]]),"",ROUND(TblMainInvoices[[#This Row],[Price_Unit]]*TblMainInvoices[[#This Row],[ContInv_No01_Volumn]],0)),"")</f>
        <v/>
      </c>
    </row>
    <row r="1328" spans="1:17" ht="50.25" customHeight="1">
      <c r="A1328" s="239" t="str">
        <f t="shared" si="40"/>
        <v>11240104</v>
      </c>
      <c r="B1328" s="240" t="str">
        <f>_xlfn.XLOOKUP(TblMainInvoices[[#This Row],[Fehrest_Code]],TblFeharesCode[Fehrest_Code],TblFeharesCode[Schedule_Prices_Fa])</f>
        <v>ابنیه</v>
      </c>
      <c r="C1328" s="240" t="e">
        <f>_xlfn.XLOOKUP(TblMainInvoices[[#This Row],[Schedule_Prices_Fa]],TblFeharesCode[Schedule_Prices_Fa],#REF!)</f>
        <v>#REF!</v>
      </c>
      <c r="D1328" s="241">
        <v>11</v>
      </c>
      <c r="E1328" s="241" t="str">
        <f t="shared" si="41"/>
        <v>24</v>
      </c>
      <c r="F1328" s="240" t="s">
        <v>2771</v>
      </c>
      <c r="G1328" s="251" t="s">
        <v>2776</v>
      </c>
      <c r="H1328" s="243" t="s">
        <v>2777</v>
      </c>
      <c r="I1328" s="243" t="s">
        <v>3508</v>
      </c>
      <c r="J1328" s="252" t="s">
        <v>125</v>
      </c>
      <c r="K1328" s="245">
        <v>4280000</v>
      </c>
      <c r="L1328" s="246"/>
      <c r="M1328" s="247">
        <f>_xlfn.XLOOKUP(TblMainInvoices[[#This Row],[Chapter_Nomber]],TblFeharesChapter[Abniyeh_Chapter_Nomber],TblFeharesChapter[Abniyeh_Plus_Minus])</f>
        <v>1.5507</v>
      </c>
      <c r="N1328" s="248">
        <v>1.3418000000000001</v>
      </c>
      <c r="O1328" s="245" t="str">
        <f>IF(ISBLANK(TblMainInvoices[[#This Row],[Estimate_Contract_Volumn]]),"",ROUND(TblMainInvoices[[#This Row],[Price_Unit]]*TblMainInvoices[[#This Row],[Estimate_Contract_Volumn]],0))</f>
        <v/>
      </c>
      <c r="P1328" s="249"/>
      <c r="Q1328" s="250" t="str">
        <f>IFERROR(IF(ISBLANK(TblMainInvoices[[#This Row],[ContInv_No01_Volumn]]),"",ROUND(TblMainInvoices[[#This Row],[Price_Unit]]*TblMainInvoices[[#This Row],[ContInv_No01_Volumn]],0)),"")</f>
        <v/>
      </c>
    </row>
    <row r="1329" spans="1:17" ht="50.25" customHeight="1">
      <c r="A1329" s="239" t="str">
        <f t="shared" si="40"/>
        <v>11240105</v>
      </c>
      <c r="B1329" s="240" t="str">
        <f>_xlfn.XLOOKUP(TblMainInvoices[[#This Row],[Fehrest_Code]],TblFeharesCode[Fehrest_Code],TblFeharesCode[Schedule_Prices_Fa])</f>
        <v>ابنیه</v>
      </c>
      <c r="C1329" s="240" t="e">
        <f>_xlfn.XLOOKUP(TblMainInvoices[[#This Row],[Schedule_Prices_Fa]],TblFeharesCode[Schedule_Prices_Fa],#REF!)</f>
        <v>#REF!</v>
      </c>
      <c r="D1329" s="241">
        <v>11</v>
      </c>
      <c r="E1329" s="241" t="str">
        <f t="shared" si="41"/>
        <v>24</v>
      </c>
      <c r="F1329" s="240" t="s">
        <v>2771</v>
      </c>
      <c r="G1329" s="251" t="s">
        <v>2778</v>
      </c>
      <c r="H1329" s="243" t="s">
        <v>2779</v>
      </c>
      <c r="I1329" s="243" t="s">
        <v>3508</v>
      </c>
      <c r="J1329" s="244" t="s">
        <v>125</v>
      </c>
      <c r="K1329" s="245">
        <v>4861000</v>
      </c>
      <c r="L1329" s="246"/>
      <c r="M1329" s="247">
        <f>_xlfn.XLOOKUP(TblMainInvoices[[#This Row],[Chapter_Nomber]],TblFeharesChapter[Abniyeh_Chapter_Nomber],TblFeharesChapter[Abniyeh_Plus_Minus])</f>
        <v>1.5507</v>
      </c>
      <c r="N1329" s="248">
        <v>1.3418000000000001</v>
      </c>
      <c r="O1329" s="245" t="str">
        <f>IF(ISBLANK(TblMainInvoices[[#This Row],[Estimate_Contract_Volumn]]),"",ROUND(TblMainInvoices[[#This Row],[Price_Unit]]*TblMainInvoices[[#This Row],[Estimate_Contract_Volumn]],0))</f>
        <v/>
      </c>
      <c r="P1329" s="249"/>
      <c r="Q1329" s="250" t="str">
        <f>IFERROR(IF(ISBLANK(TblMainInvoices[[#This Row],[ContInv_No01_Volumn]]),"",ROUND(TblMainInvoices[[#This Row],[Price_Unit]]*TblMainInvoices[[#This Row],[ContInv_No01_Volumn]],0)),"")</f>
        <v/>
      </c>
    </row>
    <row r="1330" spans="1:17" ht="50.25" customHeight="1">
      <c r="A1330" s="239" t="str">
        <f t="shared" si="40"/>
        <v>11240106</v>
      </c>
      <c r="B1330" s="240" t="str">
        <f>_xlfn.XLOOKUP(TblMainInvoices[[#This Row],[Fehrest_Code]],TblFeharesCode[Fehrest_Code],TblFeharesCode[Schedule_Prices_Fa])</f>
        <v>ابنیه</v>
      </c>
      <c r="C1330" s="240" t="e">
        <f>_xlfn.XLOOKUP(TblMainInvoices[[#This Row],[Schedule_Prices_Fa]],TblFeharesCode[Schedule_Prices_Fa],#REF!)</f>
        <v>#REF!</v>
      </c>
      <c r="D1330" s="241">
        <v>11</v>
      </c>
      <c r="E1330" s="241" t="str">
        <f t="shared" si="41"/>
        <v>24</v>
      </c>
      <c r="F1330" s="240" t="s">
        <v>2771</v>
      </c>
      <c r="G1330" s="251" t="s">
        <v>2780</v>
      </c>
      <c r="H1330" s="243" t="s">
        <v>2781</v>
      </c>
      <c r="I1330" s="243" t="s">
        <v>3508</v>
      </c>
      <c r="J1330" s="252" t="s">
        <v>125</v>
      </c>
      <c r="K1330" s="245">
        <v>6414000</v>
      </c>
      <c r="L1330" s="246"/>
      <c r="M1330" s="247">
        <f>_xlfn.XLOOKUP(TblMainInvoices[[#This Row],[Chapter_Nomber]],TblFeharesChapter[Abniyeh_Chapter_Nomber],TblFeharesChapter[Abniyeh_Plus_Minus])</f>
        <v>1.5507</v>
      </c>
      <c r="N1330" s="248">
        <v>1.3418000000000001</v>
      </c>
      <c r="O1330" s="245" t="str">
        <f>IF(ISBLANK(TblMainInvoices[[#This Row],[Estimate_Contract_Volumn]]),"",ROUND(TblMainInvoices[[#This Row],[Price_Unit]]*TblMainInvoices[[#This Row],[Estimate_Contract_Volumn]],0))</f>
        <v/>
      </c>
      <c r="P1330" s="249"/>
      <c r="Q1330" s="250" t="str">
        <f>IFERROR(IF(ISBLANK(TblMainInvoices[[#This Row],[ContInv_No01_Volumn]]),"",ROUND(TblMainInvoices[[#This Row],[Price_Unit]]*TblMainInvoices[[#This Row],[ContInv_No01_Volumn]],0)),"")</f>
        <v/>
      </c>
    </row>
    <row r="1331" spans="1:17" ht="50.25" customHeight="1">
      <c r="A1331" s="239" t="str">
        <f t="shared" si="40"/>
        <v>11240108</v>
      </c>
      <c r="B1331" s="240" t="str">
        <f>_xlfn.XLOOKUP(TblMainInvoices[[#This Row],[Fehrest_Code]],TblFeharesCode[Fehrest_Code],TblFeharesCode[Schedule_Prices_Fa])</f>
        <v>ابنیه</v>
      </c>
      <c r="C1331" s="240" t="e">
        <f>_xlfn.XLOOKUP(TblMainInvoices[[#This Row],[Schedule_Prices_Fa]],TblFeharesCode[Schedule_Prices_Fa],#REF!)</f>
        <v>#REF!</v>
      </c>
      <c r="D1331" s="241">
        <v>11</v>
      </c>
      <c r="E1331" s="241" t="str">
        <f t="shared" si="41"/>
        <v>24</v>
      </c>
      <c r="F1331" s="240" t="s">
        <v>2771</v>
      </c>
      <c r="G1331" s="251" t="s">
        <v>2782</v>
      </c>
      <c r="H1331" s="243" t="s">
        <v>2783</v>
      </c>
      <c r="I1331" s="243" t="s">
        <v>3508</v>
      </c>
      <c r="J1331" s="252" t="s">
        <v>125</v>
      </c>
      <c r="K1331" s="245">
        <v>7002000</v>
      </c>
      <c r="L1331" s="246"/>
      <c r="M1331" s="247">
        <f>_xlfn.XLOOKUP(TblMainInvoices[[#This Row],[Chapter_Nomber]],TblFeharesChapter[Abniyeh_Chapter_Nomber],TblFeharesChapter[Abniyeh_Plus_Minus])</f>
        <v>1.5507</v>
      </c>
      <c r="N1331" s="248">
        <v>1.3418000000000001</v>
      </c>
      <c r="O1331" s="245" t="str">
        <f>IF(ISBLANK(TblMainInvoices[[#This Row],[Estimate_Contract_Volumn]]),"",ROUND(TblMainInvoices[[#This Row],[Price_Unit]]*TblMainInvoices[[#This Row],[Estimate_Contract_Volumn]],0))</f>
        <v/>
      </c>
      <c r="P1331" s="249"/>
      <c r="Q1331" s="250" t="str">
        <f>IFERROR(IF(ISBLANK(TblMainInvoices[[#This Row],[ContInv_No01_Volumn]]),"",ROUND(TblMainInvoices[[#This Row],[Price_Unit]]*TblMainInvoices[[#This Row],[ContInv_No01_Volumn]],0)),"")</f>
        <v/>
      </c>
    </row>
    <row r="1332" spans="1:17" ht="50.25" customHeight="1">
      <c r="A1332" s="239" t="str">
        <f t="shared" si="40"/>
        <v>11240201</v>
      </c>
      <c r="B1332" s="240" t="str">
        <f>_xlfn.XLOOKUP(TblMainInvoices[[#This Row],[Fehrest_Code]],TblFeharesCode[Fehrest_Code],TblFeharesCode[Schedule_Prices_Fa])</f>
        <v>ابنیه</v>
      </c>
      <c r="C1332" s="240" t="e">
        <f>_xlfn.XLOOKUP(TblMainInvoices[[#This Row],[Schedule_Prices_Fa]],TblFeharesCode[Schedule_Prices_Fa],#REF!)</f>
        <v>#REF!</v>
      </c>
      <c r="D1332" s="241">
        <v>11</v>
      </c>
      <c r="E1332" s="241" t="str">
        <f t="shared" si="41"/>
        <v>24</v>
      </c>
      <c r="F1332" s="240" t="s">
        <v>2771</v>
      </c>
      <c r="G1332" s="251" t="s">
        <v>2784</v>
      </c>
      <c r="H1332" s="243" t="s">
        <v>2785</v>
      </c>
      <c r="I1332" s="243" t="s">
        <v>3508</v>
      </c>
      <c r="J1332" s="252" t="s">
        <v>125</v>
      </c>
      <c r="K1332" s="245">
        <v>2414000</v>
      </c>
      <c r="L1332" s="246"/>
      <c r="M1332" s="247">
        <f>_xlfn.XLOOKUP(TblMainInvoices[[#This Row],[Chapter_Nomber]],TblFeharesChapter[Abniyeh_Chapter_Nomber],TblFeharesChapter[Abniyeh_Plus_Minus])</f>
        <v>1.5507</v>
      </c>
      <c r="N1332" s="248">
        <v>1.3418000000000001</v>
      </c>
      <c r="O1332" s="245" t="str">
        <f>IF(ISBLANK(TblMainInvoices[[#This Row],[Estimate_Contract_Volumn]]),"",ROUND(TblMainInvoices[[#This Row],[Price_Unit]]*TblMainInvoices[[#This Row],[Estimate_Contract_Volumn]],0))</f>
        <v/>
      </c>
      <c r="P1332" s="249"/>
      <c r="Q1332" s="250" t="str">
        <f>IFERROR(IF(ISBLANK(TblMainInvoices[[#This Row],[ContInv_No01_Volumn]]),"",ROUND(TblMainInvoices[[#This Row],[Price_Unit]]*TblMainInvoices[[#This Row],[ContInv_No01_Volumn]],0)),"")</f>
        <v/>
      </c>
    </row>
    <row r="1333" spans="1:17" ht="50.25" customHeight="1">
      <c r="A1333" s="239" t="str">
        <f t="shared" si="40"/>
        <v>11240202</v>
      </c>
      <c r="B1333" s="240" t="str">
        <f>_xlfn.XLOOKUP(TblMainInvoices[[#This Row],[Fehrest_Code]],TblFeharesCode[Fehrest_Code],TblFeharesCode[Schedule_Prices_Fa])</f>
        <v>ابنیه</v>
      </c>
      <c r="C1333" s="240" t="e">
        <f>_xlfn.XLOOKUP(TblMainInvoices[[#This Row],[Schedule_Prices_Fa]],TblFeharesCode[Schedule_Prices_Fa],#REF!)</f>
        <v>#REF!</v>
      </c>
      <c r="D1333" s="241">
        <v>11</v>
      </c>
      <c r="E1333" s="241" t="str">
        <f t="shared" si="41"/>
        <v>24</v>
      </c>
      <c r="F1333" s="240" t="s">
        <v>2771</v>
      </c>
      <c r="G1333" s="251" t="s">
        <v>2786</v>
      </c>
      <c r="H1333" s="243" t="s">
        <v>2787</v>
      </c>
      <c r="I1333" s="243" t="s">
        <v>3508</v>
      </c>
      <c r="J1333" s="252" t="s">
        <v>125</v>
      </c>
      <c r="K1333" s="245">
        <v>3056000</v>
      </c>
      <c r="L1333" s="246"/>
      <c r="M1333" s="247">
        <f>_xlfn.XLOOKUP(TblMainInvoices[[#This Row],[Chapter_Nomber]],TblFeharesChapter[Abniyeh_Chapter_Nomber],TblFeharesChapter[Abniyeh_Plus_Minus])</f>
        <v>1.5507</v>
      </c>
      <c r="N1333" s="248">
        <v>1.3418000000000001</v>
      </c>
      <c r="O1333" s="245" t="str">
        <f>IF(ISBLANK(TblMainInvoices[[#This Row],[Estimate_Contract_Volumn]]),"",ROUND(TblMainInvoices[[#This Row],[Price_Unit]]*TblMainInvoices[[#This Row],[Estimate_Contract_Volumn]],0))</f>
        <v/>
      </c>
      <c r="P1333" s="249"/>
      <c r="Q1333" s="250" t="str">
        <f>IFERROR(IF(ISBLANK(TblMainInvoices[[#This Row],[ContInv_No01_Volumn]]),"",ROUND(TblMainInvoices[[#This Row],[Price_Unit]]*TblMainInvoices[[#This Row],[ContInv_No01_Volumn]],0)),"")</f>
        <v/>
      </c>
    </row>
    <row r="1334" spans="1:17" ht="50.25" customHeight="1">
      <c r="A1334" s="239" t="str">
        <f t="shared" si="40"/>
        <v>11240204</v>
      </c>
      <c r="B1334" s="240" t="str">
        <f>_xlfn.XLOOKUP(TblMainInvoices[[#This Row],[Fehrest_Code]],TblFeharesCode[Fehrest_Code],TblFeharesCode[Schedule_Prices_Fa])</f>
        <v>ابنیه</v>
      </c>
      <c r="C1334" s="240" t="e">
        <f>_xlfn.XLOOKUP(TblMainInvoices[[#This Row],[Schedule_Prices_Fa]],TblFeharesCode[Schedule_Prices_Fa],#REF!)</f>
        <v>#REF!</v>
      </c>
      <c r="D1334" s="241">
        <v>11</v>
      </c>
      <c r="E1334" s="241" t="str">
        <f t="shared" si="41"/>
        <v>24</v>
      </c>
      <c r="F1334" s="240" t="s">
        <v>2771</v>
      </c>
      <c r="G1334" s="251" t="s">
        <v>2788</v>
      </c>
      <c r="H1334" s="243" t="s">
        <v>2789</v>
      </c>
      <c r="I1334" s="243" t="s">
        <v>3508</v>
      </c>
      <c r="J1334" s="252" t="s">
        <v>125</v>
      </c>
      <c r="K1334" s="245">
        <v>3768000</v>
      </c>
      <c r="L1334" s="246"/>
      <c r="M1334" s="247">
        <f>_xlfn.XLOOKUP(TblMainInvoices[[#This Row],[Chapter_Nomber]],TblFeharesChapter[Abniyeh_Chapter_Nomber],TblFeharesChapter[Abniyeh_Plus_Minus])</f>
        <v>1.5507</v>
      </c>
      <c r="N1334" s="248">
        <v>1.3418000000000001</v>
      </c>
      <c r="O1334" s="245" t="str">
        <f>IF(ISBLANK(TblMainInvoices[[#This Row],[Estimate_Contract_Volumn]]),"",ROUND(TblMainInvoices[[#This Row],[Price_Unit]]*TblMainInvoices[[#This Row],[Estimate_Contract_Volumn]],0))</f>
        <v/>
      </c>
      <c r="P1334" s="249"/>
      <c r="Q1334" s="250" t="str">
        <f>IFERROR(IF(ISBLANK(TblMainInvoices[[#This Row],[ContInv_No01_Volumn]]),"",ROUND(TblMainInvoices[[#This Row],[Price_Unit]]*TblMainInvoices[[#This Row],[ContInv_No01_Volumn]],0)),"")</f>
        <v/>
      </c>
    </row>
    <row r="1335" spans="1:17" ht="50.25" customHeight="1">
      <c r="A1335" s="239" t="str">
        <f t="shared" si="40"/>
        <v>11240205</v>
      </c>
      <c r="B1335" s="240" t="str">
        <f>_xlfn.XLOOKUP(TblMainInvoices[[#This Row],[Fehrest_Code]],TblFeharesCode[Fehrest_Code],TblFeharesCode[Schedule_Prices_Fa])</f>
        <v>ابنیه</v>
      </c>
      <c r="C1335" s="240" t="e">
        <f>_xlfn.XLOOKUP(TblMainInvoices[[#This Row],[Schedule_Prices_Fa]],TblFeharesCode[Schedule_Prices_Fa],#REF!)</f>
        <v>#REF!</v>
      </c>
      <c r="D1335" s="241">
        <v>11</v>
      </c>
      <c r="E1335" s="241" t="str">
        <f t="shared" si="41"/>
        <v>24</v>
      </c>
      <c r="F1335" s="240" t="s">
        <v>2771</v>
      </c>
      <c r="G1335" s="251" t="s">
        <v>2790</v>
      </c>
      <c r="H1335" s="243" t="s">
        <v>2791</v>
      </c>
      <c r="I1335" s="243" t="s">
        <v>3508</v>
      </c>
      <c r="J1335" s="252" t="s">
        <v>125</v>
      </c>
      <c r="K1335" s="245">
        <v>4212000</v>
      </c>
      <c r="L1335" s="246"/>
      <c r="M1335" s="247">
        <f>_xlfn.XLOOKUP(TblMainInvoices[[#This Row],[Chapter_Nomber]],TblFeharesChapter[Abniyeh_Chapter_Nomber],TblFeharesChapter[Abniyeh_Plus_Minus])</f>
        <v>1.5507</v>
      </c>
      <c r="N1335" s="248">
        <v>1.3418000000000001</v>
      </c>
      <c r="O1335" s="245" t="str">
        <f>IF(ISBLANK(TblMainInvoices[[#This Row],[Estimate_Contract_Volumn]]),"",ROUND(TblMainInvoices[[#This Row],[Price_Unit]]*TblMainInvoices[[#This Row],[Estimate_Contract_Volumn]],0))</f>
        <v/>
      </c>
      <c r="P1335" s="249"/>
      <c r="Q1335" s="250" t="str">
        <f>IFERROR(IF(ISBLANK(TblMainInvoices[[#This Row],[ContInv_No01_Volumn]]),"",ROUND(TblMainInvoices[[#This Row],[Price_Unit]]*TblMainInvoices[[#This Row],[ContInv_No01_Volumn]],0)),"")</f>
        <v/>
      </c>
    </row>
    <row r="1336" spans="1:17" ht="50.25" customHeight="1">
      <c r="A1336" s="239" t="str">
        <f t="shared" si="40"/>
        <v>11240211</v>
      </c>
      <c r="B1336" s="240" t="str">
        <f>_xlfn.XLOOKUP(TblMainInvoices[[#This Row],[Fehrest_Code]],TblFeharesCode[Fehrest_Code],TblFeharesCode[Schedule_Prices_Fa])</f>
        <v>ابنیه</v>
      </c>
      <c r="C1336" s="240" t="e">
        <f>_xlfn.XLOOKUP(TblMainInvoices[[#This Row],[Schedule_Prices_Fa]],TblFeharesCode[Schedule_Prices_Fa],#REF!)</f>
        <v>#REF!</v>
      </c>
      <c r="D1336" s="241">
        <v>11</v>
      </c>
      <c r="E1336" s="241" t="str">
        <f t="shared" si="41"/>
        <v>24</v>
      </c>
      <c r="F1336" s="240" t="s">
        <v>2771</v>
      </c>
      <c r="G1336" s="251" t="s">
        <v>2792</v>
      </c>
      <c r="H1336" s="243" t="s">
        <v>2793</v>
      </c>
      <c r="I1336" s="243" t="s">
        <v>3886</v>
      </c>
      <c r="J1336" s="252" t="s">
        <v>125</v>
      </c>
      <c r="K1336" s="245">
        <v>17460000</v>
      </c>
      <c r="L1336" s="246"/>
      <c r="M1336" s="247">
        <f>_xlfn.XLOOKUP(TblMainInvoices[[#This Row],[Chapter_Nomber]],TblFeharesChapter[Abniyeh_Chapter_Nomber],TblFeharesChapter[Abniyeh_Plus_Minus])</f>
        <v>1.5507</v>
      </c>
      <c r="N1336" s="248">
        <v>1.3418000000000001</v>
      </c>
      <c r="O1336" s="245" t="str">
        <f>IF(ISBLANK(TblMainInvoices[[#This Row],[Estimate_Contract_Volumn]]),"",ROUND(TblMainInvoices[[#This Row],[Price_Unit]]*TblMainInvoices[[#This Row],[Estimate_Contract_Volumn]],0))</f>
        <v/>
      </c>
      <c r="P1336" s="249"/>
      <c r="Q1336" s="250" t="str">
        <f>IFERROR(IF(ISBLANK(TblMainInvoices[[#This Row],[ContInv_No01_Volumn]]),"",ROUND(TblMainInvoices[[#This Row],[Price_Unit]]*TblMainInvoices[[#This Row],[ContInv_No01_Volumn]],0)),"")</f>
        <v/>
      </c>
    </row>
    <row r="1337" spans="1:17" ht="50.25" customHeight="1">
      <c r="A1337" s="239" t="str">
        <f t="shared" si="40"/>
        <v>11240301</v>
      </c>
      <c r="B1337" s="240" t="str">
        <f>_xlfn.XLOOKUP(TblMainInvoices[[#This Row],[Fehrest_Code]],TblFeharesCode[Fehrest_Code],TblFeharesCode[Schedule_Prices_Fa])</f>
        <v>ابنیه</v>
      </c>
      <c r="C1337" s="240" t="e">
        <f>_xlfn.XLOOKUP(TblMainInvoices[[#This Row],[Schedule_Prices_Fa]],TblFeharesCode[Schedule_Prices_Fa],#REF!)</f>
        <v>#REF!</v>
      </c>
      <c r="D1337" s="241">
        <v>11</v>
      </c>
      <c r="E1337" s="241" t="str">
        <f t="shared" si="41"/>
        <v>24</v>
      </c>
      <c r="F1337" s="240" t="s">
        <v>2771</v>
      </c>
      <c r="G1337" s="251" t="s">
        <v>2794</v>
      </c>
      <c r="H1337" s="243" t="s">
        <v>2795</v>
      </c>
      <c r="I1337" s="243" t="s">
        <v>4316</v>
      </c>
      <c r="J1337" s="252" t="s">
        <v>125</v>
      </c>
      <c r="K1337" s="245">
        <v>5668000</v>
      </c>
      <c r="L1337" s="246"/>
      <c r="M1337" s="247">
        <f>_xlfn.XLOOKUP(TblMainInvoices[[#This Row],[Chapter_Nomber]],TblFeharesChapter[Abniyeh_Chapter_Nomber],TblFeharesChapter[Abniyeh_Plus_Minus])</f>
        <v>1.5507</v>
      </c>
      <c r="N1337" s="248">
        <v>1.3418000000000001</v>
      </c>
      <c r="O1337" s="245" t="str">
        <f>IF(ISBLANK(TblMainInvoices[[#This Row],[Estimate_Contract_Volumn]]),"",ROUND(TblMainInvoices[[#This Row],[Price_Unit]]*TblMainInvoices[[#This Row],[Estimate_Contract_Volumn]],0))</f>
        <v/>
      </c>
      <c r="P1337" s="249"/>
      <c r="Q1337" s="250" t="str">
        <f>IFERROR(IF(ISBLANK(TblMainInvoices[[#This Row],[ContInv_No01_Volumn]]),"",ROUND(TblMainInvoices[[#This Row],[Price_Unit]]*TblMainInvoices[[#This Row],[ContInv_No01_Volumn]],0)),"")</f>
        <v/>
      </c>
    </row>
    <row r="1338" spans="1:17" ht="50.25" customHeight="1">
      <c r="A1338" s="239" t="str">
        <f t="shared" si="40"/>
        <v>11240302</v>
      </c>
      <c r="B1338" s="240" t="str">
        <f>_xlfn.XLOOKUP(TblMainInvoices[[#This Row],[Fehrest_Code]],TblFeharesCode[Fehrest_Code],TblFeharesCode[Schedule_Prices_Fa])</f>
        <v>ابنیه</v>
      </c>
      <c r="C1338" s="240" t="e">
        <f>_xlfn.XLOOKUP(TblMainInvoices[[#This Row],[Schedule_Prices_Fa]],TblFeharesCode[Schedule_Prices_Fa],#REF!)</f>
        <v>#REF!</v>
      </c>
      <c r="D1338" s="241">
        <v>11</v>
      </c>
      <c r="E1338" s="241" t="str">
        <f t="shared" si="41"/>
        <v>24</v>
      </c>
      <c r="F1338" s="240" t="s">
        <v>2771</v>
      </c>
      <c r="G1338" s="251" t="s">
        <v>2796</v>
      </c>
      <c r="H1338" s="243" t="s">
        <v>2797</v>
      </c>
      <c r="I1338" s="243" t="s">
        <v>4316</v>
      </c>
      <c r="J1338" s="252" t="s">
        <v>125</v>
      </c>
      <c r="K1338" s="245">
        <v>6688000</v>
      </c>
      <c r="L1338" s="246"/>
      <c r="M1338" s="247">
        <f>_xlfn.XLOOKUP(TblMainInvoices[[#This Row],[Chapter_Nomber]],TblFeharesChapter[Abniyeh_Chapter_Nomber],TblFeharesChapter[Abniyeh_Plus_Minus])</f>
        <v>1.5507</v>
      </c>
      <c r="N1338" s="248">
        <v>1.3418000000000001</v>
      </c>
      <c r="O1338" s="245" t="str">
        <f>IF(ISBLANK(TblMainInvoices[[#This Row],[Estimate_Contract_Volumn]]),"",ROUND(TblMainInvoices[[#This Row],[Price_Unit]]*TblMainInvoices[[#This Row],[Estimate_Contract_Volumn]],0))</f>
        <v/>
      </c>
      <c r="P1338" s="249"/>
      <c r="Q1338" s="250" t="str">
        <f>IFERROR(IF(ISBLANK(TblMainInvoices[[#This Row],[ContInv_No01_Volumn]]),"",ROUND(TblMainInvoices[[#This Row],[Price_Unit]]*TblMainInvoices[[#This Row],[ContInv_No01_Volumn]],0)),"")</f>
        <v/>
      </c>
    </row>
    <row r="1339" spans="1:17" ht="50.25" customHeight="1">
      <c r="A1339" s="239" t="str">
        <f t="shared" si="40"/>
        <v>11240303</v>
      </c>
      <c r="B1339" s="240" t="str">
        <f>_xlfn.XLOOKUP(TblMainInvoices[[#This Row],[Fehrest_Code]],TblFeharesCode[Fehrest_Code],TblFeharesCode[Schedule_Prices_Fa])</f>
        <v>ابنیه</v>
      </c>
      <c r="C1339" s="240" t="e">
        <f>_xlfn.XLOOKUP(TblMainInvoices[[#This Row],[Schedule_Prices_Fa]],TblFeharesCode[Schedule_Prices_Fa],#REF!)</f>
        <v>#REF!</v>
      </c>
      <c r="D1339" s="241">
        <v>11</v>
      </c>
      <c r="E1339" s="241" t="str">
        <f t="shared" si="41"/>
        <v>24</v>
      </c>
      <c r="F1339" s="240" t="s">
        <v>2771</v>
      </c>
      <c r="G1339" s="251" t="s">
        <v>2798</v>
      </c>
      <c r="H1339" s="243" t="s">
        <v>2799</v>
      </c>
      <c r="I1339" s="243" t="s">
        <v>4316</v>
      </c>
      <c r="J1339" s="244" t="s">
        <v>125</v>
      </c>
      <c r="K1339" s="245">
        <v>6191000</v>
      </c>
      <c r="L1339" s="246"/>
      <c r="M1339" s="247">
        <f>_xlfn.XLOOKUP(TblMainInvoices[[#This Row],[Chapter_Nomber]],TblFeharesChapter[Abniyeh_Chapter_Nomber],TblFeharesChapter[Abniyeh_Plus_Minus])</f>
        <v>1.5507</v>
      </c>
      <c r="N1339" s="248">
        <v>1.3418000000000001</v>
      </c>
      <c r="O1339" s="245" t="str">
        <f>IF(ISBLANK(TblMainInvoices[[#This Row],[Estimate_Contract_Volumn]]),"",ROUND(TblMainInvoices[[#This Row],[Price_Unit]]*TblMainInvoices[[#This Row],[Estimate_Contract_Volumn]],0))</f>
        <v/>
      </c>
      <c r="P1339" s="249"/>
      <c r="Q1339" s="250" t="str">
        <f>IFERROR(IF(ISBLANK(TblMainInvoices[[#This Row],[ContInv_No01_Volumn]]),"",ROUND(TblMainInvoices[[#This Row],[Price_Unit]]*TblMainInvoices[[#This Row],[ContInv_No01_Volumn]],0)),"")</f>
        <v/>
      </c>
    </row>
    <row r="1340" spans="1:17" ht="50.25" customHeight="1">
      <c r="A1340" s="239" t="str">
        <f t="shared" si="40"/>
        <v>11240304</v>
      </c>
      <c r="B1340" s="240" t="str">
        <f>_xlfn.XLOOKUP(TblMainInvoices[[#This Row],[Fehrest_Code]],TblFeharesCode[Fehrest_Code],TblFeharesCode[Schedule_Prices_Fa])</f>
        <v>ابنیه</v>
      </c>
      <c r="C1340" s="240" t="e">
        <f>_xlfn.XLOOKUP(TblMainInvoices[[#This Row],[Schedule_Prices_Fa]],TblFeharesCode[Schedule_Prices_Fa],#REF!)</f>
        <v>#REF!</v>
      </c>
      <c r="D1340" s="241">
        <v>11</v>
      </c>
      <c r="E1340" s="241" t="str">
        <f t="shared" si="41"/>
        <v>24</v>
      </c>
      <c r="F1340" s="240" t="s">
        <v>2771</v>
      </c>
      <c r="G1340" s="251" t="s">
        <v>2800</v>
      </c>
      <c r="H1340" s="243" t="s">
        <v>2801</v>
      </c>
      <c r="I1340" s="243" t="s">
        <v>4316</v>
      </c>
      <c r="J1340" s="252" t="s">
        <v>125</v>
      </c>
      <c r="K1340" s="245">
        <v>7913000</v>
      </c>
      <c r="L1340" s="246"/>
      <c r="M1340" s="247">
        <f>_xlfn.XLOOKUP(TblMainInvoices[[#This Row],[Chapter_Nomber]],TblFeharesChapter[Abniyeh_Chapter_Nomber],TblFeharesChapter[Abniyeh_Plus_Minus])</f>
        <v>1.5507</v>
      </c>
      <c r="N1340" s="248">
        <v>1.3418000000000001</v>
      </c>
      <c r="O1340" s="245" t="str">
        <f>IF(ISBLANK(TblMainInvoices[[#This Row],[Estimate_Contract_Volumn]]),"",ROUND(TblMainInvoices[[#This Row],[Price_Unit]]*TblMainInvoices[[#This Row],[Estimate_Contract_Volumn]],0))</f>
        <v/>
      </c>
      <c r="P1340" s="249"/>
      <c r="Q1340" s="250" t="str">
        <f>IFERROR(IF(ISBLANK(TblMainInvoices[[#This Row],[ContInv_No01_Volumn]]),"",ROUND(TblMainInvoices[[#This Row],[Price_Unit]]*TblMainInvoices[[#This Row],[ContInv_No01_Volumn]],0)),"")</f>
        <v/>
      </c>
    </row>
    <row r="1341" spans="1:17" ht="50.25" customHeight="1">
      <c r="A1341" s="239" t="str">
        <f t="shared" si="40"/>
        <v>11240305</v>
      </c>
      <c r="B1341" s="240" t="str">
        <f>_xlfn.XLOOKUP(TblMainInvoices[[#This Row],[Fehrest_Code]],TblFeharesCode[Fehrest_Code],TblFeharesCode[Schedule_Prices_Fa])</f>
        <v>ابنیه</v>
      </c>
      <c r="C1341" s="240" t="e">
        <f>_xlfn.XLOOKUP(TblMainInvoices[[#This Row],[Schedule_Prices_Fa]],TblFeharesCode[Schedule_Prices_Fa],#REF!)</f>
        <v>#REF!</v>
      </c>
      <c r="D1341" s="241">
        <v>11</v>
      </c>
      <c r="E1341" s="241" t="str">
        <f t="shared" si="41"/>
        <v>24</v>
      </c>
      <c r="F1341" s="240" t="s">
        <v>2771</v>
      </c>
      <c r="G1341" s="251" t="s">
        <v>2802</v>
      </c>
      <c r="H1341" s="243" t="s">
        <v>2803</v>
      </c>
      <c r="I1341" s="243" t="s">
        <v>4316</v>
      </c>
      <c r="J1341" s="244" t="s">
        <v>125</v>
      </c>
      <c r="K1341" s="245">
        <v>8892000</v>
      </c>
      <c r="L1341" s="246"/>
      <c r="M1341" s="247">
        <f>_xlfn.XLOOKUP(TblMainInvoices[[#This Row],[Chapter_Nomber]],TblFeharesChapter[Abniyeh_Chapter_Nomber],TblFeharesChapter[Abniyeh_Plus_Minus])</f>
        <v>1.5507</v>
      </c>
      <c r="N1341" s="248">
        <v>1.3418000000000001</v>
      </c>
      <c r="O1341" s="245" t="str">
        <f>IF(ISBLANK(TblMainInvoices[[#This Row],[Estimate_Contract_Volumn]]),"",ROUND(TblMainInvoices[[#This Row],[Price_Unit]]*TblMainInvoices[[#This Row],[Estimate_Contract_Volumn]],0))</f>
        <v/>
      </c>
      <c r="P1341" s="249"/>
      <c r="Q1341" s="250" t="str">
        <f>IFERROR(IF(ISBLANK(TblMainInvoices[[#This Row],[ContInv_No01_Volumn]]),"",ROUND(TblMainInvoices[[#This Row],[Price_Unit]]*TblMainInvoices[[#This Row],[ContInv_No01_Volumn]],0)),"")</f>
        <v/>
      </c>
    </row>
    <row r="1342" spans="1:17" ht="50.25" customHeight="1">
      <c r="A1342" s="239" t="str">
        <f t="shared" si="40"/>
        <v>11240307</v>
      </c>
      <c r="B1342" s="240" t="str">
        <f>_xlfn.XLOOKUP(TblMainInvoices[[#This Row],[Fehrest_Code]],TblFeharesCode[Fehrest_Code],TblFeharesCode[Schedule_Prices_Fa])</f>
        <v>ابنیه</v>
      </c>
      <c r="C1342" s="240" t="e">
        <f>_xlfn.XLOOKUP(TblMainInvoices[[#This Row],[Schedule_Prices_Fa]],TblFeharesCode[Schedule_Prices_Fa],#REF!)</f>
        <v>#REF!</v>
      </c>
      <c r="D1342" s="241">
        <v>11</v>
      </c>
      <c r="E1342" s="241" t="str">
        <f t="shared" si="41"/>
        <v>24</v>
      </c>
      <c r="F1342" s="240" t="s">
        <v>2771</v>
      </c>
      <c r="G1342" s="251" t="s">
        <v>2804</v>
      </c>
      <c r="H1342" s="243" t="s">
        <v>2805</v>
      </c>
      <c r="I1342" s="243" t="s">
        <v>4316</v>
      </c>
      <c r="J1342" s="252" t="s">
        <v>125</v>
      </c>
      <c r="K1342" s="245">
        <v>10755000</v>
      </c>
      <c r="L1342" s="246"/>
      <c r="M1342" s="247">
        <f>_xlfn.XLOOKUP(TblMainInvoices[[#This Row],[Chapter_Nomber]],TblFeharesChapter[Abniyeh_Chapter_Nomber],TblFeharesChapter[Abniyeh_Plus_Minus])</f>
        <v>1.5507</v>
      </c>
      <c r="N1342" s="248">
        <v>1.3418000000000001</v>
      </c>
      <c r="O1342" s="245" t="str">
        <f>IF(ISBLANK(TblMainInvoices[[#This Row],[Estimate_Contract_Volumn]]),"",ROUND(TblMainInvoices[[#This Row],[Price_Unit]]*TblMainInvoices[[#This Row],[Estimate_Contract_Volumn]],0))</f>
        <v/>
      </c>
      <c r="P1342" s="249"/>
      <c r="Q1342" s="250" t="str">
        <f>IFERROR(IF(ISBLANK(TblMainInvoices[[#This Row],[ContInv_No01_Volumn]]),"",ROUND(TblMainInvoices[[#This Row],[Price_Unit]]*TblMainInvoices[[#This Row],[ContInv_No01_Volumn]],0)),"")</f>
        <v/>
      </c>
    </row>
    <row r="1343" spans="1:17" ht="50.25" customHeight="1">
      <c r="A1343" s="239" t="str">
        <f t="shared" si="40"/>
        <v>11240308</v>
      </c>
      <c r="B1343" s="240" t="str">
        <f>_xlfn.XLOOKUP(TblMainInvoices[[#This Row],[Fehrest_Code]],TblFeharesCode[Fehrest_Code],TblFeharesCode[Schedule_Prices_Fa])</f>
        <v>ابنیه</v>
      </c>
      <c r="C1343" s="240" t="e">
        <f>_xlfn.XLOOKUP(TblMainInvoices[[#This Row],[Schedule_Prices_Fa]],TblFeharesCode[Schedule_Prices_Fa],#REF!)</f>
        <v>#REF!</v>
      </c>
      <c r="D1343" s="241">
        <v>11</v>
      </c>
      <c r="E1343" s="241" t="str">
        <f t="shared" si="41"/>
        <v>24</v>
      </c>
      <c r="F1343" s="240" t="s">
        <v>2771</v>
      </c>
      <c r="G1343" s="251" t="s">
        <v>2806</v>
      </c>
      <c r="H1343" s="243" t="s">
        <v>2807</v>
      </c>
      <c r="I1343" s="243" t="s">
        <v>4316</v>
      </c>
      <c r="J1343" s="252" t="s">
        <v>125</v>
      </c>
      <c r="K1343" s="245">
        <v>12381000</v>
      </c>
      <c r="L1343" s="246"/>
      <c r="M1343" s="247">
        <f>_xlfn.XLOOKUP(TblMainInvoices[[#This Row],[Chapter_Nomber]],TblFeharesChapter[Abniyeh_Chapter_Nomber],TblFeharesChapter[Abniyeh_Plus_Minus])</f>
        <v>1.5507</v>
      </c>
      <c r="N1343" s="248">
        <v>1.3418000000000001</v>
      </c>
      <c r="O1343" s="245" t="str">
        <f>IF(ISBLANK(TblMainInvoices[[#This Row],[Estimate_Contract_Volumn]]),"",ROUND(TblMainInvoices[[#This Row],[Price_Unit]]*TblMainInvoices[[#This Row],[Estimate_Contract_Volumn]],0))</f>
        <v/>
      </c>
      <c r="P1343" s="249"/>
      <c r="Q1343" s="250" t="str">
        <f>IFERROR(IF(ISBLANK(TblMainInvoices[[#This Row],[ContInv_No01_Volumn]]),"",ROUND(TblMainInvoices[[#This Row],[Price_Unit]]*TblMainInvoices[[#This Row],[ContInv_No01_Volumn]],0)),"")</f>
        <v/>
      </c>
    </row>
    <row r="1344" spans="1:17" ht="50.25" customHeight="1">
      <c r="A1344" s="239" t="str">
        <f t="shared" si="40"/>
        <v>11240315</v>
      </c>
      <c r="B1344" s="240" t="str">
        <f>_xlfn.XLOOKUP(TblMainInvoices[[#This Row],[Fehrest_Code]],TblFeharesCode[Fehrest_Code],TblFeharesCode[Schedule_Prices_Fa])</f>
        <v>ابنیه</v>
      </c>
      <c r="C1344" s="240" t="e">
        <f>_xlfn.XLOOKUP(TblMainInvoices[[#This Row],[Schedule_Prices_Fa]],TblFeharesCode[Schedule_Prices_Fa],#REF!)</f>
        <v>#REF!</v>
      </c>
      <c r="D1344" s="241">
        <v>11</v>
      </c>
      <c r="E1344" s="241" t="str">
        <f t="shared" si="41"/>
        <v>24</v>
      </c>
      <c r="F1344" s="240" t="s">
        <v>2771</v>
      </c>
      <c r="G1344" s="251" t="s">
        <v>2808</v>
      </c>
      <c r="H1344" s="243" t="s">
        <v>2809</v>
      </c>
      <c r="I1344" s="243" t="s">
        <v>4317</v>
      </c>
      <c r="J1344" s="252" t="s">
        <v>125</v>
      </c>
      <c r="K1344" s="245">
        <v>2261000</v>
      </c>
      <c r="L1344" s="246"/>
      <c r="M1344" s="247">
        <f>_xlfn.XLOOKUP(TblMainInvoices[[#This Row],[Chapter_Nomber]],TblFeharesChapter[Abniyeh_Chapter_Nomber],TblFeharesChapter[Abniyeh_Plus_Minus])</f>
        <v>1.5507</v>
      </c>
      <c r="N1344" s="248">
        <v>1.3418000000000001</v>
      </c>
      <c r="O1344" s="245" t="str">
        <f>IF(ISBLANK(TblMainInvoices[[#This Row],[Estimate_Contract_Volumn]]),"",ROUND(TblMainInvoices[[#This Row],[Price_Unit]]*TblMainInvoices[[#This Row],[Estimate_Contract_Volumn]],0))</f>
        <v/>
      </c>
      <c r="P1344" s="249"/>
      <c r="Q1344" s="250" t="str">
        <f>IFERROR(IF(ISBLANK(TblMainInvoices[[#This Row],[ContInv_No01_Volumn]]),"",ROUND(TblMainInvoices[[#This Row],[Price_Unit]]*TblMainInvoices[[#This Row],[ContInv_No01_Volumn]],0)),"")</f>
        <v/>
      </c>
    </row>
    <row r="1345" spans="1:17" ht="50.25" customHeight="1">
      <c r="A1345" s="239" t="str">
        <f t="shared" si="40"/>
        <v>11240401</v>
      </c>
      <c r="B1345" s="240" t="str">
        <f>_xlfn.XLOOKUP(TblMainInvoices[[#This Row],[Fehrest_Code]],TblFeharesCode[Fehrest_Code],TblFeharesCode[Schedule_Prices_Fa])</f>
        <v>ابنیه</v>
      </c>
      <c r="C1345" s="240" t="e">
        <f>_xlfn.XLOOKUP(TblMainInvoices[[#This Row],[Schedule_Prices_Fa]],TblFeharesCode[Schedule_Prices_Fa],#REF!)</f>
        <v>#REF!</v>
      </c>
      <c r="D1345" s="241">
        <v>11</v>
      </c>
      <c r="E1345" s="241" t="str">
        <f t="shared" si="41"/>
        <v>24</v>
      </c>
      <c r="F1345" s="240" t="s">
        <v>2771</v>
      </c>
      <c r="G1345" s="251" t="s">
        <v>2810</v>
      </c>
      <c r="H1345" s="243" t="s">
        <v>2811</v>
      </c>
      <c r="I1345" s="243" t="s">
        <v>4318</v>
      </c>
      <c r="J1345" s="252" t="s">
        <v>125</v>
      </c>
      <c r="K1345" s="245">
        <v>4932000</v>
      </c>
      <c r="L1345" s="246"/>
      <c r="M1345" s="247">
        <f>_xlfn.XLOOKUP(TblMainInvoices[[#This Row],[Chapter_Nomber]],TblFeharesChapter[Abniyeh_Chapter_Nomber],TblFeharesChapter[Abniyeh_Plus_Minus])</f>
        <v>1.5507</v>
      </c>
      <c r="N1345" s="248">
        <v>1.3418000000000001</v>
      </c>
      <c r="O1345" s="245" t="str">
        <f>IF(ISBLANK(TblMainInvoices[[#This Row],[Estimate_Contract_Volumn]]),"",ROUND(TblMainInvoices[[#This Row],[Price_Unit]]*TblMainInvoices[[#This Row],[Estimate_Contract_Volumn]],0))</f>
        <v/>
      </c>
      <c r="P1345" s="249"/>
      <c r="Q1345" s="250" t="str">
        <f>IFERROR(IF(ISBLANK(TblMainInvoices[[#This Row],[ContInv_No01_Volumn]]),"",ROUND(TblMainInvoices[[#This Row],[Price_Unit]]*TblMainInvoices[[#This Row],[ContInv_No01_Volumn]],0)),"")</f>
        <v/>
      </c>
    </row>
    <row r="1346" spans="1:17" ht="50.25" customHeight="1">
      <c r="A1346" s="239" t="str">
        <f t="shared" si="40"/>
        <v>11240402</v>
      </c>
      <c r="B1346" s="240" t="str">
        <f>_xlfn.XLOOKUP(TblMainInvoices[[#This Row],[Fehrest_Code]],TblFeharesCode[Fehrest_Code],TblFeharesCode[Schedule_Prices_Fa])</f>
        <v>ابنیه</v>
      </c>
      <c r="C1346" s="240" t="e">
        <f>_xlfn.XLOOKUP(TblMainInvoices[[#This Row],[Schedule_Prices_Fa]],TblFeharesCode[Schedule_Prices_Fa],#REF!)</f>
        <v>#REF!</v>
      </c>
      <c r="D1346" s="241">
        <v>11</v>
      </c>
      <c r="E1346" s="241" t="str">
        <f t="shared" si="41"/>
        <v>24</v>
      </c>
      <c r="F1346" s="240" t="s">
        <v>2771</v>
      </c>
      <c r="G1346" s="251" t="s">
        <v>2812</v>
      </c>
      <c r="H1346" s="243" t="s">
        <v>2813</v>
      </c>
      <c r="I1346" s="243" t="s">
        <v>4319</v>
      </c>
      <c r="J1346" s="252" t="s">
        <v>125</v>
      </c>
      <c r="K1346" s="245">
        <v>5787000</v>
      </c>
      <c r="L1346" s="246"/>
      <c r="M1346" s="247">
        <f>_xlfn.XLOOKUP(TblMainInvoices[[#This Row],[Chapter_Nomber]],TblFeharesChapter[Abniyeh_Chapter_Nomber],TblFeharesChapter[Abniyeh_Plus_Minus])</f>
        <v>1.5507</v>
      </c>
      <c r="N1346" s="248">
        <v>1.3418000000000001</v>
      </c>
      <c r="O1346" s="245" t="str">
        <f>IF(ISBLANK(TblMainInvoices[[#This Row],[Estimate_Contract_Volumn]]),"",ROUND(TblMainInvoices[[#This Row],[Price_Unit]]*TblMainInvoices[[#This Row],[Estimate_Contract_Volumn]],0))</f>
        <v/>
      </c>
      <c r="P1346" s="249"/>
      <c r="Q1346" s="250" t="str">
        <f>IFERROR(IF(ISBLANK(TblMainInvoices[[#This Row],[ContInv_No01_Volumn]]),"",ROUND(TblMainInvoices[[#This Row],[Price_Unit]]*TblMainInvoices[[#This Row],[ContInv_No01_Volumn]],0)),"")</f>
        <v/>
      </c>
    </row>
    <row r="1347" spans="1:17" ht="50.25" customHeight="1">
      <c r="A1347" s="239" t="str">
        <f t="shared" si="40"/>
        <v>11240410</v>
      </c>
      <c r="B1347" s="240" t="str">
        <f>_xlfn.XLOOKUP(TblMainInvoices[[#This Row],[Fehrest_Code]],TblFeharesCode[Fehrest_Code],TblFeharesCode[Schedule_Prices_Fa])</f>
        <v>ابنیه</v>
      </c>
      <c r="C1347" s="240" t="e">
        <f>_xlfn.XLOOKUP(TblMainInvoices[[#This Row],[Schedule_Prices_Fa]],TblFeharesCode[Schedule_Prices_Fa],#REF!)</f>
        <v>#REF!</v>
      </c>
      <c r="D1347" s="241">
        <v>11</v>
      </c>
      <c r="E1347" s="241" t="str">
        <f t="shared" si="41"/>
        <v>24</v>
      </c>
      <c r="F1347" s="240" t="s">
        <v>2771</v>
      </c>
      <c r="G1347" s="251" t="s">
        <v>2814</v>
      </c>
      <c r="H1347" s="243" t="s">
        <v>2815</v>
      </c>
      <c r="I1347" s="243" t="s">
        <v>4320</v>
      </c>
      <c r="J1347" s="252" t="s">
        <v>125</v>
      </c>
      <c r="K1347" s="245">
        <v>1069000</v>
      </c>
      <c r="L1347" s="246"/>
      <c r="M1347" s="247">
        <f>_xlfn.XLOOKUP(TblMainInvoices[[#This Row],[Chapter_Nomber]],TblFeharesChapter[Abniyeh_Chapter_Nomber],TblFeharesChapter[Abniyeh_Plus_Minus])</f>
        <v>1.5507</v>
      </c>
      <c r="N1347" s="248">
        <v>1.3418000000000001</v>
      </c>
      <c r="O1347" s="245" t="str">
        <f>IF(ISBLANK(TblMainInvoices[[#This Row],[Estimate_Contract_Volumn]]),"",ROUND(TblMainInvoices[[#This Row],[Price_Unit]]*TblMainInvoices[[#This Row],[Estimate_Contract_Volumn]],0))</f>
        <v/>
      </c>
      <c r="P1347" s="249"/>
      <c r="Q1347" s="250" t="str">
        <f>IFERROR(IF(ISBLANK(TblMainInvoices[[#This Row],[ContInv_No01_Volumn]]),"",ROUND(TblMainInvoices[[#This Row],[Price_Unit]]*TblMainInvoices[[#This Row],[ContInv_No01_Volumn]],0)),"")</f>
        <v/>
      </c>
    </row>
    <row r="1348" spans="1:17" ht="50.25" customHeight="1">
      <c r="A1348" s="239" t="str">
        <f t="shared" si="40"/>
        <v>11240501</v>
      </c>
      <c r="B1348" s="240" t="str">
        <f>_xlfn.XLOOKUP(TblMainInvoices[[#This Row],[Fehrest_Code]],TblFeharesCode[Fehrest_Code],TblFeharesCode[Schedule_Prices_Fa])</f>
        <v>ابنیه</v>
      </c>
      <c r="C1348" s="240" t="e">
        <f>_xlfn.XLOOKUP(TblMainInvoices[[#This Row],[Schedule_Prices_Fa]],TblFeharesCode[Schedule_Prices_Fa],#REF!)</f>
        <v>#REF!</v>
      </c>
      <c r="D1348" s="241">
        <v>11</v>
      </c>
      <c r="E1348" s="241" t="str">
        <f t="shared" si="41"/>
        <v>24</v>
      </c>
      <c r="F1348" s="240" t="s">
        <v>2771</v>
      </c>
      <c r="G1348" s="251" t="s">
        <v>2816</v>
      </c>
      <c r="H1348" s="243" t="s">
        <v>2817</v>
      </c>
      <c r="I1348" s="243" t="s">
        <v>4321</v>
      </c>
      <c r="J1348" s="252" t="s">
        <v>125</v>
      </c>
      <c r="K1348" s="245">
        <v>38270000</v>
      </c>
      <c r="L1348" s="246"/>
      <c r="M1348" s="247">
        <f>_xlfn.XLOOKUP(TblMainInvoices[[#This Row],[Chapter_Nomber]],TblFeharesChapter[Abniyeh_Chapter_Nomber],TblFeharesChapter[Abniyeh_Plus_Minus])</f>
        <v>1.5507</v>
      </c>
      <c r="N1348" s="248">
        <v>1.3418000000000001</v>
      </c>
      <c r="O1348" s="245" t="str">
        <f>IF(ISBLANK(TblMainInvoices[[#This Row],[Estimate_Contract_Volumn]]),"",ROUND(TblMainInvoices[[#This Row],[Price_Unit]]*TblMainInvoices[[#This Row],[Estimate_Contract_Volumn]],0))</f>
        <v/>
      </c>
      <c r="P1348" s="249"/>
      <c r="Q1348" s="250" t="str">
        <f>IFERROR(IF(ISBLANK(TblMainInvoices[[#This Row],[ContInv_No01_Volumn]]),"",ROUND(TblMainInvoices[[#This Row],[Price_Unit]]*TblMainInvoices[[#This Row],[ContInv_No01_Volumn]],0)),"")</f>
        <v/>
      </c>
    </row>
    <row r="1349" spans="1:17" ht="50.25" customHeight="1">
      <c r="A1349" s="239" t="str">
        <f t="shared" si="40"/>
        <v>11240502</v>
      </c>
      <c r="B1349" s="240" t="str">
        <f>_xlfn.XLOOKUP(TblMainInvoices[[#This Row],[Fehrest_Code]],TblFeharesCode[Fehrest_Code],TblFeharesCode[Schedule_Prices_Fa])</f>
        <v>ابنیه</v>
      </c>
      <c r="C1349" s="240" t="e">
        <f>_xlfn.XLOOKUP(TblMainInvoices[[#This Row],[Schedule_Prices_Fa]],TblFeharesCode[Schedule_Prices_Fa],#REF!)</f>
        <v>#REF!</v>
      </c>
      <c r="D1349" s="241">
        <v>11</v>
      </c>
      <c r="E1349" s="241" t="str">
        <f t="shared" si="41"/>
        <v>24</v>
      </c>
      <c r="F1349" s="240" t="s">
        <v>2771</v>
      </c>
      <c r="G1349" s="251" t="s">
        <v>2818</v>
      </c>
      <c r="H1349" s="243" t="s">
        <v>2819</v>
      </c>
      <c r="I1349" s="243" t="s">
        <v>4321</v>
      </c>
      <c r="J1349" s="252" t="s">
        <v>125</v>
      </c>
      <c r="K1349" s="245">
        <v>25954000</v>
      </c>
      <c r="L1349" s="246"/>
      <c r="M1349" s="247">
        <f>_xlfn.XLOOKUP(TblMainInvoices[[#This Row],[Chapter_Nomber]],TblFeharesChapter[Abniyeh_Chapter_Nomber],TblFeharesChapter[Abniyeh_Plus_Minus])</f>
        <v>1.5507</v>
      </c>
      <c r="N1349" s="248">
        <v>1.3418000000000001</v>
      </c>
      <c r="O1349" s="245" t="str">
        <f>IF(ISBLANK(TblMainInvoices[[#This Row],[Estimate_Contract_Volumn]]),"",ROUND(TblMainInvoices[[#This Row],[Price_Unit]]*TblMainInvoices[[#This Row],[Estimate_Contract_Volumn]],0))</f>
        <v/>
      </c>
      <c r="P1349" s="249"/>
      <c r="Q1349" s="250" t="str">
        <f>IFERROR(IF(ISBLANK(TblMainInvoices[[#This Row],[ContInv_No01_Volumn]]),"",ROUND(TblMainInvoices[[#This Row],[Price_Unit]]*TblMainInvoices[[#This Row],[ContInv_No01_Volumn]],0)),"")</f>
        <v/>
      </c>
    </row>
    <row r="1350" spans="1:17" ht="50.25" customHeight="1">
      <c r="A1350" s="239" t="str">
        <f t="shared" si="40"/>
        <v>11240505</v>
      </c>
      <c r="B1350" s="240" t="str">
        <f>_xlfn.XLOOKUP(TblMainInvoices[[#This Row],[Fehrest_Code]],TblFeharesCode[Fehrest_Code],TblFeharesCode[Schedule_Prices_Fa])</f>
        <v>ابنیه</v>
      </c>
      <c r="C1350" s="240" t="e">
        <f>_xlfn.XLOOKUP(TblMainInvoices[[#This Row],[Schedule_Prices_Fa]],TblFeharesCode[Schedule_Prices_Fa],#REF!)</f>
        <v>#REF!</v>
      </c>
      <c r="D1350" s="241">
        <v>11</v>
      </c>
      <c r="E1350" s="241" t="str">
        <f t="shared" si="41"/>
        <v>24</v>
      </c>
      <c r="F1350" s="240" t="s">
        <v>2771</v>
      </c>
      <c r="G1350" s="251" t="s">
        <v>2820</v>
      </c>
      <c r="H1350" s="243" t="s">
        <v>2821</v>
      </c>
      <c r="I1350" s="243" t="s">
        <v>4322</v>
      </c>
      <c r="J1350" s="252" t="s">
        <v>125</v>
      </c>
      <c r="K1350" s="245">
        <v>12729000</v>
      </c>
      <c r="L1350" s="246"/>
      <c r="M1350" s="247">
        <f>_xlfn.XLOOKUP(TblMainInvoices[[#This Row],[Chapter_Nomber]],TblFeharesChapter[Abniyeh_Chapter_Nomber],TblFeharesChapter[Abniyeh_Plus_Minus])</f>
        <v>1.5507</v>
      </c>
      <c r="N1350" s="248">
        <v>1.3418000000000001</v>
      </c>
      <c r="O1350" s="245" t="str">
        <f>IF(ISBLANK(TblMainInvoices[[#This Row],[Estimate_Contract_Volumn]]),"",ROUND(TblMainInvoices[[#This Row],[Price_Unit]]*TblMainInvoices[[#This Row],[Estimate_Contract_Volumn]],0))</f>
        <v/>
      </c>
      <c r="P1350" s="249"/>
      <c r="Q1350" s="250" t="str">
        <f>IFERROR(IF(ISBLANK(TblMainInvoices[[#This Row],[ContInv_No01_Volumn]]),"",ROUND(TblMainInvoices[[#This Row],[Price_Unit]]*TblMainInvoices[[#This Row],[ContInv_No01_Volumn]],0)),"")</f>
        <v/>
      </c>
    </row>
    <row r="1351" spans="1:17" ht="50.25" customHeight="1">
      <c r="A1351" s="239" t="str">
        <f t="shared" si="40"/>
        <v>11240506</v>
      </c>
      <c r="B1351" s="240" t="str">
        <f>_xlfn.XLOOKUP(TblMainInvoices[[#This Row],[Fehrest_Code]],TblFeharesCode[Fehrest_Code],TblFeharesCode[Schedule_Prices_Fa])</f>
        <v>ابنیه</v>
      </c>
      <c r="C1351" s="240" t="e">
        <f>_xlfn.XLOOKUP(TblMainInvoices[[#This Row],[Schedule_Prices_Fa]],TblFeharesCode[Schedule_Prices_Fa],#REF!)</f>
        <v>#REF!</v>
      </c>
      <c r="D1351" s="241">
        <v>11</v>
      </c>
      <c r="E1351" s="241" t="str">
        <f t="shared" si="41"/>
        <v>24</v>
      </c>
      <c r="F1351" s="240" t="s">
        <v>2771</v>
      </c>
      <c r="G1351" s="251" t="s">
        <v>2822</v>
      </c>
      <c r="H1351" s="243" t="s">
        <v>2823</v>
      </c>
      <c r="I1351" s="243" t="s">
        <v>4323</v>
      </c>
      <c r="J1351" s="244" t="s">
        <v>125</v>
      </c>
      <c r="K1351" s="245">
        <v>32595000</v>
      </c>
      <c r="L1351" s="246"/>
      <c r="M1351" s="247">
        <f>_xlfn.XLOOKUP(TblMainInvoices[[#This Row],[Chapter_Nomber]],TblFeharesChapter[Abniyeh_Chapter_Nomber],TblFeharesChapter[Abniyeh_Plus_Minus])</f>
        <v>1.5507</v>
      </c>
      <c r="N1351" s="248">
        <v>1.3418000000000001</v>
      </c>
      <c r="O1351" s="245" t="str">
        <f>IF(ISBLANK(TblMainInvoices[[#This Row],[Estimate_Contract_Volumn]]),"",ROUND(TblMainInvoices[[#This Row],[Price_Unit]]*TblMainInvoices[[#This Row],[Estimate_Contract_Volumn]],0))</f>
        <v/>
      </c>
      <c r="P1351" s="249"/>
      <c r="Q1351" s="250" t="str">
        <f>IFERROR(IF(ISBLANK(TblMainInvoices[[#This Row],[ContInv_No01_Volumn]]),"",ROUND(TblMainInvoices[[#This Row],[Price_Unit]]*TblMainInvoices[[#This Row],[ContInv_No01_Volumn]],0)),"")</f>
        <v/>
      </c>
    </row>
    <row r="1352" spans="1:17" ht="50.25" customHeight="1">
      <c r="A1352" s="239" t="str">
        <f t="shared" si="40"/>
        <v>11240507</v>
      </c>
      <c r="B1352" s="240" t="str">
        <f>_xlfn.XLOOKUP(TblMainInvoices[[#This Row],[Fehrest_Code]],TblFeharesCode[Fehrest_Code],TblFeharesCode[Schedule_Prices_Fa])</f>
        <v>ابنیه</v>
      </c>
      <c r="C1352" s="240" t="e">
        <f>_xlfn.XLOOKUP(TblMainInvoices[[#This Row],[Schedule_Prices_Fa]],TblFeharesCode[Schedule_Prices_Fa],#REF!)</f>
        <v>#REF!</v>
      </c>
      <c r="D1352" s="241">
        <v>11</v>
      </c>
      <c r="E1352" s="241" t="str">
        <f t="shared" si="41"/>
        <v>24</v>
      </c>
      <c r="F1352" s="240" t="s">
        <v>2771</v>
      </c>
      <c r="G1352" s="251" t="s">
        <v>2824</v>
      </c>
      <c r="H1352" s="243" t="s">
        <v>2825</v>
      </c>
      <c r="I1352" s="243" t="s">
        <v>4324</v>
      </c>
      <c r="J1352" s="252" t="s">
        <v>125</v>
      </c>
      <c r="K1352" s="245">
        <v>56000000</v>
      </c>
      <c r="L1352" s="246"/>
      <c r="M1352" s="247">
        <f>_xlfn.XLOOKUP(TblMainInvoices[[#This Row],[Chapter_Nomber]],TblFeharesChapter[Abniyeh_Chapter_Nomber],TblFeharesChapter[Abniyeh_Plus_Minus])</f>
        <v>1.5507</v>
      </c>
      <c r="N1352" s="248">
        <v>1.3418000000000001</v>
      </c>
      <c r="O1352" s="245" t="str">
        <f>IF(ISBLANK(TblMainInvoices[[#This Row],[Estimate_Contract_Volumn]]),"",ROUND(TblMainInvoices[[#This Row],[Price_Unit]]*TblMainInvoices[[#This Row],[Estimate_Contract_Volumn]],0))</f>
        <v/>
      </c>
      <c r="P1352" s="249"/>
      <c r="Q1352" s="250" t="str">
        <f>IFERROR(IF(ISBLANK(TblMainInvoices[[#This Row],[ContInv_No01_Volumn]]),"",ROUND(TblMainInvoices[[#This Row],[Price_Unit]]*TblMainInvoices[[#This Row],[ContInv_No01_Volumn]],0)),"")</f>
        <v/>
      </c>
    </row>
    <row r="1353" spans="1:17" ht="50.25" customHeight="1">
      <c r="A1353" s="239" t="str">
        <f t="shared" si="40"/>
        <v>11240510</v>
      </c>
      <c r="B1353" s="240" t="str">
        <f>_xlfn.XLOOKUP(TblMainInvoices[[#This Row],[Fehrest_Code]],TblFeharesCode[Fehrest_Code],TblFeharesCode[Schedule_Prices_Fa])</f>
        <v>ابنیه</v>
      </c>
      <c r="C1353" s="240" t="e">
        <f>_xlfn.XLOOKUP(TblMainInvoices[[#This Row],[Schedule_Prices_Fa]],TblFeharesCode[Schedule_Prices_Fa],#REF!)</f>
        <v>#REF!</v>
      </c>
      <c r="D1353" s="241">
        <v>11</v>
      </c>
      <c r="E1353" s="241" t="str">
        <f t="shared" si="41"/>
        <v>24</v>
      </c>
      <c r="F1353" s="240" t="s">
        <v>2771</v>
      </c>
      <c r="G1353" s="251" t="s">
        <v>2826</v>
      </c>
      <c r="H1353" s="243" t="s">
        <v>2827</v>
      </c>
      <c r="I1353" s="243" t="s">
        <v>4325</v>
      </c>
      <c r="J1353" s="252" t="s">
        <v>125</v>
      </c>
      <c r="K1353" s="245">
        <v>1832000</v>
      </c>
      <c r="L1353" s="246"/>
      <c r="M1353" s="247">
        <f>_xlfn.XLOOKUP(TblMainInvoices[[#This Row],[Chapter_Nomber]],TblFeharesChapter[Abniyeh_Chapter_Nomber],TblFeharesChapter[Abniyeh_Plus_Minus])</f>
        <v>1.5507</v>
      </c>
      <c r="N1353" s="248">
        <v>1.3418000000000001</v>
      </c>
      <c r="O1353" s="245" t="str">
        <f>IF(ISBLANK(TblMainInvoices[[#This Row],[Estimate_Contract_Volumn]]),"",ROUND(TblMainInvoices[[#This Row],[Price_Unit]]*TblMainInvoices[[#This Row],[Estimate_Contract_Volumn]],0))</f>
        <v/>
      </c>
      <c r="P1353" s="249"/>
      <c r="Q1353" s="250" t="str">
        <f>IFERROR(IF(ISBLANK(TblMainInvoices[[#This Row],[ContInv_No01_Volumn]]),"",ROUND(TblMainInvoices[[#This Row],[Price_Unit]]*TblMainInvoices[[#This Row],[ContInv_No01_Volumn]],0)),"")</f>
        <v/>
      </c>
    </row>
    <row r="1354" spans="1:17" ht="50.25" customHeight="1">
      <c r="A1354" s="239" t="str">
        <f t="shared" si="40"/>
        <v>11240601</v>
      </c>
      <c r="B1354" s="240" t="str">
        <f>_xlfn.XLOOKUP(TblMainInvoices[[#This Row],[Fehrest_Code]],TblFeharesCode[Fehrest_Code],TblFeharesCode[Schedule_Prices_Fa])</f>
        <v>ابنیه</v>
      </c>
      <c r="C1354" s="240" t="e">
        <f>_xlfn.XLOOKUP(TblMainInvoices[[#This Row],[Schedule_Prices_Fa]],TblFeharesCode[Schedule_Prices_Fa],#REF!)</f>
        <v>#REF!</v>
      </c>
      <c r="D1354" s="241">
        <v>11</v>
      </c>
      <c r="E1354" s="241" t="str">
        <f t="shared" si="41"/>
        <v>24</v>
      </c>
      <c r="F1354" s="240" t="s">
        <v>2771</v>
      </c>
      <c r="G1354" s="251" t="s">
        <v>2828</v>
      </c>
      <c r="H1354" s="243" t="s">
        <v>2829</v>
      </c>
      <c r="I1354" s="243" t="s">
        <v>4326</v>
      </c>
      <c r="J1354" s="244" t="s">
        <v>125</v>
      </c>
      <c r="K1354" s="245">
        <v>2997000</v>
      </c>
      <c r="L1354" s="246"/>
      <c r="M1354" s="247">
        <f>_xlfn.XLOOKUP(TblMainInvoices[[#This Row],[Chapter_Nomber]],TblFeharesChapter[Abniyeh_Chapter_Nomber],TblFeharesChapter[Abniyeh_Plus_Minus])</f>
        <v>1.5507</v>
      </c>
      <c r="N1354" s="248">
        <v>1.3418000000000001</v>
      </c>
      <c r="O1354" s="245" t="str">
        <f>IF(ISBLANK(TblMainInvoices[[#This Row],[Estimate_Contract_Volumn]]),"",ROUND(TblMainInvoices[[#This Row],[Price_Unit]]*TblMainInvoices[[#This Row],[Estimate_Contract_Volumn]],0))</f>
        <v/>
      </c>
      <c r="P1354" s="249"/>
      <c r="Q1354" s="250" t="str">
        <f>IFERROR(IF(ISBLANK(TblMainInvoices[[#This Row],[ContInv_No01_Volumn]]),"",ROUND(TblMainInvoices[[#This Row],[Price_Unit]]*TblMainInvoices[[#This Row],[ContInv_No01_Volumn]],0)),"")</f>
        <v/>
      </c>
    </row>
    <row r="1355" spans="1:17" ht="50.25" customHeight="1">
      <c r="A1355" s="239" t="str">
        <f t="shared" si="40"/>
        <v>11240602</v>
      </c>
      <c r="B1355" s="240" t="str">
        <f>_xlfn.XLOOKUP(TblMainInvoices[[#This Row],[Fehrest_Code]],TblFeharesCode[Fehrest_Code],TblFeharesCode[Schedule_Prices_Fa])</f>
        <v>ابنیه</v>
      </c>
      <c r="C1355" s="240" t="e">
        <f>_xlfn.XLOOKUP(TblMainInvoices[[#This Row],[Schedule_Prices_Fa]],TblFeharesCode[Schedule_Prices_Fa],#REF!)</f>
        <v>#REF!</v>
      </c>
      <c r="D1355" s="241">
        <v>11</v>
      </c>
      <c r="E1355" s="241" t="str">
        <f t="shared" si="41"/>
        <v>24</v>
      </c>
      <c r="F1355" s="240" t="s">
        <v>2771</v>
      </c>
      <c r="G1355" s="251" t="s">
        <v>2830</v>
      </c>
      <c r="H1355" s="243" t="s">
        <v>2831</v>
      </c>
      <c r="I1355" s="243" t="s">
        <v>4327</v>
      </c>
      <c r="J1355" s="252" t="s">
        <v>125</v>
      </c>
      <c r="K1355" s="245">
        <v>1323000</v>
      </c>
      <c r="L1355" s="246"/>
      <c r="M1355" s="247">
        <f>_xlfn.XLOOKUP(TblMainInvoices[[#This Row],[Chapter_Nomber]],TblFeharesChapter[Abniyeh_Chapter_Nomber],TblFeharesChapter[Abniyeh_Plus_Minus])</f>
        <v>1.5507</v>
      </c>
      <c r="N1355" s="248">
        <v>1.3418000000000001</v>
      </c>
      <c r="O1355" s="245" t="str">
        <f>IF(ISBLANK(TblMainInvoices[[#This Row],[Estimate_Contract_Volumn]]),"",ROUND(TblMainInvoices[[#This Row],[Price_Unit]]*TblMainInvoices[[#This Row],[Estimate_Contract_Volumn]],0))</f>
        <v/>
      </c>
      <c r="P1355" s="249"/>
      <c r="Q1355" s="250" t="str">
        <f>IFERROR(IF(ISBLANK(TblMainInvoices[[#This Row],[ContInv_No01_Volumn]]),"",ROUND(TblMainInvoices[[#This Row],[Price_Unit]]*TblMainInvoices[[#This Row],[ContInv_No01_Volumn]],0)),"")</f>
        <v/>
      </c>
    </row>
    <row r="1356" spans="1:17" ht="50.25" customHeight="1">
      <c r="A1356" s="239" t="str">
        <f t="shared" si="40"/>
        <v>11240605</v>
      </c>
      <c r="B1356" s="240" t="str">
        <f>_xlfn.XLOOKUP(TblMainInvoices[[#This Row],[Fehrest_Code]],TblFeharesCode[Fehrest_Code],TblFeharesCode[Schedule_Prices_Fa])</f>
        <v>ابنیه</v>
      </c>
      <c r="C1356" s="240" t="e">
        <f>_xlfn.XLOOKUP(TblMainInvoices[[#This Row],[Schedule_Prices_Fa]],TblFeharesCode[Schedule_Prices_Fa],#REF!)</f>
        <v>#REF!</v>
      </c>
      <c r="D1356" s="241">
        <v>11</v>
      </c>
      <c r="E1356" s="241" t="str">
        <f t="shared" si="41"/>
        <v>24</v>
      </c>
      <c r="F1356" s="240" t="s">
        <v>2771</v>
      </c>
      <c r="G1356" s="251" t="s">
        <v>2832</v>
      </c>
      <c r="H1356" s="243" t="s">
        <v>2833</v>
      </c>
      <c r="I1356" s="243" t="s">
        <v>4328</v>
      </c>
      <c r="J1356" s="252" t="s">
        <v>145</v>
      </c>
      <c r="K1356" s="245">
        <v>568500</v>
      </c>
      <c r="L1356" s="246"/>
      <c r="M1356" s="247">
        <f>_xlfn.XLOOKUP(TblMainInvoices[[#This Row],[Chapter_Nomber]],TblFeharesChapter[Abniyeh_Chapter_Nomber],TblFeharesChapter[Abniyeh_Plus_Minus])</f>
        <v>1.5507</v>
      </c>
      <c r="N1356" s="248">
        <v>1.3418000000000001</v>
      </c>
      <c r="O1356" s="245" t="str">
        <f>IF(ISBLANK(TblMainInvoices[[#This Row],[Estimate_Contract_Volumn]]),"",ROUND(TblMainInvoices[[#This Row],[Price_Unit]]*TblMainInvoices[[#This Row],[Estimate_Contract_Volumn]],0))</f>
        <v/>
      </c>
      <c r="P1356" s="249"/>
      <c r="Q1356" s="250" t="str">
        <f>IFERROR(IF(ISBLANK(TblMainInvoices[[#This Row],[ContInv_No01_Volumn]]),"",ROUND(TblMainInvoices[[#This Row],[Price_Unit]]*TblMainInvoices[[#This Row],[ContInv_No01_Volumn]],0)),"")</f>
        <v/>
      </c>
    </row>
    <row r="1357" spans="1:17" ht="50.25" customHeight="1">
      <c r="A1357" s="239" t="str">
        <f t="shared" si="40"/>
        <v>11240709</v>
      </c>
      <c r="B1357" s="240" t="str">
        <f>_xlfn.XLOOKUP(TblMainInvoices[[#This Row],[Fehrest_Code]],TblFeharesCode[Fehrest_Code],TblFeharesCode[Schedule_Prices_Fa])</f>
        <v>ابنیه</v>
      </c>
      <c r="C1357" s="240" t="e">
        <f>_xlfn.XLOOKUP(TblMainInvoices[[#This Row],[Schedule_Prices_Fa]],TblFeharesCode[Schedule_Prices_Fa],#REF!)</f>
        <v>#REF!</v>
      </c>
      <c r="D1357" s="241">
        <v>11</v>
      </c>
      <c r="E1357" s="241" t="str">
        <f t="shared" si="41"/>
        <v>24</v>
      </c>
      <c r="F1357" s="240" t="s">
        <v>2771</v>
      </c>
      <c r="G1357" s="251" t="s">
        <v>2834</v>
      </c>
      <c r="H1357" s="243" t="s">
        <v>2835</v>
      </c>
      <c r="I1357" s="243" t="s">
        <v>4329</v>
      </c>
      <c r="J1357" s="244" t="s">
        <v>125</v>
      </c>
      <c r="K1357" s="245">
        <v>874000</v>
      </c>
      <c r="L1357" s="246"/>
      <c r="M1357" s="247">
        <f>_xlfn.XLOOKUP(TblMainInvoices[[#This Row],[Chapter_Nomber]],TblFeharesChapter[Abniyeh_Chapter_Nomber],TblFeharesChapter[Abniyeh_Plus_Minus])</f>
        <v>1.5507</v>
      </c>
      <c r="N1357" s="248">
        <v>1.3418000000000001</v>
      </c>
      <c r="O1357" s="245" t="str">
        <f>IF(ISBLANK(TblMainInvoices[[#This Row],[Estimate_Contract_Volumn]]),"",ROUND(TblMainInvoices[[#This Row],[Price_Unit]]*TblMainInvoices[[#This Row],[Estimate_Contract_Volumn]],0))</f>
        <v/>
      </c>
      <c r="P1357" s="249"/>
      <c r="Q1357" s="250" t="str">
        <f>IFERROR(IF(ISBLANK(TblMainInvoices[[#This Row],[ContInv_No01_Volumn]]),"",ROUND(TblMainInvoices[[#This Row],[Price_Unit]]*TblMainInvoices[[#This Row],[ContInv_No01_Volumn]],0)),"")</f>
        <v/>
      </c>
    </row>
    <row r="1358" spans="1:17" ht="50.25" customHeight="1">
      <c r="A1358" s="239" t="str">
        <f t="shared" ref="A1358:A1421" si="42">D1358&amp;G1358</f>
        <v>11240710</v>
      </c>
      <c r="B1358" s="240" t="str">
        <f>_xlfn.XLOOKUP(TblMainInvoices[[#This Row],[Fehrest_Code]],TblFeharesCode[Fehrest_Code],TblFeharesCode[Schedule_Prices_Fa])</f>
        <v>ابنیه</v>
      </c>
      <c r="C1358" s="240" t="e">
        <f>_xlfn.XLOOKUP(TblMainInvoices[[#This Row],[Schedule_Prices_Fa]],TblFeharesCode[Schedule_Prices_Fa],#REF!)</f>
        <v>#REF!</v>
      </c>
      <c r="D1358" s="241">
        <v>11</v>
      </c>
      <c r="E1358" s="241" t="str">
        <f t="shared" ref="E1358:E1421" si="43">LEFT($G1358,2)</f>
        <v>24</v>
      </c>
      <c r="F1358" s="240" t="s">
        <v>2771</v>
      </c>
      <c r="G1358" s="251" t="s">
        <v>2836</v>
      </c>
      <c r="H1358" s="243" t="s">
        <v>2837</v>
      </c>
      <c r="I1358" s="243" t="s">
        <v>4330</v>
      </c>
      <c r="J1358" s="252" t="s">
        <v>125</v>
      </c>
      <c r="K1358" s="245">
        <v>264500</v>
      </c>
      <c r="L1358" s="246"/>
      <c r="M1358" s="247">
        <f>_xlfn.XLOOKUP(TblMainInvoices[[#This Row],[Chapter_Nomber]],TblFeharesChapter[Abniyeh_Chapter_Nomber],TblFeharesChapter[Abniyeh_Plus_Minus])</f>
        <v>1.5507</v>
      </c>
      <c r="N1358" s="248">
        <v>1.3418000000000001</v>
      </c>
      <c r="O1358" s="245" t="str">
        <f>IF(ISBLANK(TblMainInvoices[[#This Row],[Estimate_Contract_Volumn]]),"",ROUND(TblMainInvoices[[#This Row],[Price_Unit]]*TblMainInvoices[[#This Row],[Estimate_Contract_Volumn]],0))</f>
        <v/>
      </c>
      <c r="P1358" s="249"/>
      <c r="Q1358" s="250" t="str">
        <f>IFERROR(IF(ISBLANK(TblMainInvoices[[#This Row],[ContInv_No01_Volumn]]),"",ROUND(TblMainInvoices[[#This Row],[Price_Unit]]*TblMainInvoices[[#This Row],[ContInv_No01_Volumn]],0)),"")</f>
        <v/>
      </c>
    </row>
    <row r="1359" spans="1:17" ht="50.25" customHeight="1">
      <c r="A1359" s="239" t="str">
        <f t="shared" si="42"/>
        <v>11240711</v>
      </c>
      <c r="B1359" s="240" t="str">
        <f>_xlfn.XLOOKUP(TblMainInvoices[[#This Row],[Fehrest_Code]],TblFeharesCode[Fehrest_Code],TblFeharesCode[Schedule_Prices_Fa])</f>
        <v>ابنیه</v>
      </c>
      <c r="C1359" s="240" t="e">
        <f>_xlfn.XLOOKUP(TblMainInvoices[[#This Row],[Schedule_Prices_Fa]],TblFeharesCode[Schedule_Prices_Fa],#REF!)</f>
        <v>#REF!</v>
      </c>
      <c r="D1359" s="241">
        <v>11</v>
      </c>
      <c r="E1359" s="241" t="str">
        <f t="shared" si="43"/>
        <v>24</v>
      </c>
      <c r="F1359" s="240" t="s">
        <v>2771</v>
      </c>
      <c r="G1359" s="251" t="s">
        <v>2838</v>
      </c>
      <c r="H1359" s="243" t="s">
        <v>2839</v>
      </c>
      <c r="I1359" s="243" t="s">
        <v>4331</v>
      </c>
      <c r="J1359" s="252" t="s">
        <v>125</v>
      </c>
      <c r="K1359" s="245">
        <v>120000</v>
      </c>
      <c r="L1359" s="246"/>
      <c r="M1359" s="247">
        <f>_xlfn.XLOOKUP(TblMainInvoices[[#This Row],[Chapter_Nomber]],TblFeharesChapter[Abniyeh_Chapter_Nomber],TblFeharesChapter[Abniyeh_Plus_Minus])</f>
        <v>1.5507</v>
      </c>
      <c r="N1359" s="248">
        <v>1.3418000000000001</v>
      </c>
      <c r="O1359" s="245" t="str">
        <f>IF(ISBLANK(TblMainInvoices[[#This Row],[Estimate_Contract_Volumn]]),"",ROUND(TblMainInvoices[[#This Row],[Price_Unit]]*TblMainInvoices[[#This Row],[Estimate_Contract_Volumn]],0))</f>
        <v/>
      </c>
      <c r="P1359" s="249"/>
      <c r="Q1359" s="250" t="str">
        <f>IFERROR(IF(ISBLANK(TblMainInvoices[[#This Row],[ContInv_No01_Volumn]]),"",ROUND(TblMainInvoices[[#This Row],[Price_Unit]]*TblMainInvoices[[#This Row],[ContInv_No01_Volumn]],0)),"")</f>
        <v/>
      </c>
    </row>
    <row r="1360" spans="1:17" ht="50.25" customHeight="1">
      <c r="A1360" s="239" t="str">
        <f t="shared" si="42"/>
        <v>11240715</v>
      </c>
      <c r="B1360" s="240" t="str">
        <f>_xlfn.XLOOKUP(TblMainInvoices[[#This Row],[Fehrest_Code]],TblFeharesCode[Fehrest_Code],TblFeharesCode[Schedule_Prices_Fa])</f>
        <v>ابنیه</v>
      </c>
      <c r="C1360" s="240" t="e">
        <f>_xlfn.XLOOKUP(TblMainInvoices[[#This Row],[Schedule_Prices_Fa]],TblFeharesCode[Schedule_Prices_Fa],#REF!)</f>
        <v>#REF!</v>
      </c>
      <c r="D1360" s="241">
        <v>11</v>
      </c>
      <c r="E1360" s="241" t="str">
        <f t="shared" si="43"/>
        <v>24</v>
      </c>
      <c r="F1360" s="240" t="s">
        <v>2771</v>
      </c>
      <c r="G1360" s="251" t="s">
        <v>2840</v>
      </c>
      <c r="H1360" s="243" t="s">
        <v>2841</v>
      </c>
      <c r="I1360" s="243" t="s">
        <v>4332</v>
      </c>
      <c r="J1360" s="244" t="s">
        <v>125</v>
      </c>
      <c r="K1360" s="245">
        <v>1650000</v>
      </c>
      <c r="L1360" s="246"/>
      <c r="M1360" s="247">
        <f>_xlfn.XLOOKUP(TblMainInvoices[[#This Row],[Chapter_Nomber]],TblFeharesChapter[Abniyeh_Chapter_Nomber],TblFeharesChapter[Abniyeh_Plus_Minus])</f>
        <v>1.5507</v>
      </c>
      <c r="N1360" s="248">
        <v>1.3418000000000001</v>
      </c>
      <c r="O1360" s="245" t="str">
        <f>IF(ISBLANK(TblMainInvoices[[#This Row],[Estimate_Contract_Volumn]]),"",ROUND(TblMainInvoices[[#This Row],[Price_Unit]]*TblMainInvoices[[#This Row],[Estimate_Contract_Volumn]],0))</f>
        <v/>
      </c>
      <c r="P1360" s="249"/>
      <c r="Q1360" s="250" t="str">
        <f>IFERROR(IF(ISBLANK(TblMainInvoices[[#This Row],[ContInv_No01_Volumn]]),"",ROUND(TblMainInvoices[[#This Row],[Price_Unit]]*TblMainInvoices[[#This Row],[ContInv_No01_Volumn]],0)),"")</f>
        <v/>
      </c>
    </row>
    <row r="1361" spans="1:17" ht="50.25" customHeight="1">
      <c r="A1361" s="239" t="str">
        <f t="shared" si="42"/>
        <v>11240716</v>
      </c>
      <c r="B1361" s="240" t="str">
        <f>_xlfn.XLOOKUP(TblMainInvoices[[#This Row],[Fehrest_Code]],TblFeharesCode[Fehrest_Code],TblFeharesCode[Schedule_Prices_Fa])</f>
        <v>ابنیه</v>
      </c>
      <c r="C1361" s="240" t="e">
        <f>_xlfn.XLOOKUP(TblMainInvoices[[#This Row],[Schedule_Prices_Fa]],TblFeharesCode[Schedule_Prices_Fa],#REF!)</f>
        <v>#REF!</v>
      </c>
      <c r="D1361" s="241">
        <v>11</v>
      </c>
      <c r="E1361" s="241" t="str">
        <f t="shared" si="43"/>
        <v>24</v>
      </c>
      <c r="F1361" s="240" t="s">
        <v>2771</v>
      </c>
      <c r="G1361" s="251" t="s">
        <v>2842</v>
      </c>
      <c r="H1361" s="243" t="s">
        <v>2843</v>
      </c>
      <c r="I1361" s="243" t="s">
        <v>4333</v>
      </c>
      <c r="J1361" s="252" t="s">
        <v>125</v>
      </c>
      <c r="K1361" s="245">
        <v>529000</v>
      </c>
      <c r="L1361" s="246"/>
      <c r="M1361" s="247">
        <f>_xlfn.XLOOKUP(TblMainInvoices[[#This Row],[Chapter_Nomber]],TblFeharesChapter[Abniyeh_Chapter_Nomber],TblFeharesChapter[Abniyeh_Plus_Minus])</f>
        <v>1.5507</v>
      </c>
      <c r="N1361" s="248">
        <v>1.3418000000000001</v>
      </c>
      <c r="O1361" s="245" t="str">
        <f>IF(ISBLANK(TblMainInvoices[[#This Row],[Estimate_Contract_Volumn]]),"",ROUND(TblMainInvoices[[#This Row],[Price_Unit]]*TblMainInvoices[[#This Row],[Estimate_Contract_Volumn]],0))</f>
        <v/>
      </c>
      <c r="P1361" s="249"/>
      <c r="Q1361" s="250" t="str">
        <f>IFERROR(IF(ISBLANK(TblMainInvoices[[#This Row],[ContInv_No01_Volumn]]),"",ROUND(TblMainInvoices[[#This Row],[Price_Unit]]*TblMainInvoices[[#This Row],[ContInv_No01_Volumn]],0)),"")</f>
        <v/>
      </c>
    </row>
    <row r="1362" spans="1:17" ht="50.25" customHeight="1">
      <c r="A1362" s="239" t="str">
        <f t="shared" si="42"/>
        <v>11240720</v>
      </c>
      <c r="B1362" s="240" t="str">
        <f>_xlfn.XLOOKUP(TblMainInvoices[[#This Row],[Fehrest_Code]],TblFeharesCode[Fehrest_Code],TblFeharesCode[Schedule_Prices_Fa])</f>
        <v>ابنیه</v>
      </c>
      <c r="C1362" s="240" t="e">
        <f>_xlfn.XLOOKUP(TblMainInvoices[[#This Row],[Schedule_Prices_Fa]],TblFeharesCode[Schedule_Prices_Fa],#REF!)</f>
        <v>#REF!</v>
      </c>
      <c r="D1362" s="241">
        <v>11</v>
      </c>
      <c r="E1362" s="241" t="str">
        <f t="shared" si="43"/>
        <v>24</v>
      </c>
      <c r="F1362" s="240" t="s">
        <v>2771</v>
      </c>
      <c r="G1362" s="251" t="s">
        <v>2844</v>
      </c>
      <c r="H1362" s="243" t="s">
        <v>2845</v>
      </c>
      <c r="I1362" s="243" t="s">
        <v>4334</v>
      </c>
      <c r="J1362" s="252" t="s">
        <v>125</v>
      </c>
      <c r="K1362" s="245">
        <v>7412000</v>
      </c>
      <c r="L1362" s="246"/>
      <c r="M1362" s="247">
        <f>_xlfn.XLOOKUP(TblMainInvoices[[#This Row],[Chapter_Nomber]],TblFeharesChapter[Abniyeh_Chapter_Nomber],TblFeharesChapter[Abniyeh_Plus_Minus])</f>
        <v>1.5507</v>
      </c>
      <c r="N1362" s="248">
        <v>1.3418000000000001</v>
      </c>
      <c r="O1362" s="245" t="str">
        <f>IF(ISBLANK(TblMainInvoices[[#This Row],[Estimate_Contract_Volumn]]),"",ROUND(TblMainInvoices[[#This Row],[Price_Unit]]*TblMainInvoices[[#This Row],[Estimate_Contract_Volumn]],0))</f>
        <v/>
      </c>
      <c r="P1362" s="249"/>
      <c r="Q1362" s="250" t="str">
        <f>IFERROR(IF(ISBLANK(TblMainInvoices[[#This Row],[ContInv_No01_Volumn]]),"",ROUND(TblMainInvoices[[#This Row],[Price_Unit]]*TblMainInvoices[[#This Row],[ContInv_No01_Volumn]],0)),"")</f>
        <v/>
      </c>
    </row>
    <row r="1363" spans="1:17" ht="50.25" customHeight="1">
      <c r="A1363" s="239" t="str">
        <f t="shared" si="42"/>
        <v>11240725</v>
      </c>
      <c r="B1363" s="240" t="str">
        <f>_xlfn.XLOOKUP(TblMainInvoices[[#This Row],[Fehrest_Code]],TblFeharesCode[Fehrest_Code],TblFeharesCode[Schedule_Prices_Fa])</f>
        <v>ابنیه</v>
      </c>
      <c r="C1363" s="240" t="e">
        <f>_xlfn.XLOOKUP(TblMainInvoices[[#This Row],[Schedule_Prices_Fa]],TblFeharesCode[Schedule_Prices_Fa],#REF!)</f>
        <v>#REF!</v>
      </c>
      <c r="D1363" s="241">
        <v>11</v>
      </c>
      <c r="E1363" s="241" t="str">
        <f t="shared" si="43"/>
        <v>24</v>
      </c>
      <c r="F1363" s="240" t="s">
        <v>2771</v>
      </c>
      <c r="G1363" s="251" t="s">
        <v>2846</v>
      </c>
      <c r="H1363" s="243" t="s">
        <v>2847</v>
      </c>
      <c r="I1363" s="243" t="s">
        <v>4335</v>
      </c>
      <c r="J1363" s="244" t="s">
        <v>145</v>
      </c>
      <c r="K1363" s="245">
        <v>1117000</v>
      </c>
      <c r="L1363" s="246"/>
      <c r="M1363" s="247">
        <f>_xlfn.XLOOKUP(TblMainInvoices[[#This Row],[Chapter_Nomber]],TblFeharesChapter[Abniyeh_Chapter_Nomber],TblFeharesChapter[Abniyeh_Plus_Minus])</f>
        <v>1.5507</v>
      </c>
      <c r="N1363" s="248">
        <v>1.3418000000000001</v>
      </c>
      <c r="O1363" s="245" t="str">
        <f>IF(ISBLANK(TblMainInvoices[[#This Row],[Estimate_Contract_Volumn]]),"",ROUND(TblMainInvoices[[#This Row],[Price_Unit]]*TblMainInvoices[[#This Row],[Estimate_Contract_Volumn]],0))</f>
        <v/>
      </c>
      <c r="P1363" s="249"/>
      <c r="Q1363" s="250" t="str">
        <f>IFERROR(IF(ISBLANK(TblMainInvoices[[#This Row],[ContInv_No01_Volumn]]),"",ROUND(TblMainInvoices[[#This Row],[Price_Unit]]*TblMainInvoices[[#This Row],[ContInv_No01_Volumn]],0)),"")</f>
        <v/>
      </c>
    </row>
    <row r="1364" spans="1:17" ht="50.25" customHeight="1">
      <c r="A1364" s="239" t="str">
        <f t="shared" si="42"/>
        <v>11240726</v>
      </c>
      <c r="B1364" s="240" t="str">
        <f>_xlfn.XLOOKUP(TblMainInvoices[[#This Row],[Fehrest_Code]],TblFeharesCode[Fehrest_Code],TblFeharesCode[Schedule_Prices_Fa])</f>
        <v>ابنیه</v>
      </c>
      <c r="C1364" s="240" t="e">
        <f>_xlfn.XLOOKUP(TblMainInvoices[[#This Row],[Schedule_Prices_Fa]],TblFeharesCode[Schedule_Prices_Fa],#REF!)</f>
        <v>#REF!</v>
      </c>
      <c r="D1364" s="241">
        <v>11</v>
      </c>
      <c r="E1364" s="241" t="str">
        <f t="shared" si="43"/>
        <v>24</v>
      </c>
      <c r="F1364" s="240" t="s">
        <v>2771</v>
      </c>
      <c r="G1364" s="251" t="s">
        <v>2848</v>
      </c>
      <c r="H1364" s="243" t="s">
        <v>2849</v>
      </c>
      <c r="I1364" s="243" t="s">
        <v>4336</v>
      </c>
      <c r="J1364" s="252" t="s">
        <v>145</v>
      </c>
      <c r="K1364" s="245">
        <v>2001000</v>
      </c>
      <c r="L1364" s="246"/>
      <c r="M1364" s="247">
        <f>_xlfn.XLOOKUP(TblMainInvoices[[#This Row],[Chapter_Nomber]],TblFeharesChapter[Abniyeh_Chapter_Nomber],TblFeharesChapter[Abniyeh_Plus_Minus])</f>
        <v>1.5507</v>
      </c>
      <c r="N1364" s="248">
        <v>1.3418000000000001</v>
      </c>
      <c r="O1364" s="245" t="str">
        <f>IF(ISBLANK(TblMainInvoices[[#This Row],[Estimate_Contract_Volumn]]),"",ROUND(TblMainInvoices[[#This Row],[Price_Unit]]*TblMainInvoices[[#This Row],[Estimate_Contract_Volumn]],0))</f>
        <v/>
      </c>
      <c r="P1364" s="249"/>
      <c r="Q1364" s="250" t="str">
        <f>IFERROR(IF(ISBLANK(TblMainInvoices[[#This Row],[ContInv_No01_Volumn]]),"",ROUND(TblMainInvoices[[#This Row],[Price_Unit]]*TblMainInvoices[[#This Row],[ContInv_No01_Volumn]],0)),"")</f>
        <v/>
      </c>
    </row>
    <row r="1365" spans="1:17" ht="50.25" customHeight="1">
      <c r="A1365" s="239" t="str">
        <f t="shared" si="42"/>
        <v>11240804</v>
      </c>
      <c r="B1365" s="240" t="str">
        <f>_xlfn.XLOOKUP(TblMainInvoices[[#This Row],[Fehrest_Code]],TblFeharesCode[Fehrest_Code],TblFeharesCode[Schedule_Prices_Fa])</f>
        <v>ابنیه</v>
      </c>
      <c r="C1365" s="240" t="e">
        <f>_xlfn.XLOOKUP(TblMainInvoices[[#This Row],[Schedule_Prices_Fa]],TblFeharesCode[Schedule_Prices_Fa],#REF!)</f>
        <v>#REF!</v>
      </c>
      <c r="D1365" s="241">
        <v>11</v>
      </c>
      <c r="E1365" s="241" t="str">
        <f t="shared" si="43"/>
        <v>24</v>
      </c>
      <c r="F1365" s="240" t="s">
        <v>2771</v>
      </c>
      <c r="G1365" s="251" t="s">
        <v>2850</v>
      </c>
      <c r="H1365" s="243" t="s">
        <v>2851</v>
      </c>
      <c r="I1365" s="243" t="s">
        <v>4337</v>
      </c>
      <c r="J1365" s="252" t="s">
        <v>125</v>
      </c>
      <c r="K1365" s="245">
        <v>6213000</v>
      </c>
      <c r="L1365" s="246"/>
      <c r="M1365" s="247">
        <f>_xlfn.XLOOKUP(TblMainInvoices[[#This Row],[Chapter_Nomber]],TblFeharesChapter[Abniyeh_Chapter_Nomber],TblFeharesChapter[Abniyeh_Plus_Minus])</f>
        <v>1.5507</v>
      </c>
      <c r="N1365" s="248">
        <v>1.3418000000000001</v>
      </c>
      <c r="O1365" s="245" t="str">
        <f>IF(ISBLANK(TblMainInvoices[[#This Row],[Estimate_Contract_Volumn]]),"",ROUND(TblMainInvoices[[#This Row],[Price_Unit]]*TblMainInvoices[[#This Row],[Estimate_Contract_Volumn]],0))</f>
        <v/>
      </c>
      <c r="P1365" s="249"/>
      <c r="Q1365" s="250" t="str">
        <f>IFERROR(IF(ISBLANK(TblMainInvoices[[#This Row],[ContInv_No01_Volumn]]),"",ROUND(TblMainInvoices[[#This Row],[Price_Unit]]*TblMainInvoices[[#This Row],[ContInv_No01_Volumn]],0)),"")</f>
        <v/>
      </c>
    </row>
    <row r="1366" spans="1:17" ht="50.25" customHeight="1">
      <c r="A1366" s="239" t="str">
        <f t="shared" si="42"/>
        <v>11240805</v>
      </c>
      <c r="B1366" s="240" t="str">
        <f>_xlfn.XLOOKUP(TblMainInvoices[[#This Row],[Fehrest_Code]],TblFeharesCode[Fehrest_Code],TblFeharesCode[Schedule_Prices_Fa])</f>
        <v>ابنیه</v>
      </c>
      <c r="C1366" s="240" t="e">
        <f>_xlfn.XLOOKUP(TblMainInvoices[[#This Row],[Schedule_Prices_Fa]],TblFeharesCode[Schedule_Prices_Fa],#REF!)</f>
        <v>#REF!</v>
      </c>
      <c r="D1366" s="241">
        <v>11</v>
      </c>
      <c r="E1366" s="241" t="str">
        <f t="shared" si="43"/>
        <v>24</v>
      </c>
      <c r="F1366" s="240" t="s">
        <v>2771</v>
      </c>
      <c r="G1366" s="251" t="s">
        <v>2852</v>
      </c>
      <c r="H1366" s="243" t="s">
        <v>2853</v>
      </c>
      <c r="I1366" s="243" t="s">
        <v>4338</v>
      </c>
      <c r="J1366" s="244" t="s">
        <v>125</v>
      </c>
      <c r="K1366" s="245">
        <v>7313000</v>
      </c>
      <c r="L1366" s="246"/>
      <c r="M1366" s="247">
        <f>_xlfn.XLOOKUP(TblMainInvoices[[#This Row],[Chapter_Nomber]],TblFeharesChapter[Abniyeh_Chapter_Nomber],TblFeharesChapter[Abniyeh_Plus_Minus])</f>
        <v>1.5507</v>
      </c>
      <c r="N1366" s="248">
        <v>1.3418000000000001</v>
      </c>
      <c r="O1366" s="245" t="str">
        <f>IF(ISBLANK(TblMainInvoices[[#This Row],[Estimate_Contract_Volumn]]),"",ROUND(TblMainInvoices[[#This Row],[Price_Unit]]*TblMainInvoices[[#This Row],[Estimate_Contract_Volumn]],0))</f>
        <v/>
      </c>
      <c r="P1366" s="249"/>
      <c r="Q1366" s="250" t="str">
        <f>IFERROR(IF(ISBLANK(TblMainInvoices[[#This Row],[ContInv_No01_Volumn]]),"",ROUND(TblMainInvoices[[#This Row],[Price_Unit]]*TblMainInvoices[[#This Row],[ContInv_No01_Volumn]],0)),"")</f>
        <v/>
      </c>
    </row>
    <row r="1367" spans="1:17" ht="50.25" customHeight="1">
      <c r="A1367" s="239" t="str">
        <f t="shared" si="42"/>
        <v>11240806</v>
      </c>
      <c r="B1367" s="240" t="str">
        <f>_xlfn.XLOOKUP(TblMainInvoices[[#This Row],[Fehrest_Code]],TblFeharesCode[Fehrest_Code],TblFeharesCode[Schedule_Prices_Fa])</f>
        <v>ابنیه</v>
      </c>
      <c r="C1367" s="240" t="e">
        <f>_xlfn.XLOOKUP(TblMainInvoices[[#This Row],[Schedule_Prices_Fa]],TblFeharesCode[Schedule_Prices_Fa],#REF!)</f>
        <v>#REF!</v>
      </c>
      <c r="D1367" s="241">
        <v>11</v>
      </c>
      <c r="E1367" s="241" t="str">
        <f t="shared" si="43"/>
        <v>24</v>
      </c>
      <c r="F1367" s="240" t="s">
        <v>2771</v>
      </c>
      <c r="G1367" s="251" t="s">
        <v>2854</v>
      </c>
      <c r="H1367" s="243" t="s">
        <v>2855</v>
      </c>
      <c r="I1367" s="243" t="s">
        <v>4339</v>
      </c>
      <c r="J1367" s="252" t="s">
        <v>125</v>
      </c>
      <c r="K1367" s="245">
        <v>8113000</v>
      </c>
      <c r="L1367" s="246"/>
      <c r="M1367" s="247">
        <f>_xlfn.XLOOKUP(TblMainInvoices[[#This Row],[Chapter_Nomber]],TblFeharesChapter[Abniyeh_Chapter_Nomber],TblFeharesChapter[Abniyeh_Plus_Minus])</f>
        <v>1.5507</v>
      </c>
      <c r="N1367" s="248">
        <v>1.3418000000000001</v>
      </c>
      <c r="O1367" s="245" t="str">
        <f>IF(ISBLANK(TblMainInvoices[[#This Row],[Estimate_Contract_Volumn]]),"",ROUND(TblMainInvoices[[#This Row],[Price_Unit]]*TblMainInvoices[[#This Row],[Estimate_Contract_Volumn]],0))</f>
        <v/>
      </c>
      <c r="P1367" s="249"/>
      <c r="Q1367" s="250" t="str">
        <f>IFERROR(IF(ISBLANK(TblMainInvoices[[#This Row],[ContInv_No01_Volumn]]),"",ROUND(TblMainInvoices[[#This Row],[Price_Unit]]*TblMainInvoices[[#This Row],[ContInv_No01_Volumn]],0)),"")</f>
        <v/>
      </c>
    </row>
    <row r="1368" spans="1:17" ht="50.25" customHeight="1">
      <c r="A1368" s="239" t="str">
        <f t="shared" si="42"/>
        <v>11240807</v>
      </c>
      <c r="B1368" s="240" t="str">
        <f>_xlfn.XLOOKUP(TblMainInvoices[[#This Row],[Fehrest_Code]],TblFeharesCode[Fehrest_Code],TblFeharesCode[Schedule_Prices_Fa])</f>
        <v>ابنیه</v>
      </c>
      <c r="C1368" s="240" t="e">
        <f>_xlfn.XLOOKUP(TblMainInvoices[[#This Row],[Schedule_Prices_Fa]],TblFeharesCode[Schedule_Prices_Fa],#REF!)</f>
        <v>#REF!</v>
      </c>
      <c r="D1368" s="241">
        <v>11</v>
      </c>
      <c r="E1368" s="241" t="str">
        <f t="shared" si="43"/>
        <v>24</v>
      </c>
      <c r="F1368" s="240" t="s">
        <v>2771</v>
      </c>
      <c r="G1368" s="251" t="s">
        <v>2856</v>
      </c>
      <c r="H1368" s="243" t="s">
        <v>2857</v>
      </c>
      <c r="I1368" s="243" t="s">
        <v>4340</v>
      </c>
      <c r="J1368" s="252" t="s">
        <v>2724</v>
      </c>
      <c r="K1368" s="245">
        <v>0</v>
      </c>
      <c r="L1368" s="246"/>
      <c r="M1368" s="247">
        <f>_xlfn.XLOOKUP(TblMainInvoices[[#This Row],[Chapter_Nomber]],TblFeharesChapter[Abniyeh_Chapter_Nomber],TblFeharesChapter[Abniyeh_Plus_Minus])</f>
        <v>1.5507</v>
      </c>
      <c r="N1368" s="248">
        <v>1.3418000000000001</v>
      </c>
      <c r="O1368" s="245" t="str">
        <f>IF(ISBLANK(TblMainInvoices[[#This Row],[Estimate_Contract_Volumn]]),"",ROUND(TblMainInvoices[[#This Row],[Price_Unit]]*TblMainInvoices[[#This Row],[Estimate_Contract_Volumn]],0))</f>
        <v/>
      </c>
      <c r="P1368" s="249"/>
      <c r="Q1368" s="250" t="str">
        <f>IFERROR(IF(ISBLANK(TblMainInvoices[[#This Row],[ContInv_No01_Volumn]]),"",ROUND(TblMainInvoices[[#This Row],[Price_Unit]]*TblMainInvoices[[#This Row],[ContInv_No01_Volumn]],0)),"")</f>
        <v/>
      </c>
    </row>
    <row r="1369" spans="1:17" ht="50.25" customHeight="1">
      <c r="A1369" s="239" t="str">
        <f t="shared" si="42"/>
        <v>11250101</v>
      </c>
      <c r="B1369" s="240" t="str">
        <f>_xlfn.XLOOKUP(TblMainInvoices[[#This Row],[Fehrest_Code]],TblFeharesCode[Fehrest_Code],TblFeharesCode[Schedule_Prices_Fa])</f>
        <v>ابنیه</v>
      </c>
      <c r="C1369" s="240" t="e">
        <f>_xlfn.XLOOKUP(TblMainInvoices[[#This Row],[Schedule_Prices_Fa]],TblFeharesCode[Schedule_Prices_Fa],#REF!)</f>
        <v>#REF!</v>
      </c>
      <c r="D1369" s="241">
        <v>11</v>
      </c>
      <c r="E1369" s="241" t="str">
        <f t="shared" si="43"/>
        <v>25</v>
      </c>
      <c r="F1369" s="240" t="s">
        <v>2858</v>
      </c>
      <c r="G1369" s="251" t="s">
        <v>2859</v>
      </c>
      <c r="H1369" s="243" t="s">
        <v>2860</v>
      </c>
      <c r="I1369" s="243" t="s">
        <v>4341</v>
      </c>
      <c r="J1369" s="244" t="s">
        <v>125</v>
      </c>
      <c r="K1369" s="245">
        <v>265500</v>
      </c>
      <c r="L1369" s="246"/>
      <c r="M1369" s="247">
        <f>_xlfn.XLOOKUP(TblMainInvoices[[#This Row],[Chapter_Nomber]],TblFeharesChapter[Abniyeh_Chapter_Nomber],TblFeharesChapter[Abniyeh_Plus_Minus])</f>
        <v>1.7310000000000001</v>
      </c>
      <c r="N1369" s="248">
        <v>1.3418000000000001</v>
      </c>
      <c r="O1369" s="245" t="str">
        <f>IF(ISBLANK(TblMainInvoices[[#This Row],[Estimate_Contract_Volumn]]),"",ROUND(TblMainInvoices[[#This Row],[Price_Unit]]*TblMainInvoices[[#This Row],[Estimate_Contract_Volumn]],0))</f>
        <v/>
      </c>
      <c r="P1369" s="249"/>
      <c r="Q1369" s="250" t="str">
        <f>IFERROR(IF(ISBLANK(TblMainInvoices[[#This Row],[ContInv_No01_Volumn]]),"",ROUND(TblMainInvoices[[#This Row],[Price_Unit]]*TblMainInvoices[[#This Row],[ContInv_No01_Volumn]],0)),"")</f>
        <v/>
      </c>
    </row>
    <row r="1370" spans="1:17" ht="50.25" customHeight="1">
      <c r="A1370" s="239" t="str">
        <f t="shared" si="42"/>
        <v>11250103</v>
      </c>
      <c r="B1370" s="240" t="str">
        <f>_xlfn.XLOOKUP(TblMainInvoices[[#This Row],[Fehrest_Code]],TblFeharesCode[Fehrest_Code],TblFeharesCode[Schedule_Prices_Fa])</f>
        <v>ابنیه</v>
      </c>
      <c r="C1370" s="240" t="e">
        <f>_xlfn.XLOOKUP(TblMainInvoices[[#This Row],[Schedule_Prices_Fa]],TblFeharesCode[Schedule_Prices_Fa],#REF!)</f>
        <v>#REF!</v>
      </c>
      <c r="D1370" s="241">
        <v>11</v>
      </c>
      <c r="E1370" s="241" t="str">
        <f t="shared" si="43"/>
        <v>25</v>
      </c>
      <c r="F1370" s="240" t="s">
        <v>2858</v>
      </c>
      <c r="G1370" s="251" t="s">
        <v>2861</v>
      </c>
      <c r="H1370" s="243" t="s">
        <v>2862</v>
      </c>
      <c r="I1370" s="243" t="s">
        <v>4342</v>
      </c>
      <c r="J1370" s="252" t="s">
        <v>125</v>
      </c>
      <c r="K1370" s="245">
        <v>569000</v>
      </c>
      <c r="L1370" s="246"/>
      <c r="M1370" s="247">
        <f>_xlfn.XLOOKUP(TblMainInvoices[[#This Row],[Chapter_Nomber]],TblFeharesChapter[Abniyeh_Chapter_Nomber],TblFeharesChapter[Abniyeh_Plus_Minus])</f>
        <v>1.7310000000000001</v>
      </c>
      <c r="N1370" s="248">
        <v>1.3418000000000001</v>
      </c>
      <c r="O1370" s="245" t="str">
        <f>IF(ISBLANK(TblMainInvoices[[#This Row],[Estimate_Contract_Volumn]]),"",ROUND(TblMainInvoices[[#This Row],[Price_Unit]]*TblMainInvoices[[#This Row],[Estimate_Contract_Volumn]],0))</f>
        <v/>
      </c>
      <c r="P1370" s="249"/>
      <c r="Q1370" s="250" t="str">
        <f>IFERROR(IF(ISBLANK(TblMainInvoices[[#This Row],[ContInv_No01_Volumn]]),"",ROUND(TblMainInvoices[[#This Row],[Price_Unit]]*TblMainInvoices[[#This Row],[ContInv_No01_Volumn]],0)),"")</f>
        <v/>
      </c>
    </row>
    <row r="1371" spans="1:17" ht="50.25" customHeight="1">
      <c r="A1371" s="239" t="str">
        <f t="shared" si="42"/>
        <v>11250104</v>
      </c>
      <c r="B1371" s="240" t="str">
        <f>_xlfn.XLOOKUP(TblMainInvoices[[#This Row],[Fehrest_Code]],TblFeharesCode[Fehrest_Code],TblFeharesCode[Schedule_Prices_Fa])</f>
        <v>ابنیه</v>
      </c>
      <c r="C1371" s="240" t="e">
        <f>_xlfn.XLOOKUP(TblMainInvoices[[#This Row],[Schedule_Prices_Fa]],TblFeharesCode[Schedule_Prices_Fa],#REF!)</f>
        <v>#REF!</v>
      </c>
      <c r="D1371" s="241">
        <v>11</v>
      </c>
      <c r="E1371" s="241" t="str">
        <f t="shared" si="43"/>
        <v>25</v>
      </c>
      <c r="F1371" s="240" t="s">
        <v>2858</v>
      </c>
      <c r="G1371" s="251" t="s">
        <v>2863</v>
      </c>
      <c r="H1371" s="243" t="s">
        <v>2864</v>
      </c>
      <c r="I1371" s="243" t="s">
        <v>4342</v>
      </c>
      <c r="J1371" s="252" t="s">
        <v>125</v>
      </c>
      <c r="K1371" s="245">
        <v>609500</v>
      </c>
      <c r="L1371" s="246"/>
      <c r="M1371" s="247">
        <f>_xlfn.XLOOKUP(TblMainInvoices[[#This Row],[Chapter_Nomber]],TblFeharesChapter[Abniyeh_Chapter_Nomber],TblFeharesChapter[Abniyeh_Plus_Minus])</f>
        <v>1.7310000000000001</v>
      </c>
      <c r="N1371" s="248">
        <v>1.3418000000000001</v>
      </c>
      <c r="O1371" s="245" t="str">
        <f>IF(ISBLANK(TblMainInvoices[[#This Row],[Estimate_Contract_Volumn]]),"",ROUND(TblMainInvoices[[#This Row],[Price_Unit]]*TblMainInvoices[[#This Row],[Estimate_Contract_Volumn]],0))</f>
        <v/>
      </c>
      <c r="P1371" s="249"/>
      <c r="Q1371" s="250" t="str">
        <f>IFERROR(IF(ISBLANK(TblMainInvoices[[#This Row],[ContInv_No01_Volumn]]),"",ROUND(TblMainInvoices[[#This Row],[Price_Unit]]*TblMainInvoices[[#This Row],[ContInv_No01_Volumn]],0)),"")</f>
        <v/>
      </c>
    </row>
    <row r="1372" spans="1:17" ht="50.25" customHeight="1">
      <c r="A1372" s="239" t="str">
        <f t="shared" si="42"/>
        <v>11250304</v>
      </c>
      <c r="B1372" s="240" t="str">
        <f>_xlfn.XLOOKUP(TblMainInvoices[[#This Row],[Fehrest_Code]],TblFeharesCode[Fehrest_Code],TblFeharesCode[Schedule_Prices_Fa])</f>
        <v>ابنیه</v>
      </c>
      <c r="C1372" s="240" t="e">
        <f>_xlfn.XLOOKUP(TblMainInvoices[[#This Row],[Schedule_Prices_Fa]],TblFeharesCode[Schedule_Prices_Fa],#REF!)</f>
        <v>#REF!</v>
      </c>
      <c r="D1372" s="241">
        <v>11</v>
      </c>
      <c r="E1372" s="241" t="str">
        <f t="shared" si="43"/>
        <v>25</v>
      </c>
      <c r="F1372" s="240" t="s">
        <v>2858</v>
      </c>
      <c r="G1372" s="251" t="s">
        <v>2865</v>
      </c>
      <c r="H1372" s="243" t="s">
        <v>2866</v>
      </c>
      <c r="I1372" s="243" t="s">
        <v>4343</v>
      </c>
      <c r="J1372" s="244" t="s">
        <v>125</v>
      </c>
      <c r="K1372" s="245">
        <v>1685000</v>
      </c>
      <c r="L1372" s="246"/>
      <c r="M1372" s="247">
        <f>_xlfn.XLOOKUP(TblMainInvoices[[#This Row],[Chapter_Nomber]],TblFeharesChapter[Abniyeh_Chapter_Nomber],TblFeharesChapter[Abniyeh_Plus_Minus])</f>
        <v>1.7310000000000001</v>
      </c>
      <c r="N1372" s="248">
        <v>1.3418000000000001</v>
      </c>
      <c r="O1372" s="245" t="str">
        <f>IF(ISBLANK(TblMainInvoices[[#This Row],[Estimate_Contract_Volumn]]),"",ROUND(TblMainInvoices[[#This Row],[Price_Unit]]*TblMainInvoices[[#This Row],[Estimate_Contract_Volumn]],0))</f>
        <v/>
      </c>
      <c r="P1372" s="249"/>
      <c r="Q1372" s="250" t="str">
        <f>IFERROR(IF(ISBLANK(TblMainInvoices[[#This Row],[ContInv_No01_Volumn]]),"",ROUND(TblMainInvoices[[#This Row],[Price_Unit]]*TblMainInvoices[[#This Row],[ContInv_No01_Volumn]],0)),"")</f>
        <v/>
      </c>
    </row>
    <row r="1373" spans="1:17" ht="50.25" customHeight="1">
      <c r="A1373" s="239" t="str">
        <f t="shared" si="42"/>
        <v>11250305</v>
      </c>
      <c r="B1373" s="240" t="str">
        <f>_xlfn.XLOOKUP(TblMainInvoices[[#This Row],[Fehrest_Code]],TblFeharesCode[Fehrest_Code],TblFeharesCode[Schedule_Prices_Fa])</f>
        <v>ابنیه</v>
      </c>
      <c r="C1373" s="240" t="e">
        <f>_xlfn.XLOOKUP(TblMainInvoices[[#This Row],[Schedule_Prices_Fa]],TblFeharesCode[Schedule_Prices_Fa],#REF!)</f>
        <v>#REF!</v>
      </c>
      <c r="D1373" s="241">
        <v>11</v>
      </c>
      <c r="E1373" s="241" t="str">
        <f t="shared" si="43"/>
        <v>25</v>
      </c>
      <c r="F1373" s="240" t="s">
        <v>2858</v>
      </c>
      <c r="G1373" s="251" t="s">
        <v>2867</v>
      </c>
      <c r="H1373" s="243" t="s">
        <v>2868</v>
      </c>
      <c r="I1373" s="243" t="s">
        <v>4343</v>
      </c>
      <c r="J1373" s="252" t="s">
        <v>125</v>
      </c>
      <c r="K1373" s="245">
        <v>1791000</v>
      </c>
      <c r="L1373" s="246"/>
      <c r="M1373" s="247">
        <f>_xlfn.XLOOKUP(TblMainInvoices[[#This Row],[Chapter_Nomber]],TblFeharesChapter[Abniyeh_Chapter_Nomber],TblFeharesChapter[Abniyeh_Plus_Minus])</f>
        <v>1.7310000000000001</v>
      </c>
      <c r="N1373" s="248">
        <v>1.3418000000000001</v>
      </c>
      <c r="O1373" s="245" t="str">
        <f>IF(ISBLANK(TblMainInvoices[[#This Row],[Estimate_Contract_Volumn]]),"",ROUND(TblMainInvoices[[#This Row],[Price_Unit]]*TblMainInvoices[[#This Row],[Estimate_Contract_Volumn]],0))</f>
        <v/>
      </c>
      <c r="P1373" s="249"/>
      <c r="Q1373" s="250" t="str">
        <f>IFERROR(IF(ISBLANK(TblMainInvoices[[#This Row],[ContInv_No01_Volumn]]),"",ROUND(TblMainInvoices[[#This Row],[Price_Unit]]*TblMainInvoices[[#This Row],[ContInv_No01_Volumn]],0)),"")</f>
        <v/>
      </c>
    </row>
    <row r="1374" spans="1:17" ht="50.25" customHeight="1">
      <c r="A1374" s="239" t="str">
        <f t="shared" si="42"/>
        <v>11250320</v>
      </c>
      <c r="B1374" s="240" t="str">
        <f>_xlfn.XLOOKUP(TblMainInvoices[[#This Row],[Fehrest_Code]],TblFeharesCode[Fehrest_Code],TblFeharesCode[Schedule_Prices_Fa])</f>
        <v>ابنیه</v>
      </c>
      <c r="C1374" s="240" t="e">
        <f>_xlfn.XLOOKUP(TblMainInvoices[[#This Row],[Schedule_Prices_Fa]],TblFeharesCode[Schedule_Prices_Fa],#REF!)</f>
        <v>#REF!</v>
      </c>
      <c r="D1374" s="241">
        <v>11</v>
      </c>
      <c r="E1374" s="241" t="str">
        <f t="shared" si="43"/>
        <v>25</v>
      </c>
      <c r="F1374" s="240" t="s">
        <v>2858</v>
      </c>
      <c r="G1374" s="251" t="s">
        <v>2869</v>
      </c>
      <c r="H1374" s="243" t="s">
        <v>2870</v>
      </c>
      <c r="I1374" s="243" t="s">
        <v>4344</v>
      </c>
      <c r="J1374" s="252" t="s">
        <v>125</v>
      </c>
      <c r="K1374" s="245">
        <v>1216000</v>
      </c>
      <c r="L1374" s="246"/>
      <c r="M1374" s="247">
        <f>_xlfn.XLOOKUP(TblMainInvoices[[#This Row],[Chapter_Nomber]],TblFeharesChapter[Abniyeh_Chapter_Nomber],TblFeharesChapter[Abniyeh_Plus_Minus])</f>
        <v>1.7310000000000001</v>
      </c>
      <c r="N1374" s="248">
        <v>1.3418000000000001</v>
      </c>
      <c r="O1374" s="245" t="str">
        <f>IF(ISBLANK(TblMainInvoices[[#This Row],[Estimate_Contract_Volumn]]),"",ROUND(TblMainInvoices[[#This Row],[Price_Unit]]*TblMainInvoices[[#This Row],[Estimate_Contract_Volumn]],0))</f>
        <v/>
      </c>
      <c r="P1374" s="249"/>
      <c r="Q1374" s="250" t="str">
        <f>IFERROR(IF(ISBLANK(TblMainInvoices[[#This Row],[ContInv_No01_Volumn]]),"",ROUND(TblMainInvoices[[#This Row],[Price_Unit]]*TblMainInvoices[[#This Row],[ContInv_No01_Volumn]],0)),"")</f>
        <v/>
      </c>
    </row>
    <row r="1375" spans="1:17" ht="50.25" customHeight="1">
      <c r="A1375" s="239" t="str">
        <f t="shared" si="42"/>
        <v>11250321</v>
      </c>
      <c r="B1375" s="240" t="str">
        <f>_xlfn.XLOOKUP(TblMainInvoices[[#This Row],[Fehrest_Code]],TblFeharesCode[Fehrest_Code],TblFeharesCode[Schedule_Prices_Fa])</f>
        <v>ابنیه</v>
      </c>
      <c r="C1375" s="240" t="e">
        <f>_xlfn.XLOOKUP(TblMainInvoices[[#This Row],[Schedule_Prices_Fa]],TblFeharesCode[Schedule_Prices_Fa],#REF!)</f>
        <v>#REF!</v>
      </c>
      <c r="D1375" s="241">
        <v>11</v>
      </c>
      <c r="E1375" s="241" t="str">
        <f t="shared" si="43"/>
        <v>25</v>
      </c>
      <c r="F1375" s="240" t="s">
        <v>2858</v>
      </c>
      <c r="G1375" s="251" t="s">
        <v>2871</v>
      </c>
      <c r="H1375" s="243" t="s">
        <v>2872</v>
      </c>
      <c r="I1375" s="243" t="s">
        <v>4345</v>
      </c>
      <c r="J1375" s="244" t="s">
        <v>125</v>
      </c>
      <c r="K1375" s="245">
        <v>1134000</v>
      </c>
      <c r="L1375" s="246"/>
      <c r="M1375" s="247">
        <f>_xlfn.XLOOKUP(TblMainInvoices[[#This Row],[Chapter_Nomber]],TblFeharesChapter[Abniyeh_Chapter_Nomber],TblFeharesChapter[Abniyeh_Plus_Minus])</f>
        <v>1.7310000000000001</v>
      </c>
      <c r="N1375" s="248">
        <v>1.3418000000000001</v>
      </c>
      <c r="O1375" s="245" t="str">
        <f>IF(ISBLANK(TblMainInvoices[[#This Row],[Estimate_Contract_Volumn]]),"",ROUND(TblMainInvoices[[#This Row],[Price_Unit]]*TblMainInvoices[[#This Row],[Estimate_Contract_Volumn]],0))</f>
        <v/>
      </c>
      <c r="P1375" s="249"/>
      <c r="Q1375" s="250" t="str">
        <f>IFERROR(IF(ISBLANK(TblMainInvoices[[#This Row],[ContInv_No01_Volumn]]),"",ROUND(TblMainInvoices[[#This Row],[Price_Unit]]*TblMainInvoices[[#This Row],[ContInv_No01_Volumn]],0)),"")</f>
        <v/>
      </c>
    </row>
    <row r="1376" spans="1:17" ht="50.25" customHeight="1">
      <c r="A1376" s="239" t="str">
        <f t="shared" si="42"/>
        <v>11250322</v>
      </c>
      <c r="B1376" s="240" t="str">
        <f>_xlfn.XLOOKUP(TblMainInvoices[[#This Row],[Fehrest_Code]],TblFeharesCode[Fehrest_Code],TblFeharesCode[Schedule_Prices_Fa])</f>
        <v>ابنیه</v>
      </c>
      <c r="C1376" s="240" t="e">
        <f>_xlfn.XLOOKUP(TblMainInvoices[[#This Row],[Schedule_Prices_Fa]],TblFeharesCode[Schedule_Prices_Fa],#REF!)</f>
        <v>#REF!</v>
      </c>
      <c r="D1376" s="241">
        <v>11</v>
      </c>
      <c r="E1376" s="241" t="str">
        <f t="shared" si="43"/>
        <v>25</v>
      </c>
      <c r="F1376" s="240" t="s">
        <v>2858</v>
      </c>
      <c r="G1376" s="251" t="s">
        <v>2873</v>
      </c>
      <c r="H1376" s="243" t="s">
        <v>2874</v>
      </c>
      <c r="I1376" s="243" t="s">
        <v>4346</v>
      </c>
      <c r="J1376" s="244" t="s">
        <v>125</v>
      </c>
      <c r="K1376" s="245">
        <v>1181000</v>
      </c>
      <c r="L1376" s="246"/>
      <c r="M1376" s="247">
        <f>_xlfn.XLOOKUP(TblMainInvoices[[#This Row],[Chapter_Nomber]],TblFeharesChapter[Abniyeh_Chapter_Nomber],TblFeharesChapter[Abniyeh_Plus_Minus])</f>
        <v>1.7310000000000001</v>
      </c>
      <c r="N1376" s="248">
        <v>1.3418000000000001</v>
      </c>
      <c r="O1376" s="245" t="str">
        <f>IF(ISBLANK(TblMainInvoices[[#This Row],[Estimate_Contract_Volumn]]),"",ROUND(TblMainInvoices[[#This Row],[Price_Unit]]*TblMainInvoices[[#This Row],[Estimate_Contract_Volumn]],0))</f>
        <v/>
      </c>
      <c r="P1376" s="249"/>
      <c r="Q1376" s="250" t="str">
        <f>IFERROR(IF(ISBLANK(TblMainInvoices[[#This Row],[ContInv_No01_Volumn]]),"",ROUND(TblMainInvoices[[#This Row],[Price_Unit]]*TblMainInvoices[[#This Row],[ContInv_No01_Volumn]],0)),"")</f>
        <v/>
      </c>
    </row>
    <row r="1377" spans="1:17" ht="50.25" customHeight="1">
      <c r="A1377" s="239" t="str">
        <f t="shared" si="42"/>
        <v>11250323</v>
      </c>
      <c r="B1377" s="240" t="str">
        <f>_xlfn.XLOOKUP(TblMainInvoices[[#This Row],[Fehrest_Code]],TblFeharesCode[Fehrest_Code],TblFeharesCode[Schedule_Prices_Fa])</f>
        <v>ابنیه</v>
      </c>
      <c r="C1377" s="240" t="e">
        <f>_xlfn.XLOOKUP(TblMainInvoices[[#This Row],[Schedule_Prices_Fa]],TblFeharesCode[Schedule_Prices_Fa],#REF!)</f>
        <v>#REF!</v>
      </c>
      <c r="D1377" s="241">
        <v>11</v>
      </c>
      <c r="E1377" s="241" t="str">
        <f t="shared" si="43"/>
        <v>25</v>
      </c>
      <c r="F1377" s="240" t="s">
        <v>2858</v>
      </c>
      <c r="G1377" s="251" t="s">
        <v>2875</v>
      </c>
      <c r="H1377" s="243" t="s">
        <v>2876</v>
      </c>
      <c r="I1377" s="243" t="s">
        <v>4347</v>
      </c>
      <c r="J1377" s="252" t="s">
        <v>125</v>
      </c>
      <c r="K1377" s="245">
        <v>1183000</v>
      </c>
      <c r="L1377" s="246"/>
      <c r="M1377" s="247">
        <f>_xlfn.XLOOKUP(TblMainInvoices[[#This Row],[Chapter_Nomber]],TblFeharesChapter[Abniyeh_Chapter_Nomber],TblFeharesChapter[Abniyeh_Plus_Minus])</f>
        <v>1.7310000000000001</v>
      </c>
      <c r="N1377" s="248">
        <v>1.3418000000000001</v>
      </c>
      <c r="O1377" s="245" t="str">
        <f>IF(ISBLANK(TblMainInvoices[[#This Row],[Estimate_Contract_Volumn]]),"",ROUND(TblMainInvoices[[#This Row],[Price_Unit]]*TblMainInvoices[[#This Row],[Estimate_Contract_Volumn]],0))</f>
        <v/>
      </c>
      <c r="P1377" s="249"/>
      <c r="Q1377" s="250" t="str">
        <f>IFERROR(IF(ISBLANK(TblMainInvoices[[#This Row],[ContInv_No01_Volumn]]),"",ROUND(TblMainInvoices[[#This Row],[Price_Unit]]*TblMainInvoices[[#This Row],[ContInv_No01_Volumn]],0)),"")</f>
        <v/>
      </c>
    </row>
    <row r="1378" spans="1:17" ht="50.25" customHeight="1">
      <c r="A1378" s="239" t="str">
        <f t="shared" si="42"/>
        <v>11250324</v>
      </c>
      <c r="B1378" s="240" t="str">
        <f>_xlfn.XLOOKUP(TblMainInvoices[[#This Row],[Fehrest_Code]],TblFeharesCode[Fehrest_Code],TblFeharesCode[Schedule_Prices_Fa])</f>
        <v>ابنیه</v>
      </c>
      <c r="C1378" s="240" t="e">
        <f>_xlfn.XLOOKUP(TblMainInvoices[[#This Row],[Schedule_Prices_Fa]],TblFeharesCode[Schedule_Prices_Fa],#REF!)</f>
        <v>#REF!</v>
      </c>
      <c r="D1378" s="241">
        <v>11</v>
      </c>
      <c r="E1378" s="241" t="str">
        <f t="shared" si="43"/>
        <v>25</v>
      </c>
      <c r="F1378" s="240" t="s">
        <v>2858</v>
      </c>
      <c r="G1378" s="251" t="s">
        <v>2877</v>
      </c>
      <c r="H1378" s="243" t="s">
        <v>2878</v>
      </c>
      <c r="I1378" s="243" t="s">
        <v>4348</v>
      </c>
      <c r="J1378" s="252" t="s">
        <v>125</v>
      </c>
      <c r="K1378" s="245">
        <v>1173000</v>
      </c>
      <c r="L1378" s="246"/>
      <c r="M1378" s="247">
        <f>_xlfn.XLOOKUP(TblMainInvoices[[#This Row],[Chapter_Nomber]],TblFeharesChapter[Abniyeh_Chapter_Nomber],TblFeharesChapter[Abniyeh_Plus_Minus])</f>
        <v>1.7310000000000001</v>
      </c>
      <c r="N1378" s="248">
        <v>1.3418000000000001</v>
      </c>
      <c r="O1378" s="245" t="str">
        <f>IF(ISBLANK(TblMainInvoices[[#This Row],[Estimate_Contract_Volumn]]),"",ROUND(TblMainInvoices[[#This Row],[Price_Unit]]*TblMainInvoices[[#This Row],[Estimate_Contract_Volumn]],0))</f>
        <v/>
      </c>
      <c r="P1378" s="249"/>
      <c r="Q1378" s="250" t="str">
        <f>IFERROR(IF(ISBLANK(TblMainInvoices[[#This Row],[ContInv_No01_Volumn]]),"",ROUND(TblMainInvoices[[#This Row],[Price_Unit]]*TblMainInvoices[[#This Row],[ContInv_No01_Volumn]],0)),"")</f>
        <v/>
      </c>
    </row>
    <row r="1379" spans="1:17" ht="50.25" customHeight="1">
      <c r="A1379" s="239" t="str">
        <f t="shared" si="42"/>
        <v>11250325</v>
      </c>
      <c r="B1379" s="240" t="str">
        <f>_xlfn.XLOOKUP(TblMainInvoices[[#This Row],[Fehrest_Code]],TblFeharesCode[Fehrest_Code],TblFeharesCode[Schedule_Prices_Fa])</f>
        <v>ابنیه</v>
      </c>
      <c r="C1379" s="240" t="e">
        <f>_xlfn.XLOOKUP(TblMainInvoices[[#This Row],[Schedule_Prices_Fa]],TblFeharesCode[Schedule_Prices_Fa],#REF!)</f>
        <v>#REF!</v>
      </c>
      <c r="D1379" s="241">
        <v>11</v>
      </c>
      <c r="E1379" s="241" t="str">
        <f t="shared" si="43"/>
        <v>25</v>
      </c>
      <c r="F1379" s="240" t="s">
        <v>2858</v>
      </c>
      <c r="G1379" s="251" t="s">
        <v>2879</v>
      </c>
      <c r="H1379" s="243" t="s">
        <v>2880</v>
      </c>
      <c r="I1379" s="243" t="s">
        <v>4349</v>
      </c>
      <c r="J1379" s="252" t="s">
        <v>125</v>
      </c>
      <c r="K1379" s="245">
        <v>1152000</v>
      </c>
      <c r="L1379" s="246"/>
      <c r="M1379" s="247">
        <f>_xlfn.XLOOKUP(TblMainInvoices[[#This Row],[Chapter_Nomber]],TblFeharesChapter[Abniyeh_Chapter_Nomber],TblFeharesChapter[Abniyeh_Plus_Minus])</f>
        <v>1.7310000000000001</v>
      </c>
      <c r="N1379" s="248">
        <v>1.3418000000000001</v>
      </c>
      <c r="O1379" s="245" t="str">
        <f>IF(ISBLANK(TblMainInvoices[[#This Row],[Estimate_Contract_Volumn]]),"",ROUND(TblMainInvoices[[#This Row],[Price_Unit]]*TblMainInvoices[[#This Row],[Estimate_Contract_Volumn]],0))</f>
        <v/>
      </c>
      <c r="P1379" s="249"/>
      <c r="Q1379" s="250" t="str">
        <f>IFERROR(IF(ISBLANK(TblMainInvoices[[#This Row],[ContInv_No01_Volumn]]),"",ROUND(TblMainInvoices[[#This Row],[Price_Unit]]*TblMainInvoices[[#This Row],[ContInv_No01_Volumn]],0)),"")</f>
        <v/>
      </c>
    </row>
    <row r="1380" spans="1:17" ht="50.25" customHeight="1">
      <c r="A1380" s="239" t="str">
        <f t="shared" si="42"/>
        <v>11250326</v>
      </c>
      <c r="B1380" s="240" t="str">
        <f>_xlfn.XLOOKUP(TblMainInvoices[[#This Row],[Fehrest_Code]],TblFeharesCode[Fehrest_Code],TblFeharesCode[Schedule_Prices_Fa])</f>
        <v>ابنیه</v>
      </c>
      <c r="C1380" s="240" t="e">
        <f>_xlfn.XLOOKUP(TblMainInvoices[[#This Row],[Schedule_Prices_Fa]],TblFeharesCode[Schedule_Prices_Fa],#REF!)</f>
        <v>#REF!</v>
      </c>
      <c r="D1380" s="241">
        <v>11</v>
      </c>
      <c r="E1380" s="241" t="str">
        <f t="shared" si="43"/>
        <v>25</v>
      </c>
      <c r="F1380" s="240" t="s">
        <v>2858</v>
      </c>
      <c r="G1380" s="251" t="s">
        <v>2881</v>
      </c>
      <c r="H1380" s="243" t="s">
        <v>2882</v>
      </c>
      <c r="I1380" s="243" t="s">
        <v>4350</v>
      </c>
      <c r="J1380" s="252" t="s">
        <v>125</v>
      </c>
      <c r="K1380" s="245">
        <v>1152000</v>
      </c>
      <c r="L1380" s="246"/>
      <c r="M1380" s="247">
        <f>_xlfn.XLOOKUP(TblMainInvoices[[#This Row],[Chapter_Nomber]],TblFeharesChapter[Abniyeh_Chapter_Nomber],TblFeharesChapter[Abniyeh_Plus_Minus])</f>
        <v>1.7310000000000001</v>
      </c>
      <c r="N1380" s="248">
        <v>1.3418000000000001</v>
      </c>
      <c r="O1380" s="245" t="str">
        <f>IF(ISBLANK(TblMainInvoices[[#This Row],[Estimate_Contract_Volumn]]),"",ROUND(TblMainInvoices[[#This Row],[Price_Unit]]*TblMainInvoices[[#This Row],[Estimate_Contract_Volumn]],0))</f>
        <v/>
      </c>
      <c r="P1380" s="249"/>
      <c r="Q1380" s="250" t="str">
        <f>IFERROR(IF(ISBLANK(TblMainInvoices[[#This Row],[ContInv_No01_Volumn]]),"",ROUND(TblMainInvoices[[#This Row],[Price_Unit]]*TblMainInvoices[[#This Row],[ContInv_No01_Volumn]],0)),"")</f>
        <v/>
      </c>
    </row>
    <row r="1381" spans="1:17" ht="50.25" customHeight="1">
      <c r="A1381" s="239" t="str">
        <f t="shared" si="42"/>
        <v>11250330</v>
      </c>
      <c r="B1381" s="240" t="str">
        <f>_xlfn.XLOOKUP(TblMainInvoices[[#This Row],[Fehrest_Code]],TblFeharesCode[Fehrest_Code],TblFeharesCode[Schedule_Prices_Fa])</f>
        <v>ابنیه</v>
      </c>
      <c r="C1381" s="240" t="e">
        <f>_xlfn.XLOOKUP(TblMainInvoices[[#This Row],[Schedule_Prices_Fa]],TblFeharesCode[Schedule_Prices_Fa],#REF!)</f>
        <v>#REF!</v>
      </c>
      <c r="D1381" s="241">
        <v>11</v>
      </c>
      <c r="E1381" s="241" t="str">
        <f t="shared" si="43"/>
        <v>25</v>
      </c>
      <c r="F1381" s="240" t="s">
        <v>2858</v>
      </c>
      <c r="G1381" s="251" t="s">
        <v>2883</v>
      </c>
      <c r="H1381" s="243" t="s">
        <v>2884</v>
      </c>
      <c r="I1381" s="243" t="s">
        <v>4351</v>
      </c>
      <c r="J1381" s="252" t="s">
        <v>125</v>
      </c>
      <c r="K1381" s="245">
        <v>1113000</v>
      </c>
      <c r="L1381" s="246"/>
      <c r="M1381" s="247">
        <f>_xlfn.XLOOKUP(TblMainInvoices[[#This Row],[Chapter_Nomber]],TblFeharesChapter[Abniyeh_Chapter_Nomber],TblFeharesChapter[Abniyeh_Plus_Minus])</f>
        <v>1.7310000000000001</v>
      </c>
      <c r="N1381" s="248">
        <v>1.3418000000000001</v>
      </c>
      <c r="O1381" s="245" t="str">
        <f>IF(ISBLANK(TblMainInvoices[[#This Row],[Estimate_Contract_Volumn]]),"",ROUND(TblMainInvoices[[#This Row],[Price_Unit]]*TblMainInvoices[[#This Row],[Estimate_Contract_Volumn]],0))</f>
        <v/>
      </c>
      <c r="P1381" s="249"/>
      <c r="Q1381" s="250" t="str">
        <f>IFERROR(IF(ISBLANK(TblMainInvoices[[#This Row],[ContInv_No01_Volumn]]),"",ROUND(TblMainInvoices[[#This Row],[Price_Unit]]*TblMainInvoices[[#This Row],[ContInv_No01_Volumn]],0)),"")</f>
        <v/>
      </c>
    </row>
    <row r="1382" spans="1:17" ht="50.25" customHeight="1">
      <c r="A1382" s="239" t="str">
        <f t="shared" si="42"/>
        <v>11250331</v>
      </c>
      <c r="B1382" s="240" t="str">
        <f>_xlfn.XLOOKUP(TblMainInvoices[[#This Row],[Fehrest_Code]],TblFeharesCode[Fehrest_Code],TblFeharesCode[Schedule_Prices_Fa])</f>
        <v>ابنیه</v>
      </c>
      <c r="C1382" s="240" t="e">
        <f>_xlfn.XLOOKUP(TblMainInvoices[[#This Row],[Schedule_Prices_Fa]],TblFeharesCode[Schedule_Prices_Fa],#REF!)</f>
        <v>#REF!</v>
      </c>
      <c r="D1382" s="241">
        <v>11</v>
      </c>
      <c r="E1382" s="241" t="str">
        <f t="shared" si="43"/>
        <v>25</v>
      </c>
      <c r="F1382" s="240" t="s">
        <v>2858</v>
      </c>
      <c r="G1382" s="251" t="s">
        <v>2885</v>
      </c>
      <c r="H1382" s="243" t="s">
        <v>2886</v>
      </c>
      <c r="I1382" s="243" t="s">
        <v>4352</v>
      </c>
      <c r="J1382" s="252" t="s">
        <v>125</v>
      </c>
      <c r="K1382" s="245">
        <v>1074000</v>
      </c>
      <c r="L1382" s="246"/>
      <c r="M1382" s="247">
        <f>_xlfn.XLOOKUP(TblMainInvoices[[#This Row],[Chapter_Nomber]],TblFeharesChapter[Abniyeh_Chapter_Nomber],TblFeharesChapter[Abniyeh_Plus_Minus])</f>
        <v>1.7310000000000001</v>
      </c>
      <c r="N1382" s="248">
        <v>1.3418000000000001</v>
      </c>
      <c r="O1382" s="245" t="str">
        <f>IF(ISBLANK(TblMainInvoices[[#This Row],[Estimate_Contract_Volumn]]),"",ROUND(TblMainInvoices[[#This Row],[Price_Unit]]*TblMainInvoices[[#This Row],[Estimate_Contract_Volumn]],0))</f>
        <v/>
      </c>
      <c r="P1382" s="249"/>
      <c r="Q1382" s="250" t="str">
        <f>IFERROR(IF(ISBLANK(TblMainInvoices[[#This Row],[ContInv_No01_Volumn]]),"",ROUND(TblMainInvoices[[#This Row],[Price_Unit]]*TblMainInvoices[[#This Row],[ContInv_No01_Volumn]],0)),"")</f>
        <v/>
      </c>
    </row>
    <row r="1383" spans="1:17" ht="50.25" customHeight="1">
      <c r="A1383" s="239" t="str">
        <f t="shared" si="42"/>
        <v>11250332</v>
      </c>
      <c r="B1383" s="240" t="str">
        <f>_xlfn.XLOOKUP(TblMainInvoices[[#This Row],[Fehrest_Code]],TblFeharesCode[Fehrest_Code],TblFeharesCode[Schedule_Prices_Fa])</f>
        <v>ابنیه</v>
      </c>
      <c r="C1383" s="240" t="e">
        <f>_xlfn.XLOOKUP(TblMainInvoices[[#This Row],[Schedule_Prices_Fa]],TblFeharesCode[Schedule_Prices_Fa],#REF!)</f>
        <v>#REF!</v>
      </c>
      <c r="D1383" s="241">
        <v>11</v>
      </c>
      <c r="E1383" s="241" t="str">
        <f t="shared" si="43"/>
        <v>25</v>
      </c>
      <c r="F1383" s="240" t="s">
        <v>2858</v>
      </c>
      <c r="G1383" s="251" t="s">
        <v>2887</v>
      </c>
      <c r="H1383" s="243" t="s">
        <v>2888</v>
      </c>
      <c r="I1383" s="243" t="s">
        <v>4353</v>
      </c>
      <c r="J1383" s="252" t="s">
        <v>125</v>
      </c>
      <c r="K1383" s="245">
        <v>1242000</v>
      </c>
      <c r="L1383" s="246"/>
      <c r="M1383" s="247">
        <f>_xlfn.XLOOKUP(TblMainInvoices[[#This Row],[Chapter_Nomber]],TblFeharesChapter[Abniyeh_Chapter_Nomber],TblFeharesChapter[Abniyeh_Plus_Minus])</f>
        <v>1.7310000000000001</v>
      </c>
      <c r="N1383" s="248">
        <v>1.3418000000000001</v>
      </c>
      <c r="O1383" s="245" t="str">
        <f>IF(ISBLANK(TblMainInvoices[[#This Row],[Estimate_Contract_Volumn]]),"",ROUND(TblMainInvoices[[#This Row],[Price_Unit]]*TblMainInvoices[[#This Row],[Estimate_Contract_Volumn]],0))</f>
        <v/>
      </c>
      <c r="P1383" s="249"/>
      <c r="Q1383" s="250" t="str">
        <f>IFERROR(IF(ISBLANK(TblMainInvoices[[#This Row],[ContInv_No01_Volumn]]),"",ROUND(TblMainInvoices[[#This Row],[Price_Unit]]*TblMainInvoices[[#This Row],[ContInv_No01_Volumn]],0)),"")</f>
        <v/>
      </c>
    </row>
    <row r="1384" spans="1:17" ht="50.25" customHeight="1">
      <c r="A1384" s="239" t="str">
        <f t="shared" si="42"/>
        <v>11250333</v>
      </c>
      <c r="B1384" s="240" t="str">
        <f>_xlfn.XLOOKUP(TblMainInvoices[[#This Row],[Fehrest_Code]],TblFeharesCode[Fehrest_Code],TblFeharesCode[Schedule_Prices_Fa])</f>
        <v>ابنیه</v>
      </c>
      <c r="C1384" s="240" t="e">
        <f>_xlfn.XLOOKUP(TblMainInvoices[[#This Row],[Schedule_Prices_Fa]],TblFeharesCode[Schedule_Prices_Fa],#REF!)</f>
        <v>#REF!</v>
      </c>
      <c r="D1384" s="241">
        <v>11</v>
      </c>
      <c r="E1384" s="241" t="str">
        <f t="shared" si="43"/>
        <v>25</v>
      </c>
      <c r="F1384" s="240" t="s">
        <v>2858</v>
      </c>
      <c r="G1384" s="251" t="s">
        <v>2889</v>
      </c>
      <c r="H1384" s="243" t="s">
        <v>2890</v>
      </c>
      <c r="I1384" s="243" t="s">
        <v>4354</v>
      </c>
      <c r="J1384" s="252" t="s">
        <v>125</v>
      </c>
      <c r="K1384" s="245">
        <v>1156000</v>
      </c>
      <c r="L1384" s="246"/>
      <c r="M1384" s="247">
        <f>_xlfn.XLOOKUP(TblMainInvoices[[#This Row],[Chapter_Nomber]],TblFeharesChapter[Abniyeh_Chapter_Nomber],TblFeharesChapter[Abniyeh_Plus_Minus])</f>
        <v>1.7310000000000001</v>
      </c>
      <c r="N1384" s="248">
        <v>1.3418000000000001</v>
      </c>
      <c r="O1384" s="245" t="str">
        <f>IF(ISBLANK(TblMainInvoices[[#This Row],[Estimate_Contract_Volumn]]),"",ROUND(TblMainInvoices[[#This Row],[Price_Unit]]*TblMainInvoices[[#This Row],[Estimate_Contract_Volumn]],0))</f>
        <v/>
      </c>
      <c r="P1384" s="249"/>
      <c r="Q1384" s="250" t="str">
        <f>IFERROR(IF(ISBLANK(TblMainInvoices[[#This Row],[ContInv_No01_Volumn]]),"",ROUND(TblMainInvoices[[#This Row],[Price_Unit]]*TblMainInvoices[[#This Row],[ContInv_No01_Volumn]],0)),"")</f>
        <v/>
      </c>
    </row>
    <row r="1385" spans="1:17" ht="50.25" customHeight="1">
      <c r="A1385" s="239" t="str">
        <f t="shared" si="42"/>
        <v>11250334</v>
      </c>
      <c r="B1385" s="240" t="str">
        <f>_xlfn.XLOOKUP(TblMainInvoices[[#This Row],[Fehrest_Code]],TblFeharesCode[Fehrest_Code],TblFeharesCode[Schedule_Prices_Fa])</f>
        <v>ابنیه</v>
      </c>
      <c r="C1385" s="240" t="e">
        <f>_xlfn.XLOOKUP(TblMainInvoices[[#This Row],[Schedule_Prices_Fa]],TblFeharesCode[Schedule_Prices_Fa],#REF!)</f>
        <v>#REF!</v>
      </c>
      <c r="D1385" s="241">
        <v>11</v>
      </c>
      <c r="E1385" s="241" t="str">
        <f t="shared" si="43"/>
        <v>25</v>
      </c>
      <c r="F1385" s="240" t="s">
        <v>2858</v>
      </c>
      <c r="G1385" s="251" t="s">
        <v>2891</v>
      </c>
      <c r="H1385" s="243" t="s">
        <v>2892</v>
      </c>
      <c r="I1385" s="243" t="s">
        <v>4355</v>
      </c>
      <c r="J1385" s="252" t="s">
        <v>125</v>
      </c>
      <c r="K1385" s="245">
        <v>1116000</v>
      </c>
      <c r="L1385" s="246"/>
      <c r="M1385" s="247">
        <f>_xlfn.XLOOKUP(TblMainInvoices[[#This Row],[Chapter_Nomber]],TblFeharesChapter[Abniyeh_Chapter_Nomber],TblFeharesChapter[Abniyeh_Plus_Minus])</f>
        <v>1.7310000000000001</v>
      </c>
      <c r="N1385" s="248">
        <v>1.3418000000000001</v>
      </c>
      <c r="O1385" s="245" t="str">
        <f>IF(ISBLANK(TblMainInvoices[[#This Row],[Estimate_Contract_Volumn]]),"",ROUND(TblMainInvoices[[#This Row],[Price_Unit]]*TblMainInvoices[[#This Row],[Estimate_Contract_Volumn]],0))</f>
        <v/>
      </c>
      <c r="P1385" s="249"/>
      <c r="Q1385" s="250" t="str">
        <f>IFERROR(IF(ISBLANK(TblMainInvoices[[#This Row],[ContInv_No01_Volumn]]),"",ROUND(TblMainInvoices[[#This Row],[Price_Unit]]*TblMainInvoices[[#This Row],[ContInv_No01_Volumn]],0)),"")</f>
        <v/>
      </c>
    </row>
    <row r="1386" spans="1:17" ht="50.25" customHeight="1">
      <c r="A1386" s="239" t="str">
        <f t="shared" si="42"/>
        <v>11250335</v>
      </c>
      <c r="B1386" s="240" t="str">
        <f>_xlfn.XLOOKUP(TblMainInvoices[[#This Row],[Fehrest_Code]],TblFeharesCode[Fehrest_Code],TblFeharesCode[Schedule_Prices_Fa])</f>
        <v>ابنیه</v>
      </c>
      <c r="C1386" s="240" t="e">
        <f>_xlfn.XLOOKUP(TblMainInvoices[[#This Row],[Schedule_Prices_Fa]],TblFeharesCode[Schedule_Prices_Fa],#REF!)</f>
        <v>#REF!</v>
      </c>
      <c r="D1386" s="241">
        <v>11</v>
      </c>
      <c r="E1386" s="241" t="str">
        <f t="shared" si="43"/>
        <v>25</v>
      </c>
      <c r="F1386" s="240" t="s">
        <v>2858</v>
      </c>
      <c r="G1386" s="251" t="s">
        <v>2893</v>
      </c>
      <c r="H1386" s="243" t="s">
        <v>2894</v>
      </c>
      <c r="I1386" s="243" t="s">
        <v>4356</v>
      </c>
      <c r="J1386" s="252" t="s">
        <v>125</v>
      </c>
      <c r="K1386" s="245">
        <v>1191000</v>
      </c>
      <c r="L1386" s="246"/>
      <c r="M1386" s="247">
        <f>_xlfn.XLOOKUP(TblMainInvoices[[#This Row],[Chapter_Nomber]],TblFeharesChapter[Abniyeh_Chapter_Nomber],TblFeharesChapter[Abniyeh_Plus_Minus])</f>
        <v>1.7310000000000001</v>
      </c>
      <c r="N1386" s="248">
        <v>1.3418000000000001</v>
      </c>
      <c r="O1386" s="245" t="str">
        <f>IF(ISBLANK(TblMainInvoices[[#This Row],[Estimate_Contract_Volumn]]),"",ROUND(TblMainInvoices[[#This Row],[Price_Unit]]*TblMainInvoices[[#This Row],[Estimate_Contract_Volumn]],0))</f>
        <v/>
      </c>
      <c r="P1386" s="249"/>
      <c r="Q1386" s="250" t="str">
        <f>IFERROR(IF(ISBLANK(TblMainInvoices[[#This Row],[ContInv_No01_Volumn]]),"",ROUND(TblMainInvoices[[#This Row],[Price_Unit]]*TblMainInvoices[[#This Row],[ContInv_No01_Volumn]],0)),"")</f>
        <v/>
      </c>
    </row>
    <row r="1387" spans="1:17" ht="50.25" customHeight="1">
      <c r="A1387" s="239" t="str">
        <f t="shared" si="42"/>
        <v>11250336</v>
      </c>
      <c r="B1387" s="240" t="str">
        <f>_xlfn.XLOOKUP(TblMainInvoices[[#This Row],[Fehrest_Code]],TblFeharesCode[Fehrest_Code],TblFeharesCode[Schedule_Prices_Fa])</f>
        <v>ابنیه</v>
      </c>
      <c r="C1387" s="240" t="e">
        <f>_xlfn.XLOOKUP(TblMainInvoices[[#This Row],[Schedule_Prices_Fa]],TblFeharesCode[Schedule_Prices_Fa],#REF!)</f>
        <v>#REF!</v>
      </c>
      <c r="D1387" s="241">
        <v>11</v>
      </c>
      <c r="E1387" s="241" t="str">
        <f t="shared" si="43"/>
        <v>25</v>
      </c>
      <c r="F1387" s="240" t="s">
        <v>2858</v>
      </c>
      <c r="G1387" s="251" t="s">
        <v>2895</v>
      </c>
      <c r="H1387" s="243" t="s">
        <v>2896</v>
      </c>
      <c r="I1387" s="243" t="s">
        <v>4357</v>
      </c>
      <c r="J1387" s="252" t="s">
        <v>125</v>
      </c>
      <c r="K1387" s="245">
        <v>1057000</v>
      </c>
      <c r="L1387" s="246"/>
      <c r="M1387" s="247">
        <f>_xlfn.XLOOKUP(TblMainInvoices[[#This Row],[Chapter_Nomber]],TblFeharesChapter[Abniyeh_Chapter_Nomber],TblFeharesChapter[Abniyeh_Plus_Minus])</f>
        <v>1.7310000000000001</v>
      </c>
      <c r="N1387" s="248">
        <v>1.3418000000000001</v>
      </c>
      <c r="O1387" s="245" t="str">
        <f>IF(ISBLANK(TblMainInvoices[[#This Row],[Estimate_Contract_Volumn]]),"",ROUND(TblMainInvoices[[#This Row],[Price_Unit]]*TblMainInvoices[[#This Row],[Estimate_Contract_Volumn]],0))</f>
        <v/>
      </c>
      <c r="P1387" s="249"/>
      <c r="Q1387" s="250" t="str">
        <f>IFERROR(IF(ISBLANK(TblMainInvoices[[#This Row],[ContInv_No01_Volumn]]),"",ROUND(TblMainInvoices[[#This Row],[Price_Unit]]*TblMainInvoices[[#This Row],[ContInv_No01_Volumn]],0)),"")</f>
        <v/>
      </c>
    </row>
    <row r="1388" spans="1:17" ht="50.25" customHeight="1">
      <c r="A1388" s="239" t="str">
        <f t="shared" si="42"/>
        <v>11250340</v>
      </c>
      <c r="B1388" s="240" t="str">
        <f>_xlfn.XLOOKUP(TblMainInvoices[[#This Row],[Fehrest_Code]],TblFeharesCode[Fehrest_Code],TblFeharesCode[Schedule_Prices_Fa])</f>
        <v>ابنیه</v>
      </c>
      <c r="C1388" s="240" t="e">
        <f>_xlfn.XLOOKUP(TblMainInvoices[[#This Row],[Schedule_Prices_Fa]],TblFeharesCode[Schedule_Prices_Fa],#REF!)</f>
        <v>#REF!</v>
      </c>
      <c r="D1388" s="241">
        <v>11</v>
      </c>
      <c r="E1388" s="241" t="str">
        <f t="shared" si="43"/>
        <v>25</v>
      </c>
      <c r="F1388" s="240" t="s">
        <v>2858</v>
      </c>
      <c r="G1388" s="251" t="s">
        <v>2897</v>
      </c>
      <c r="H1388" s="243" t="s">
        <v>2898</v>
      </c>
      <c r="I1388" s="243" t="s">
        <v>4358</v>
      </c>
      <c r="J1388" s="252" t="s">
        <v>125</v>
      </c>
      <c r="K1388" s="245">
        <v>1133000</v>
      </c>
      <c r="L1388" s="246"/>
      <c r="M1388" s="247">
        <f>_xlfn.XLOOKUP(TblMainInvoices[[#This Row],[Chapter_Nomber]],TblFeharesChapter[Abniyeh_Chapter_Nomber],TblFeharesChapter[Abniyeh_Plus_Minus])</f>
        <v>1.7310000000000001</v>
      </c>
      <c r="N1388" s="248">
        <v>1.3418000000000001</v>
      </c>
      <c r="O1388" s="245" t="str">
        <f>IF(ISBLANK(TblMainInvoices[[#This Row],[Estimate_Contract_Volumn]]),"",ROUND(TblMainInvoices[[#This Row],[Price_Unit]]*TblMainInvoices[[#This Row],[Estimate_Contract_Volumn]],0))</f>
        <v/>
      </c>
      <c r="P1388" s="249"/>
      <c r="Q1388" s="250" t="str">
        <f>IFERROR(IF(ISBLANK(TblMainInvoices[[#This Row],[ContInv_No01_Volumn]]),"",ROUND(TblMainInvoices[[#This Row],[Price_Unit]]*TblMainInvoices[[#This Row],[ContInv_No01_Volumn]],0)),"")</f>
        <v/>
      </c>
    </row>
    <row r="1389" spans="1:17" ht="50.25" customHeight="1">
      <c r="A1389" s="239" t="str">
        <f t="shared" si="42"/>
        <v>11250345</v>
      </c>
      <c r="B1389" s="240" t="str">
        <f>_xlfn.XLOOKUP(TblMainInvoices[[#This Row],[Fehrest_Code]],TblFeharesCode[Fehrest_Code],TblFeharesCode[Schedule_Prices_Fa])</f>
        <v>ابنیه</v>
      </c>
      <c r="C1389" s="240" t="e">
        <f>_xlfn.XLOOKUP(TblMainInvoices[[#This Row],[Schedule_Prices_Fa]],TblFeharesCode[Schedule_Prices_Fa],#REF!)</f>
        <v>#REF!</v>
      </c>
      <c r="D1389" s="241">
        <v>11</v>
      </c>
      <c r="E1389" s="241" t="str">
        <f t="shared" si="43"/>
        <v>25</v>
      </c>
      <c r="F1389" s="240" t="s">
        <v>2858</v>
      </c>
      <c r="G1389" s="251" t="s">
        <v>2899</v>
      </c>
      <c r="H1389" s="243" t="s">
        <v>2900</v>
      </c>
      <c r="I1389" s="243" t="s">
        <v>4359</v>
      </c>
      <c r="J1389" s="252" t="s">
        <v>125</v>
      </c>
      <c r="K1389" s="245">
        <v>1565000</v>
      </c>
      <c r="L1389" s="246"/>
      <c r="M1389" s="247">
        <f>_xlfn.XLOOKUP(TblMainInvoices[[#This Row],[Chapter_Nomber]],TblFeharesChapter[Abniyeh_Chapter_Nomber],TblFeharesChapter[Abniyeh_Plus_Minus])</f>
        <v>1.7310000000000001</v>
      </c>
      <c r="N1389" s="248">
        <v>1.3418000000000001</v>
      </c>
      <c r="O1389" s="245" t="str">
        <f>IF(ISBLANK(TblMainInvoices[[#This Row],[Estimate_Contract_Volumn]]),"",ROUND(TblMainInvoices[[#This Row],[Price_Unit]]*TblMainInvoices[[#This Row],[Estimate_Contract_Volumn]],0))</f>
        <v/>
      </c>
      <c r="P1389" s="249"/>
      <c r="Q1389" s="250" t="str">
        <f>IFERROR(IF(ISBLANK(TblMainInvoices[[#This Row],[ContInv_No01_Volumn]]),"",ROUND(TblMainInvoices[[#This Row],[Price_Unit]]*TblMainInvoices[[#This Row],[ContInv_No01_Volumn]],0)),"")</f>
        <v/>
      </c>
    </row>
    <row r="1390" spans="1:17" ht="50.25" customHeight="1">
      <c r="A1390" s="239" t="str">
        <f t="shared" si="42"/>
        <v>11250350</v>
      </c>
      <c r="B1390" s="240" t="str">
        <f>_xlfn.XLOOKUP(TblMainInvoices[[#This Row],[Fehrest_Code]],TblFeharesCode[Fehrest_Code],TblFeharesCode[Schedule_Prices_Fa])</f>
        <v>ابنیه</v>
      </c>
      <c r="C1390" s="240" t="e">
        <f>_xlfn.XLOOKUP(TblMainInvoices[[#This Row],[Schedule_Prices_Fa]],TblFeharesCode[Schedule_Prices_Fa],#REF!)</f>
        <v>#REF!</v>
      </c>
      <c r="D1390" s="241">
        <v>11</v>
      </c>
      <c r="E1390" s="241" t="str">
        <f t="shared" si="43"/>
        <v>25</v>
      </c>
      <c r="F1390" s="240" t="s">
        <v>2858</v>
      </c>
      <c r="G1390" s="251" t="s">
        <v>2901</v>
      </c>
      <c r="H1390" s="243" t="s">
        <v>2902</v>
      </c>
      <c r="I1390" s="243" t="s">
        <v>4360</v>
      </c>
      <c r="J1390" s="252" t="s">
        <v>125</v>
      </c>
      <c r="K1390" s="245">
        <v>1625000</v>
      </c>
      <c r="L1390" s="246"/>
      <c r="M1390" s="247">
        <f>_xlfn.XLOOKUP(TblMainInvoices[[#This Row],[Chapter_Nomber]],TblFeharesChapter[Abniyeh_Chapter_Nomber],TblFeharesChapter[Abniyeh_Plus_Minus])</f>
        <v>1.7310000000000001</v>
      </c>
      <c r="N1390" s="248">
        <v>1.3418000000000001</v>
      </c>
      <c r="O1390" s="245" t="str">
        <f>IF(ISBLANK(TblMainInvoices[[#This Row],[Estimate_Contract_Volumn]]),"",ROUND(TblMainInvoices[[#This Row],[Price_Unit]]*TblMainInvoices[[#This Row],[Estimate_Contract_Volumn]],0))</f>
        <v/>
      </c>
      <c r="P1390" s="249"/>
      <c r="Q1390" s="250" t="str">
        <f>IFERROR(IF(ISBLANK(TblMainInvoices[[#This Row],[ContInv_No01_Volumn]]),"",ROUND(TblMainInvoices[[#This Row],[Price_Unit]]*TblMainInvoices[[#This Row],[ContInv_No01_Volumn]],0)),"")</f>
        <v/>
      </c>
    </row>
    <row r="1391" spans="1:17" ht="50.25" customHeight="1">
      <c r="A1391" s="239" t="str">
        <f t="shared" si="42"/>
        <v>11250401</v>
      </c>
      <c r="B1391" s="240" t="str">
        <f>_xlfn.XLOOKUP(TblMainInvoices[[#This Row],[Fehrest_Code]],TblFeharesCode[Fehrest_Code],TblFeharesCode[Schedule_Prices_Fa])</f>
        <v>ابنیه</v>
      </c>
      <c r="C1391" s="240" t="e">
        <f>_xlfn.XLOOKUP(TblMainInvoices[[#This Row],[Schedule_Prices_Fa]],TblFeharesCode[Schedule_Prices_Fa],#REF!)</f>
        <v>#REF!</v>
      </c>
      <c r="D1391" s="241">
        <v>11</v>
      </c>
      <c r="E1391" s="241" t="str">
        <f t="shared" si="43"/>
        <v>25</v>
      </c>
      <c r="F1391" s="240" t="s">
        <v>2858</v>
      </c>
      <c r="G1391" s="251" t="s">
        <v>2903</v>
      </c>
      <c r="H1391" s="243" t="s">
        <v>2904</v>
      </c>
      <c r="I1391" s="243" t="s">
        <v>4361</v>
      </c>
      <c r="J1391" s="252" t="s">
        <v>125</v>
      </c>
      <c r="K1391" s="245">
        <v>1871000</v>
      </c>
      <c r="L1391" s="246"/>
      <c r="M1391" s="247">
        <f>_xlfn.XLOOKUP(TblMainInvoices[[#This Row],[Chapter_Nomber]],TblFeharesChapter[Abniyeh_Chapter_Nomber],TblFeharesChapter[Abniyeh_Plus_Minus])</f>
        <v>1.7310000000000001</v>
      </c>
      <c r="N1391" s="248">
        <v>1.3418000000000001</v>
      </c>
      <c r="O1391" s="245" t="str">
        <f>IF(ISBLANK(TblMainInvoices[[#This Row],[Estimate_Contract_Volumn]]),"",ROUND(TblMainInvoices[[#This Row],[Price_Unit]]*TblMainInvoices[[#This Row],[Estimate_Contract_Volumn]],0))</f>
        <v/>
      </c>
      <c r="P1391" s="249"/>
      <c r="Q1391" s="250" t="str">
        <f>IFERROR(IF(ISBLANK(TblMainInvoices[[#This Row],[ContInv_No01_Volumn]]),"",ROUND(TblMainInvoices[[#This Row],[Price_Unit]]*TblMainInvoices[[#This Row],[ContInv_No01_Volumn]],0)),"")</f>
        <v/>
      </c>
    </row>
    <row r="1392" spans="1:17" ht="50.25" customHeight="1">
      <c r="A1392" s="239" t="str">
        <f t="shared" si="42"/>
        <v>11250403</v>
      </c>
      <c r="B1392" s="240" t="str">
        <f>_xlfn.XLOOKUP(TblMainInvoices[[#This Row],[Fehrest_Code]],TblFeharesCode[Fehrest_Code],TblFeharesCode[Schedule_Prices_Fa])</f>
        <v>ابنیه</v>
      </c>
      <c r="C1392" s="240" t="e">
        <f>_xlfn.XLOOKUP(TblMainInvoices[[#This Row],[Schedule_Prices_Fa]],TblFeharesCode[Schedule_Prices_Fa],#REF!)</f>
        <v>#REF!</v>
      </c>
      <c r="D1392" s="241">
        <v>11</v>
      </c>
      <c r="E1392" s="241" t="str">
        <f t="shared" si="43"/>
        <v>25</v>
      </c>
      <c r="F1392" s="240" t="s">
        <v>2858</v>
      </c>
      <c r="G1392" s="251" t="s">
        <v>2905</v>
      </c>
      <c r="H1392" s="243" t="s">
        <v>2906</v>
      </c>
      <c r="I1392" s="243" t="s">
        <v>4343</v>
      </c>
      <c r="J1392" s="252" t="s">
        <v>125</v>
      </c>
      <c r="K1392" s="245">
        <v>1961000</v>
      </c>
      <c r="L1392" s="246"/>
      <c r="M1392" s="247">
        <f>_xlfn.XLOOKUP(TblMainInvoices[[#This Row],[Chapter_Nomber]],TblFeharesChapter[Abniyeh_Chapter_Nomber],TblFeharesChapter[Abniyeh_Plus_Minus])</f>
        <v>1.7310000000000001</v>
      </c>
      <c r="N1392" s="248">
        <v>1.3418000000000001</v>
      </c>
      <c r="O1392" s="245" t="str">
        <f>IF(ISBLANK(TblMainInvoices[[#This Row],[Estimate_Contract_Volumn]]),"",ROUND(TblMainInvoices[[#This Row],[Price_Unit]]*TblMainInvoices[[#This Row],[Estimate_Contract_Volumn]],0))</f>
        <v/>
      </c>
      <c r="P1392" s="249"/>
      <c r="Q1392" s="250" t="str">
        <f>IFERROR(IF(ISBLANK(TblMainInvoices[[#This Row],[ContInv_No01_Volumn]]),"",ROUND(TblMainInvoices[[#This Row],[Price_Unit]]*TblMainInvoices[[#This Row],[ContInv_No01_Volumn]],0)),"")</f>
        <v/>
      </c>
    </row>
    <row r="1393" spans="1:17" ht="50.25" customHeight="1">
      <c r="A1393" s="239" t="str">
        <f t="shared" si="42"/>
        <v>11250404</v>
      </c>
      <c r="B1393" s="240" t="str">
        <f>_xlfn.XLOOKUP(TblMainInvoices[[#This Row],[Fehrest_Code]],TblFeharesCode[Fehrest_Code],TblFeharesCode[Schedule_Prices_Fa])</f>
        <v>ابنیه</v>
      </c>
      <c r="C1393" s="240" t="e">
        <f>_xlfn.XLOOKUP(TblMainInvoices[[#This Row],[Schedule_Prices_Fa]],TblFeharesCode[Schedule_Prices_Fa],#REF!)</f>
        <v>#REF!</v>
      </c>
      <c r="D1393" s="241">
        <v>11</v>
      </c>
      <c r="E1393" s="241" t="str">
        <f t="shared" si="43"/>
        <v>25</v>
      </c>
      <c r="F1393" s="240" t="s">
        <v>2858</v>
      </c>
      <c r="G1393" s="251" t="s">
        <v>2907</v>
      </c>
      <c r="H1393" s="243" t="s">
        <v>2908</v>
      </c>
      <c r="I1393" s="243" t="s">
        <v>4362</v>
      </c>
      <c r="J1393" s="252" t="s">
        <v>125</v>
      </c>
      <c r="K1393" s="245">
        <v>2077000</v>
      </c>
      <c r="L1393" s="246"/>
      <c r="M1393" s="247">
        <f>_xlfn.XLOOKUP(TblMainInvoices[[#This Row],[Chapter_Nomber]],TblFeharesChapter[Abniyeh_Chapter_Nomber],TblFeharesChapter[Abniyeh_Plus_Minus])</f>
        <v>1.7310000000000001</v>
      </c>
      <c r="N1393" s="248">
        <v>1.3418000000000001</v>
      </c>
      <c r="O1393" s="245" t="str">
        <f>IF(ISBLANK(TblMainInvoices[[#This Row],[Estimate_Contract_Volumn]]),"",ROUND(TblMainInvoices[[#This Row],[Price_Unit]]*TblMainInvoices[[#This Row],[Estimate_Contract_Volumn]],0))</f>
        <v/>
      </c>
      <c r="P1393" s="249"/>
      <c r="Q1393" s="250" t="str">
        <f>IFERROR(IF(ISBLANK(TblMainInvoices[[#This Row],[ContInv_No01_Volumn]]),"",ROUND(TblMainInvoices[[#This Row],[Price_Unit]]*TblMainInvoices[[#This Row],[ContInv_No01_Volumn]],0)),"")</f>
        <v/>
      </c>
    </row>
    <row r="1394" spans="1:17" ht="50.25" customHeight="1">
      <c r="A1394" s="239" t="str">
        <f t="shared" si="42"/>
        <v>11250405</v>
      </c>
      <c r="B1394" s="240" t="str">
        <f>_xlfn.XLOOKUP(TblMainInvoices[[#This Row],[Fehrest_Code]],TblFeharesCode[Fehrest_Code],TblFeharesCode[Schedule_Prices_Fa])</f>
        <v>ابنیه</v>
      </c>
      <c r="C1394" s="240" t="e">
        <f>_xlfn.XLOOKUP(TblMainInvoices[[#This Row],[Schedule_Prices_Fa]],TblFeharesCode[Schedule_Prices_Fa],#REF!)</f>
        <v>#REF!</v>
      </c>
      <c r="D1394" s="241">
        <v>11</v>
      </c>
      <c r="E1394" s="241" t="str">
        <f t="shared" si="43"/>
        <v>25</v>
      </c>
      <c r="F1394" s="240" t="s">
        <v>2858</v>
      </c>
      <c r="G1394" s="251" t="s">
        <v>2909</v>
      </c>
      <c r="H1394" s="243" t="s">
        <v>2910</v>
      </c>
      <c r="I1394" s="243" t="s">
        <v>4363</v>
      </c>
      <c r="J1394" s="252" t="s">
        <v>125</v>
      </c>
      <c r="K1394" s="245">
        <v>9848000</v>
      </c>
      <c r="L1394" s="246"/>
      <c r="M1394" s="247">
        <f>_xlfn.XLOOKUP(TblMainInvoices[[#This Row],[Chapter_Nomber]],TblFeharesChapter[Abniyeh_Chapter_Nomber],TblFeharesChapter[Abniyeh_Plus_Minus])</f>
        <v>1.7310000000000001</v>
      </c>
      <c r="N1394" s="248">
        <v>1.3418000000000001</v>
      </c>
      <c r="O1394" s="245" t="str">
        <f>IF(ISBLANK(TblMainInvoices[[#This Row],[Estimate_Contract_Volumn]]),"",ROUND(TblMainInvoices[[#This Row],[Price_Unit]]*TblMainInvoices[[#This Row],[Estimate_Contract_Volumn]],0))</f>
        <v/>
      </c>
      <c r="P1394" s="249"/>
      <c r="Q1394" s="250" t="str">
        <f>IFERROR(IF(ISBLANK(TblMainInvoices[[#This Row],[ContInv_No01_Volumn]]),"",ROUND(TblMainInvoices[[#This Row],[Price_Unit]]*TblMainInvoices[[#This Row],[ContInv_No01_Volumn]],0)),"")</f>
        <v/>
      </c>
    </row>
    <row r="1395" spans="1:17" ht="50.25" customHeight="1">
      <c r="A1395" s="239" t="str">
        <f t="shared" si="42"/>
        <v>11250406</v>
      </c>
      <c r="B1395" s="240" t="str">
        <f>_xlfn.XLOOKUP(TblMainInvoices[[#This Row],[Fehrest_Code]],TblFeharesCode[Fehrest_Code],TblFeharesCode[Schedule_Prices_Fa])</f>
        <v>ابنیه</v>
      </c>
      <c r="C1395" s="240" t="e">
        <f>_xlfn.XLOOKUP(TblMainInvoices[[#This Row],[Schedule_Prices_Fa]],TblFeharesCode[Schedule_Prices_Fa],#REF!)</f>
        <v>#REF!</v>
      </c>
      <c r="D1395" s="241">
        <v>11</v>
      </c>
      <c r="E1395" s="241" t="str">
        <f t="shared" si="43"/>
        <v>25</v>
      </c>
      <c r="F1395" s="240" t="s">
        <v>2858</v>
      </c>
      <c r="G1395" s="251" t="s">
        <v>2911</v>
      </c>
      <c r="H1395" s="243" t="s">
        <v>2912</v>
      </c>
      <c r="I1395" s="243" t="s">
        <v>4364</v>
      </c>
      <c r="J1395" s="252" t="s">
        <v>125</v>
      </c>
      <c r="K1395" s="245">
        <v>6517000</v>
      </c>
      <c r="L1395" s="246"/>
      <c r="M1395" s="247">
        <f>_xlfn.XLOOKUP(TblMainInvoices[[#This Row],[Chapter_Nomber]],TblFeharesChapter[Abniyeh_Chapter_Nomber],TblFeharesChapter[Abniyeh_Plus_Minus])</f>
        <v>1.7310000000000001</v>
      </c>
      <c r="N1395" s="248">
        <v>1.3418000000000001</v>
      </c>
      <c r="O1395" s="245" t="str">
        <f>IF(ISBLANK(TblMainInvoices[[#This Row],[Estimate_Contract_Volumn]]),"",ROUND(TblMainInvoices[[#This Row],[Price_Unit]]*TblMainInvoices[[#This Row],[Estimate_Contract_Volumn]],0))</f>
        <v/>
      </c>
      <c r="P1395" s="249"/>
      <c r="Q1395" s="250" t="str">
        <f>IFERROR(IF(ISBLANK(TblMainInvoices[[#This Row],[ContInv_No01_Volumn]]),"",ROUND(TblMainInvoices[[#This Row],[Price_Unit]]*TblMainInvoices[[#This Row],[ContInv_No01_Volumn]],0)),"")</f>
        <v/>
      </c>
    </row>
    <row r="1396" spans="1:17" ht="50.25" customHeight="1">
      <c r="A1396" s="239" t="str">
        <f t="shared" si="42"/>
        <v>11250501</v>
      </c>
      <c r="B1396" s="240" t="str">
        <f>_xlfn.XLOOKUP(TblMainInvoices[[#This Row],[Fehrest_Code]],TblFeharesCode[Fehrest_Code],TblFeharesCode[Schedule_Prices_Fa])</f>
        <v>ابنیه</v>
      </c>
      <c r="C1396" s="240" t="e">
        <f>_xlfn.XLOOKUP(TblMainInvoices[[#This Row],[Schedule_Prices_Fa]],TblFeharesCode[Schedule_Prices_Fa],#REF!)</f>
        <v>#REF!</v>
      </c>
      <c r="D1396" s="241">
        <v>11</v>
      </c>
      <c r="E1396" s="241" t="str">
        <f t="shared" si="43"/>
        <v>25</v>
      </c>
      <c r="F1396" s="240" t="s">
        <v>2858</v>
      </c>
      <c r="G1396" s="251" t="s">
        <v>2913</v>
      </c>
      <c r="H1396" s="243" t="s">
        <v>2914</v>
      </c>
      <c r="I1396" s="243" t="s">
        <v>4365</v>
      </c>
      <c r="J1396" s="244" t="s">
        <v>125</v>
      </c>
      <c r="K1396" s="245">
        <v>1193000</v>
      </c>
      <c r="L1396" s="246"/>
      <c r="M1396" s="247">
        <f>_xlfn.XLOOKUP(TblMainInvoices[[#This Row],[Chapter_Nomber]],TblFeharesChapter[Abniyeh_Chapter_Nomber],TblFeharesChapter[Abniyeh_Plus_Minus])</f>
        <v>1.7310000000000001</v>
      </c>
      <c r="N1396" s="248">
        <v>1.3418000000000001</v>
      </c>
      <c r="O1396" s="245" t="str">
        <f>IF(ISBLANK(TblMainInvoices[[#This Row],[Estimate_Contract_Volumn]]),"",ROUND(TblMainInvoices[[#This Row],[Price_Unit]]*TblMainInvoices[[#This Row],[Estimate_Contract_Volumn]],0))</f>
        <v/>
      </c>
      <c r="P1396" s="249"/>
      <c r="Q1396" s="250" t="str">
        <f>IFERROR(IF(ISBLANK(TblMainInvoices[[#This Row],[ContInv_No01_Volumn]]),"",ROUND(TblMainInvoices[[#This Row],[Price_Unit]]*TblMainInvoices[[#This Row],[ContInv_No01_Volumn]],0)),"")</f>
        <v/>
      </c>
    </row>
    <row r="1397" spans="1:17" ht="50.25" customHeight="1">
      <c r="A1397" s="239" t="str">
        <f t="shared" si="42"/>
        <v>11250502</v>
      </c>
      <c r="B1397" s="240" t="str">
        <f>_xlfn.XLOOKUP(TblMainInvoices[[#This Row],[Fehrest_Code]],TblFeharesCode[Fehrest_Code],TblFeharesCode[Schedule_Prices_Fa])</f>
        <v>ابنیه</v>
      </c>
      <c r="C1397" s="240" t="e">
        <f>_xlfn.XLOOKUP(TblMainInvoices[[#This Row],[Schedule_Prices_Fa]],TblFeharesCode[Schedule_Prices_Fa],#REF!)</f>
        <v>#REF!</v>
      </c>
      <c r="D1397" s="241">
        <v>11</v>
      </c>
      <c r="E1397" s="241" t="str">
        <f t="shared" si="43"/>
        <v>25</v>
      </c>
      <c r="F1397" s="240" t="s">
        <v>2858</v>
      </c>
      <c r="G1397" s="251" t="s">
        <v>2915</v>
      </c>
      <c r="H1397" s="243" t="s">
        <v>2916</v>
      </c>
      <c r="I1397" s="243" t="s">
        <v>4366</v>
      </c>
      <c r="J1397" s="252" t="s">
        <v>125</v>
      </c>
      <c r="K1397" s="245">
        <v>960000</v>
      </c>
      <c r="L1397" s="246"/>
      <c r="M1397" s="247">
        <f>_xlfn.XLOOKUP(TblMainInvoices[[#This Row],[Chapter_Nomber]],TblFeharesChapter[Abniyeh_Chapter_Nomber],TblFeharesChapter[Abniyeh_Plus_Minus])</f>
        <v>1.7310000000000001</v>
      </c>
      <c r="N1397" s="248">
        <v>1.3418000000000001</v>
      </c>
      <c r="O1397" s="245" t="str">
        <f>IF(ISBLANK(TblMainInvoices[[#This Row],[Estimate_Contract_Volumn]]),"",ROUND(TblMainInvoices[[#This Row],[Price_Unit]]*TblMainInvoices[[#This Row],[Estimate_Contract_Volumn]],0))</f>
        <v/>
      </c>
      <c r="P1397" s="249"/>
      <c r="Q1397" s="250" t="str">
        <f>IFERROR(IF(ISBLANK(TblMainInvoices[[#This Row],[ContInv_No01_Volumn]]),"",ROUND(TblMainInvoices[[#This Row],[Price_Unit]]*TblMainInvoices[[#This Row],[ContInv_No01_Volumn]],0)),"")</f>
        <v/>
      </c>
    </row>
    <row r="1398" spans="1:17" ht="50.25" customHeight="1">
      <c r="A1398" s="239" t="str">
        <f t="shared" si="42"/>
        <v>11250503</v>
      </c>
      <c r="B1398" s="240" t="str">
        <f>_xlfn.XLOOKUP(TblMainInvoices[[#This Row],[Fehrest_Code]],TblFeharesCode[Fehrest_Code],TblFeharesCode[Schedule_Prices_Fa])</f>
        <v>ابنیه</v>
      </c>
      <c r="C1398" s="240" t="e">
        <f>_xlfn.XLOOKUP(TblMainInvoices[[#This Row],[Schedule_Prices_Fa]],TblFeharesCode[Schedule_Prices_Fa],#REF!)</f>
        <v>#REF!</v>
      </c>
      <c r="D1398" s="241">
        <v>11</v>
      </c>
      <c r="E1398" s="241" t="str">
        <f t="shared" si="43"/>
        <v>25</v>
      </c>
      <c r="F1398" s="240" t="s">
        <v>2858</v>
      </c>
      <c r="G1398" s="251" t="s">
        <v>2917</v>
      </c>
      <c r="H1398" s="243" t="s">
        <v>2918</v>
      </c>
      <c r="I1398" s="243" t="s">
        <v>4367</v>
      </c>
      <c r="J1398" s="252" t="s">
        <v>125</v>
      </c>
      <c r="K1398" s="245">
        <v>420500</v>
      </c>
      <c r="L1398" s="246"/>
      <c r="M1398" s="247">
        <f>_xlfn.XLOOKUP(TblMainInvoices[[#This Row],[Chapter_Nomber]],TblFeharesChapter[Abniyeh_Chapter_Nomber],TblFeharesChapter[Abniyeh_Plus_Minus])</f>
        <v>1.7310000000000001</v>
      </c>
      <c r="N1398" s="248">
        <v>1.3418000000000001</v>
      </c>
      <c r="O1398" s="245" t="str">
        <f>IF(ISBLANK(TblMainInvoices[[#This Row],[Estimate_Contract_Volumn]]),"",ROUND(TblMainInvoices[[#This Row],[Price_Unit]]*TblMainInvoices[[#This Row],[Estimate_Contract_Volumn]],0))</f>
        <v/>
      </c>
      <c r="P1398" s="249"/>
      <c r="Q1398" s="250" t="str">
        <f>IFERROR(IF(ISBLANK(TblMainInvoices[[#This Row],[ContInv_No01_Volumn]]),"",ROUND(TblMainInvoices[[#This Row],[Price_Unit]]*TblMainInvoices[[#This Row],[ContInv_No01_Volumn]],0)),"")</f>
        <v/>
      </c>
    </row>
    <row r="1399" spans="1:17" ht="50.25" customHeight="1">
      <c r="A1399" s="239" t="str">
        <f t="shared" si="42"/>
        <v>11250506</v>
      </c>
      <c r="B1399" s="240" t="str">
        <f>_xlfn.XLOOKUP(TblMainInvoices[[#This Row],[Fehrest_Code]],TblFeharesCode[Fehrest_Code],TblFeharesCode[Schedule_Prices_Fa])</f>
        <v>ابنیه</v>
      </c>
      <c r="C1399" s="240" t="e">
        <f>_xlfn.XLOOKUP(TblMainInvoices[[#This Row],[Schedule_Prices_Fa]],TblFeharesCode[Schedule_Prices_Fa],#REF!)</f>
        <v>#REF!</v>
      </c>
      <c r="D1399" s="241">
        <v>11</v>
      </c>
      <c r="E1399" s="241" t="str">
        <f t="shared" si="43"/>
        <v>25</v>
      </c>
      <c r="F1399" s="240" t="s">
        <v>2858</v>
      </c>
      <c r="G1399" s="251" t="s">
        <v>2919</v>
      </c>
      <c r="H1399" s="243" t="s">
        <v>2920</v>
      </c>
      <c r="I1399" s="243" t="s">
        <v>4368</v>
      </c>
      <c r="J1399" s="252" t="s">
        <v>125</v>
      </c>
      <c r="K1399" s="245">
        <v>828500</v>
      </c>
      <c r="L1399" s="246"/>
      <c r="M1399" s="247">
        <f>_xlfn.XLOOKUP(TblMainInvoices[[#This Row],[Chapter_Nomber]],TblFeharesChapter[Abniyeh_Chapter_Nomber],TblFeharesChapter[Abniyeh_Plus_Minus])</f>
        <v>1.7310000000000001</v>
      </c>
      <c r="N1399" s="248">
        <v>1.3418000000000001</v>
      </c>
      <c r="O1399" s="245" t="str">
        <f>IF(ISBLANK(TblMainInvoices[[#This Row],[Estimate_Contract_Volumn]]),"",ROUND(TblMainInvoices[[#This Row],[Price_Unit]]*TblMainInvoices[[#This Row],[Estimate_Contract_Volumn]],0))</f>
        <v/>
      </c>
      <c r="P1399" s="249"/>
      <c r="Q1399" s="250" t="str">
        <f>IFERROR(IF(ISBLANK(TblMainInvoices[[#This Row],[ContInv_No01_Volumn]]),"",ROUND(TblMainInvoices[[#This Row],[Price_Unit]]*TblMainInvoices[[#This Row],[ContInv_No01_Volumn]],0)),"")</f>
        <v/>
      </c>
    </row>
    <row r="1400" spans="1:17" ht="50.25" customHeight="1">
      <c r="A1400" s="239" t="str">
        <f t="shared" si="42"/>
        <v>11250507</v>
      </c>
      <c r="B1400" s="240" t="str">
        <f>_xlfn.XLOOKUP(TblMainInvoices[[#This Row],[Fehrest_Code]],TblFeharesCode[Fehrest_Code],TblFeharesCode[Schedule_Prices_Fa])</f>
        <v>ابنیه</v>
      </c>
      <c r="C1400" s="240" t="e">
        <f>_xlfn.XLOOKUP(TblMainInvoices[[#This Row],[Schedule_Prices_Fa]],TblFeharesCode[Schedule_Prices_Fa],#REF!)</f>
        <v>#REF!</v>
      </c>
      <c r="D1400" s="241">
        <v>11</v>
      </c>
      <c r="E1400" s="241" t="str">
        <f t="shared" si="43"/>
        <v>25</v>
      </c>
      <c r="F1400" s="240" t="s">
        <v>2858</v>
      </c>
      <c r="G1400" s="251" t="s">
        <v>2921</v>
      </c>
      <c r="H1400" s="243" t="s">
        <v>2922</v>
      </c>
      <c r="I1400" s="243" t="s">
        <v>4369</v>
      </c>
      <c r="J1400" s="252" t="s">
        <v>125</v>
      </c>
      <c r="K1400" s="245">
        <v>936000</v>
      </c>
      <c r="L1400" s="246"/>
      <c r="M1400" s="247">
        <f>_xlfn.XLOOKUP(TblMainInvoices[[#This Row],[Chapter_Nomber]],TblFeharesChapter[Abniyeh_Chapter_Nomber],TblFeharesChapter[Abniyeh_Plus_Minus])</f>
        <v>1.7310000000000001</v>
      </c>
      <c r="N1400" s="248">
        <v>1.3418000000000001</v>
      </c>
      <c r="O1400" s="245" t="str">
        <f>IF(ISBLANK(TblMainInvoices[[#This Row],[Estimate_Contract_Volumn]]),"",ROUND(TblMainInvoices[[#This Row],[Price_Unit]]*TblMainInvoices[[#This Row],[Estimate_Contract_Volumn]],0))</f>
        <v/>
      </c>
      <c r="P1400" s="249"/>
      <c r="Q1400" s="250" t="str">
        <f>IFERROR(IF(ISBLANK(TblMainInvoices[[#This Row],[ContInv_No01_Volumn]]),"",ROUND(TblMainInvoices[[#This Row],[Price_Unit]]*TblMainInvoices[[#This Row],[ContInv_No01_Volumn]],0)),"")</f>
        <v/>
      </c>
    </row>
    <row r="1401" spans="1:17" ht="50.25" customHeight="1">
      <c r="A1401" s="239" t="str">
        <f t="shared" si="42"/>
        <v>11250508</v>
      </c>
      <c r="B1401" s="240" t="str">
        <f>_xlfn.XLOOKUP(TblMainInvoices[[#This Row],[Fehrest_Code]],TblFeharesCode[Fehrest_Code],TblFeharesCode[Schedule_Prices_Fa])</f>
        <v>ابنیه</v>
      </c>
      <c r="C1401" s="240" t="e">
        <f>_xlfn.XLOOKUP(TblMainInvoices[[#This Row],[Schedule_Prices_Fa]],TblFeharesCode[Schedule_Prices_Fa],#REF!)</f>
        <v>#REF!</v>
      </c>
      <c r="D1401" s="241">
        <v>11</v>
      </c>
      <c r="E1401" s="241" t="str">
        <f t="shared" si="43"/>
        <v>25</v>
      </c>
      <c r="F1401" s="240" t="s">
        <v>2858</v>
      </c>
      <c r="G1401" s="251" t="s">
        <v>2923</v>
      </c>
      <c r="H1401" s="243" t="s">
        <v>2924</v>
      </c>
      <c r="I1401" s="243" t="s">
        <v>4370</v>
      </c>
      <c r="J1401" s="252" t="s">
        <v>125</v>
      </c>
      <c r="K1401" s="245">
        <v>172500</v>
      </c>
      <c r="L1401" s="246"/>
      <c r="M1401" s="247">
        <f>_xlfn.XLOOKUP(TblMainInvoices[[#This Row],[Chapter_Nomber]],TblFeharesChapter[Abniyeh_Chapter_Nomber],TblFeharesChapter[Abniyeh_Plus_Minus])</f>
        <v>1.7310000000000001</v>
      </c>
      <c r="N1401" s="248">
        <v>1.3418000000000001</v>
      </c>
      <c r="O1401" s="245" t="str">
        <f>IF(ISBLANK(TblMainInvoices[[#This Row],[Estimate_Contract_Volumn]]),"",ROUND(TblMainInvoices[[#This Row],[Price_Unit]]*TblMainInvoices[[#This Row],[Estimate_Contract_Volumn]],0))</f>
        <v/>
      </c>
      <c r="P1401" s="249"/>
      <c r="Q1401" s="250" t="str">
        <f>IFERROR(IF(ISBLANK(TblMainInvoices[[#This Row],[ContInv_No01_Volumn]]),"",ROUND(TblMainInvoices[[#This Row],[Price_Unit]]*TblMainInvoices[[#This Row],[ContInv_No01_Volumn]],0)),"")</f>
        <v/>
      </c>
    </row>
    <row r="1402" spans="1:17" ht="50.25" customHeight="1">
      <c r="A1402" s="239" t="str">
        <f t="shared" si="42"/>
        <v>11250601</v>
      </c>
      <c r="B1402" s="240" t="str">
        <f>_xlfn.XLOOKUP(TblMainInvoices[[#This Row],[Fehrest_Code]],TblFeharesCode[Fehrest_Code],TblFeharesCode[Schedule_Prices_Fa])</f>
        <v>ابنیه</v>
      </c>
      <c r="C1402" s="240" t="e">
        <f>_xlfn.XLOOKUP(TblMainInvoices[[#This Row],[Schedule_Prices_Fa]],TblFeharesCode[Schedule_Prices_Fa],#REF!)</f>
        <v>#REF!</v>
      </c>
      <c r="D1402" s="241">
        <v>11</v>
      </c>
      <c r="E1402" s="241" t="str">
        <f t="shared" si="43"/>
        <v>25</v>
      </c>
      <c r="F1402" s="240" t="s">
        <v>2858</v>
      </c>
      <c r="G1402" s="251" t="s">
        <v>2925</v>
      </c>
      <c r="H1402" s="243" t="s">
        <v>2926</v>
      </c>
      <c r="I1402" s="243" t="s">
        <v>4371</v>
      </c>
      <c r="J1402" s="252" t="s">
        <v>145</v>
      </c>
      <c r="K1402" s="245">
        <v>147500</v>
      </c>
      <c r="L1402" s="246"/>
      <c r="M1402" s="247">
        <f>_xlfn.XLOOKUP(TblMainInvoices[[#This Row],[Chapter_Nomber]],TblFeharesChapter[Abniyeh_Chapter_Nomber],TblFeharesChapter[Abniyeh_Plus_Minus])</f>
        <v>1.7310000000000001</v>
      </c>
      <c r="N1402" s="248">
        <v>1.3418000000000001</v>
      </c>
      <c r="O1402" s="245" t="str">
        <f>IF(ISBLANK(TblMainInvoices[[#This Row],[Estimate_Contract_Volumn]]),"",ROUND(TblMainInvoices[[#This Row],[Price_Unit]]*TblMainInvoices[[#This Row],[Estimate_Contract_Volumn]],0))</f>
        <v/>
      </c>
      <c r="P1402" s="249"/>
      <c r="Q1402" s="250" t="str">
        <f>IFERROR(IF(ISBLANK(TblMainInvoices[[#This Row],[ContInv_No01_Volumn]]),"",ROUND(TblMainInvoices[[#This Row],[Price_Unit]]*TblMainInvoices[[#This Row],[ContInv_No01_Volumn]],0)),"")</f>
        <v/>
      </c>
    </row>
    <row r="1403" spans="1:17" ht="50.25" customHeight="1">
      <c r="A1403" s="239" t="str">
        <f t="shared" si="42"/>
        <v>11250602</v>
      </c>
      <c r="B1403" s="240" t="str">
        <f>_xlfn.XLOOKUP(TblMainInvoices[[#This Row],[Fehrest_Code]],TblFeharesCode[Fehrest_Code],TblFeharesCode[Schedule_Prices_Fa])</f>
        <v>ابنیه</v>
      </c>
      <c r="C1403" s="240" t="e">
        <f>_xlfn.XLOOKUP(TblMainInvoices[[#This Row],[Schedule_Prices_Fa]],TblFeharesCode[Schedule_Prices_Fa],#REF!)</f>
        <v>#REF!</v>
      </c>
      <c r="D1403" s="241">
        <v>11</v>
      </c>
      <c r="E1403" s="241" t="str">
        <f t="shared" si="43"/>
        <v>25</v>
      </c>
      <c r="F1403" s="240" t="s">
        <v>2858</v>
      </c>
      <c r="G1403" s="251" t="s">
        <v>2927</v>
      </c>
      <c r="H1403" s="243" t="s">
        <v>2928</v>
      </c>
      <c r="I1403" s="243" t="s">
        <v>4372</v>
      </c>
      <c r="J1403" s="252" t="s">
        <v>145</v>
      </c>
      <c r="K1403" s="245">
        <v>143000</v>
      </c>
      <c r="L1403" s="246"/>
      <c r="M1403" s="247">
        <f>_xlfn.XLOOKUP(TblMainInvoices[[#This Row],[Chapter_Nomber]],TblFeharesChapter[Abniyeh_Chapter_Nomber],TblFeharesChapter[Abniyeh_Plus_Minus])</f>
        <v>1.7310000000000001</v>
      </c>
      <c r="N1403" s="248">
        <v>1.3418000000000001</v>
      </c>
      <c r="O1403" s="245" t="str">
        <f>IF(ISBLANK(TblMainInvoices[[#This Row],[Estimate_Contract_Volumn]]),"",ROUND(TblMainInvoices[[#This Row],[Price_Unit]]*TblMainInvoices[[#This Row],[Estimate_Contract_Volumn]],0))</f>
        <v/>
      </c>
      <c r="P1403" s="249"/>
      <c r="Q1403" s="250" t="str">
        <f>IFERROR(IF(ISBLANK(TblMainInvoices[[#This Row],[ContInv_No01_Volumn]]),"",ROUND(TblMainInvoices[[#This Row],[Price_Unit]]*TblMainInvoices[[#This Row],[ContInv_No01_Volumn]],0)),"")</f>
        <v/>
      </c>
    </row>
    <row r="1404" spans="1:17" ht="50.25" customHeight="1">
      <c r="A1404" s="239" t="str">
        <f t="shared" si="42"/>
        <v>11250603</v>
      </c>
      <c r="B1404" s="240" t="str">
        <f>_xlfn.XLOOKUP(TblMainInvoices[[#This Row],[Fehrest_Code]],TblFeharesCode[Fehrest_Code],TblFeharesCode[Schedule_Prices_Fa])</f>
        <v>ابنیه</v>
      </c>
      <c r="C1404" s="240" t="e">
        <f>_xlfn.XLOOKUP(TblMainInvoices[[#This Row],[Schedule_Prices_Fa]],TblFeharesCode[Schedule_Prices_Fa],#REF!)</f>
        <v>#REF!</v>
      </c>
      <c r="D1404" s="241">
        <v>11</v>
      </c>
      <c r="E1404" s="241" t="str">
        <f t="shared" si="43"/>
        <v>25</v>
      </c>
      <c r="F1404" s="240" t="s">
        <v>2858</v>
      </c>
      <c r="G1404" s="251" t="s">
        <v>2929</v>
      </c>
      <c r="H1404" s="243" t="s">
        <v>2930</v>
      </c>
      <c r="I1404" s="243" t="s">
        <v>4373</v>
      </c>
      <c r="J1404" s="252" t="s">
        <v>125</v>
      </c>
      <c r="K1404" s="245">
        <v>6319000</v>
      </c>
      <c r="L1404" s="246"/>
      <c r="M1404" s="247">
        <f>_xlfn.XLOOKUP(TblMainInvoices[[#This Row],[Chapter_Nomber]],TblFeharesChapter[Abniyeh_Chapter_Nomber],TblFeharesChapter[Abniyeh_Plus_Minus])</f>
        <v>1.7310000000000001</v>
      </c>
      <c r="N1404" s="248">
        <v>1.3418000000000001</v>
      </c>
      <c r="O1404" s="245" t="str">
        <f>IF(ISBLANK(TblMainInvoices[[#This Row],[Estimate_Contract_Volumn]]),"",ROUND(TblMainInvoices[[#This Row],[Price_Unit]]*TblMainInvoices[[#This Row],[Estimate_Contract_Volumn]],0))</f>
        <v/>
      </c>
      <c r="P1404" s="249"/>
      <c r="Q1404" s="250" t="str">
        <f>IFERROR(IF(ISBLANK(TblMainInvoices[[#This Row],[ContInv_No01_Volumn]]),"",ROUND(TblMainInvoices[[#This Row],[Price_Unit]]*TblMainInvoices[[#This Row],[ContInv_No01_Volumn]],0)),"")</f>
        <v/>
      </c>
    </row>
    <row r="1405" spans="1:17" ht="50.25" customHeight="1">
      <c r="A1405" s="239" t="str">
        <f t="shared" si="42"/>
        <v>11250604</v>
      </c>
      <c r="B1405" s="240" t="str">
        <f>_xlfn.XLOOKUP(TblMainInvoices[[#This Row],[Fehrest_Code]],TblFeharesCode[Fehrest_Code],TblFeharesCode[Schedule_Prices_Fa])</f>
        <v>ابنیه</v>
      </c>
      <c r="C1405" s="240" t="e">
        <f>_xlfn.XLOOKUP(TblMainInvoices[[#This Row],[Schedule_Prices_Fa]],TblFeharesCode[Schedule_Prices_Fa],#REF!)</f>
        <v>#REF!</v>
      </c>
      <c r="D1405" s="241">
        <v>11</v>
      </c>
      <c r="E1405" s="241" t="str">
        <f t="shared" si="43"/>
        <v>25</v>
      </c>
      <c r="F1405" s="240" t="s">
        <v>2858</v>
      </c>
      <c r="G1405" s="251" t="s">
        <v>2931</v>
      </c>
      <c r="H1405" s="243" t="s">
        <v>2932</v>
      </c>
      <c r="I1405" s="243" t="s">
        <v>4374</v>
      </c>
      <c r="J1405" s="252" t="s">
        <v>145</v>
      </c>
      <c r="K1405" s="245">
        <v>14800</v>
      </c>
      <c r="L1405" s="246"/>
      <c r="M1405" s="247">
        <f>_xlfn.XLOOKUP(TblMainInvoices[[#This Row],[Chapter_Nomber]],TblFeharesChapter[Abniyeh_Chapter_Nomber],TblFeharesChapter[Abniyeh_Plus_Minus])</f>
        <v>1.7310000000000001</v>
      </c>
      <c r="N1405" s="248">
        <v>1.3418000000000001</v>
      </c>
      <c r="O1405" s="245" t="str">
        <f>IF(ISBLANK(TblMainInvoices[[#This Row],[Estimate_Contract_Volumn]]),"",ROUND(TblMainInvoices[[#This Row],[Price_Unit]]*TblMainInvoices[[#This Row],[Estimate_Contract_Volumn]],0))</f>
        <v/>
      </c>
      <c r="P1405" s="249"/>
      <c r="Q1405" s="250" t="str">
        <f>IFERROR(IF(ISBLANK(TblMainInvoices[[#This Row],[ContInv_No01_Volumn]]),"",ROUND(TblMainInvoices[[#This Row],[Price_Unit]]*TblMainInvoices[[#This Row],[ContInv_No01_Volumn]],0)),"")</f>
        <v/>
      </c>
    </row>
    <row r="1406" spans="1:17" ht="50.25" customHeight="1">
      <c r="A1406" s="239" t="str">
        <f t="shared" si="42"/>
        <v>11250701</v>
      </c>
      <c r="B1406" s="240" t="str">
        <f>_xlfn.XLOOKUP(TblMainInvoices[[#This Row],[Fehrest_Code]],TblFeharesCode[Fehrest_Code],TblFeharesCode[Schedule_Prices_Fa])</f>
        <v>ابنیه</v>
      </c>
      <c r="C1406" s="240" t="e">
        <f>_xlfn.XLOOKUP(TblMainInvoices[[#This Row],[Schedule_Prices_Fa]],TblFeharesCode[Schedule_Prices_Fa],#REF!)</f>
        <v>#REF!</v>
      </c>
      <c r="D1406" s="241">
        <v>11</v>
      </c>
      <c r="E1406" s="241" t="str">
        <f t="shared" si="43"/>
        <v>25</v>
      </c>
      <c r="F1406" s="240" t="s">
        <v>2858</v>
      </c>
      <c r="G1406" s="251" t="s">
        <v>2933</v>
      </c>
      <c r="H1406" s="243" t="s">
        <v>2934</v>
      </c>
      <c r="I1406" s="243" t="s">
        <v>4375</v>
      </c>
      <c r="J1406" s="252" t="s">
        <v>125</v>
      </c>
      <c r="K1406" s="245">
        <v>682500</v>
      </c>
      <c r="L1406" s="246"/>
      <c r="M1406" s="247">
        <f>_xlfn.XLOOKUP(TblMainInvoices[[#This Row],[Chapter_Nomber]],TblFeharesChapter[Abniyeh_Chapter_Nomber],TblFeharesChapter[Abniyeh_Plus_Minus])</f>
        <v>1.7310000000000001</v>
      </c>
      <c r="N1406" s="248">
        <v>1.3418000000000001</v>
      </c>
      <c r="O1406" s="245" t="str">
        <f>IF(ISBLANK(TblMainInvoices[[#This Row],[Estimate_Contract_Volumn]]),"",ROUND(TblMainInvoices[[#This Row],[Price_Unit]]*TblMainInvoices[[#This Row],[Estimate_Contract_Volumn]],0))</f>
        <v/>
      </c>
      <c r="P1406" s="249"/>
      <c r="Q1406" s="250" t="str">
        <f>IFERROR(IF(ISBLANK(TblMainInvoices[[#This Row],[ContInv_No01_Volumn]]),"",ROUND(TblMainInvoices[[#This Row],[Price_Unit]]*TblMainInvoices[[#This Row],[ContInv_No01_Volumn]],0)),"")</f>
        <v/>
      </c>
    </row>
    <row r="1407" spans="1:17" ht="50.25" customHeight="1">
      <c r="A1407" s="239" t="str">
        <f t="shared" si="42"/>
        <v>11250703</v>
      </c>
      <c r="B1407" s="240" t="str">
        <f>_xlfn.XLOOKUP(TblMainInvoices[[#This Row],[Fehrest_Code]],TblFeharesCode[Fehrest_Code],TblFeharesCode[Schedule_Prices_Fa])</f>
        <v>ابنیه</v>
      </c>
      <c r="C1407" s="240" t="e">
        <f>_xlfn.XLOOKUP(TblMainInvoices[[#This Row],[Schedule_Prices_Fa]],TblFeharesCode[Schedule_Prices_Fa],#REF!)</f>
        <v>#REF!</v>
      </c>
      <c r="D1407" s="241">
        <v>11</v>
      </c>
      <c r="E1407" s="241" t="str">
        <f t="shared" si="43"/>
        <v>25</v>
      </c>
      <c r="F1407" s="240" t="s">
        <v>2858</v>
      </c>
      <c r="G1407" s="251" t="s">
        <v>2935</v>
      </c>
      <c r="H1407" s="243" t="s">
        <v>2936</v>
      </c>
      <c r="I1407" s="243" t="s">
        <v>4376</v>
      </c>
      <c r="J1407" s="252" t="s">
        <v>125</v>
      </c>
      <c r="K1407" s="245">
        <v>518500</v>
      </c>
      <c r="L1407" s="246"/>
      <c r="M1407" s="247">
        <f>_xlfn.XLOOKUP(TblMainInvoices[[#This Row],[Chapter_Nomber]],TblFeharesChapter[Abniyeh_Chapter_Nomber],TblFeharesChapter[Abniyeh_Plus_Minus])</f>
        <v>1.7310000000000001</v>
      </c>
      <c r="N1407" s="248">
        <v>1.3418000000000001</v>
      </c>
      <c r="O1407" s="245" t="str">
        <f>IF(ISBLANK(TblMainInvoices[[#This Row],[Estimate_Contract_Volumn]]),"",ROUND(TblMainInvoices[[#This Row],[Price_Unit]]*TblMainInvoices[[#This Row],[Estimate_Contract_Volumn]],0))</f>
        <v/>
      </c>
      <c r="P1407" s="249"/>
      <c r="Q1407" s="250" t="str">
        <f>IFERROR(IF(ISBLANK(TblMainInvoices[[#This Row],[ContInv_No01_Volumn]]),"",ROUND(TblMainInvoices[[#This Row],[Price_Unit]]*TblMainInvoices[[#This Row],[ContInv_No01_Volumn]],0)),"")</f>
        <v/>
      </c>
    </row>
    <row r="1408" spans="1:17" ht="50.25" customHeight="1">
      <c r="A1408" s="239" t="str">
        <f t="shared" si="42"/>
        <v>11250705</v>
      </c>
      <c r="B1408" s="240" t="str">
        <f>_xlfn.XLOOKUP(TblMainInvoices[[#This Row],[Fehrest_Code]],TblFeharesCode[Fehrest_Code],TblFeharesCode[Schedule_Prices_Fa])</f>
        <v>ابنیه</v>
      </c>
      <c r="C1408" s="240" t="e">
        <f>_xlfn.XLOOKUP(TblMainInvoices[[#This Row],[Schedule_Prices_Fa]],TblFeharesCode[Schedule_Prices_Fa],#REF!)</f>
        <v>#REF!</v>
      </c>
      <c r="D1408" s="241">
        <v>11</v>
      </c>
      <c r="E1408" s="241" t="str">
        <f t="shared" si="43"/>
        <v>25</v>
      </c>
      <c r="F1408" s="240" t="s">
        <v>2858</v>
      </c>
      <c r="G1408" s="251" t="s">
        <v>2937</v>
      </c>
      <c r="H1408" s="243" t="s">
        <v>2938</v>
      </c>
      <c r="I1408" s="243" t="s">
        <v>4377</v>
      </c>
      <c r="J1408" s="252" t="s">
        <v>125</v>
      </c>
      <c r="K1408" s="245">
        <v>519000</v>
      </c>
      <c r="L1408" s="246"/>
      <c r="M1408" s="247">
        <f>_xlfn.XLOOKUP(TblMainInvoices[[#This Row],[Chapter_Nomber]],TblFeharesChapter[Abniyeh_Chapter_Nomber],TblFeharesChapter[Abniyeh_Plus_Minus])</f>
        <v>1.7310000000000001</v>
      </c>
      <c r="N1408" s="248">
        <v>1.3418000000000001</v>
      </c>
      <c r="O1408" s="245" t="str">
        <f>IF(ISBLANK(TblMainInvoices[[#This Row],[Estimate_Contract_Volumn]]),"",ROUND(TblMainInvoices[[#This Row],[Price_Unit]]*TblMainInvoices[[#This Row],[Estimate_Contract_Volumn]],0))</f>
        <v/>
      </c>
      <c r="P1408" s="249"/>
      <c r="Q1408" s="250" t="str">
        <f>IFERROR(IF(ISBLANK(TblMainInvoices[[#This Row],[ContInv_No01_Volumn]]),"",ROUND(TblMainInvoices[[#This Row],[Price_Unit]]*TblMainInvoices[[#This Row],[ContInv_No01_Volumn]],0)),"")</f>
        <v/>
      </c>
    </row>
    <row r="1409" spans="1:17" ht="50.25" customHeight="1">
      <c r="A1409" s="239" t="str">
        <f t="shared" si="42"/>
        <v>11250706</v>
      </c>
      <c r="B1409" s="240" t="str">
        <f>_xlfn.XLOOKUP(TblMainInvoices[[#This Row],[Fehrest_Code]],TblFeharesCode[Fehrest_Code],TblFeharesCode[Schedule_Prices_Fa])</f>
        <v>ابنیه</v>
      </c>
      <c r="C1409" s="240" t="e">
        <f>_xlfn.XLOOKUP(TblMainInvoices[[#This Row],[Schedule_Prices_Fa]],TblFeharesCode[Schedule_Prices_Fa],#REF!)</f>
        <v>#REF!</v>
      </c>
      <c r="D1409" s="241">
        <v>11</v>
      </c>
      <c r="E1409" s="241" t="str">
        <f t="shared" si="43"/>
        <v>25</v>
      </c>
      <c r="F1409" s="240" t="s">
        <v>2858</v>
      </c>
      <c r="G1409" s="251" t="s">
        <v>2939</v>
      </c>
      <c r="H1409" s="243" t="s">
        <v>2940</v>
      </c>
      <c r="I1409" s="243" t="s">
        <v>4378</v>
      </c>
      <c r="J1409" s="252" t="s">
        <v>125</v>
      </c>
      <c r="K1409" s="245">
        <v>336500</v>
      </c>
      <c r="L1409" s="246"/>
      <c r="M1409" s="247">
        <f>_xlfn.XLOOKUP(TblMainInvoices[[#This Row],[Chapter_Nomber]],TblFeharesChapter[Abniyeh_Chapter_Nomber],TblFeharesChapter[Abniyeh_Plus_Minus])</f>
        <v>1.7310000000000001</v>
      </c>
      <c r="N1409" s="248">
        <v>1.3418000000000001</v>
      </c>
      <c r="O1409" s="245" t="str">
        <f>IF(ISBLANK(TblMainInvoices[[#This Row],[Estimate_Contract_Volumn]]),"",ROUND(TblMainInvoices[[#This Row],[Price_Unit]]*TblMainInvoices[[#This Row],[Estimate_Contract_Volumn]],0))</f>
        <v/>
      </c>
      <c r="P1409" s="249"/>
      <c r="Q1409" s="250" t="str">
        <f>IFERROR(IF(ISBLANK(TblMainInvoices[[#This Row],[ContInv_No01_Volumn]]),"",ROUND(TblMainInvoices[[#This Row],[Price_Unit]]*TblMainInvoices[[#This Row],[ContInv_No01_Volumn]],0)),"")</f>
        <v/>
      </c>
    </row>
    <row r="1410" spans="1:17" ht="50.25" customHeight="1">
      <c r="A1410" s="239" t="str">
        <f t="shared" si="42"/>
        <v>11250707</v>
      </c>
      <c r="B1410" s="240" t="str">
        <f>_xlfn.XLOOKUP(TblMainInvoices[[#This Row],[Fehrest_Code]],TblFeharesCode[Fehrest_Code],TblFeharesCode[Schedule_Prices_Fa])</f>
        <v>ابنیه</v>
      </c>
      <c r="C1410" s="240" t="e">
        <f>_xlfn.XLOOKUP(TblMainInvoices[[#This Row],[Schedule_Prices_Fa]],TblFeharesCode[Schedule_Prices_Fa],#REF!)</f>
        <v>#REF!</v>
      </c>
      <c r="D1410" s="241">
        <v>11</v>
      </c>
      <c r="E1410" s="241" t="str">
        <f t="shared" si="43"/>
        <v>25</v>
      </c>
      <c r="F1410" s="240" t="s">
        <v>2858</v>
      </c>
      <c r="G1410" s="251" t="s">
        <v>2941</v>
      </c>
      <c r="H1410" s="243" t="s">
        <v>2942</v>
      </c>
      <c r="I1410" s="243" t="s">
        <v>4379</v>
      </c>
      <c r="J1410" s="252" t="s">
        <v>125</v>
      </c>
      <c r="K1410" s="245">
        <v>1130000</v>
      </c>
      <c r="L1410" s="246"/>
      <c r="M1410" s="247">
        <f>_xlfn.XLOOKUP(TblMainInvoices[[#This Row],[Chapter_Nomber]],TblFeharesChapter[Abniyeh_Chapter_Nomber],TblFeharesChapter[Abniyeh_Plus_Minus])</f>
        <v>1.7310000000000001</v>
      </c>
      <c r="N1410" s="248">
        <v>1.3418000000000001</v>
      </c>
      <c r="O1410" s="245" t="str">
        <f>IF(ISBLANK(TblMainInvoices[[#This Row],[Estimate_Contract_Volumn]]),"",ROUND(TblMainInvoices[[#This Row],[Price_Unit]]*TblMainInvoices[[#This Row],[Estimate_Contract_Volumn]],0))</f>
        <v/>
      </c>
      <c r="P1410" s="249"/>
      <c r="Q1410" s="250" t="str">
        <f>IFERROR(IF(ISBLANK(TblMainInvoices[[#This Row],[ContInv_No01_Volumn]]),"",ROUND(TblMainInvoices[[#This Row],[Price_Unit]]*TblMainInvoices[[#This Row],[ContInv_No01_Volumn]],0)),"")</f>
        <v/>
      </c>
    </row>
    <row r="1411" spans="1:17" ht="50.25" customHeight="1">
      <c r="A1411" s="239" t="str">
        <f t="shared" si="42"/>
        <v>11250708</v>
      </c>
      <c r="B1411" s="240" t="str">
        <f>_xlfn.XLOOKUP(TblMainInvoices[[#This Row],[Fehrest_Code]],TblFeharesCode[Fehrest_Code],TblFeharesCode[Schedule_Prices_Fa])</f>
        <v>ابنیه</v>
      </c>
      <c r="C1411" s="240" t="e">
        <f>_xlfn.XLOOKUP(TblMainInvoices[[#This Row],[Schedule_Prices_Fa]],TblFeharesCode[Schedule_Prices_Fa],#REF!)</f>
        <v>#REF!</v>
      </c>
      <c r="D1411" s="241">
        <v>11</v>
      </c>
      <c r="E1411" s="241" t="str">
        <f t="shared" si="43"/>
        <v>25</v>
      </c>
      <c r="F1411" s="240" t="s">
        <v>2858</v>
      </c>
      <c r="G1411" s="251" t="s">
        <v>2943</v>
      </c>
      <c r="H1411" s="243" t="s">
        <v>2944</v>
      </c>
      <c r="I1411" s="243" t="s">
        <v>4380</v>
      </c>
      <c r="J1411" s="252" t="s">
        <v>125</v>
      </c>
      <c r="K1411" s="245">
        <v>1093000</v>
      </c>
      <c r="L1411" s="246"/>
      <c r="M1411" s="247">
        <f>_xlfn.XLOOKUP(TblMainInvoices[[#This Row],[Chapter_Nomber]],TblFeharesChapter[Abniyeh_Chapter_Nomber],TblFeharesChapter[Abniyeh_Plus_Minus])</f>
        <v>1.7310000000000001</v>
      </c>
      <c r="N1411" s="248">
        <v>1.3418000000000001</v>
      </c>
      <c r="O1411" s="245" t="str">
        <f>IF(ISBLANK(TblMainInvoices[[#This Row],[Estimate_Contract_Volumn]]),"",ROUND(TblMainInvoices[[#This Row],[Price_Unit]]*TblMainInvoices[[#This Row],[Estimate_Contract_Volumn]],0))</f>
        <v/>
      </c>
      <c r="P1411" s="249"/>
      <c r="Q1411" s="250" t="str">
        <f>IFERROR(IF(ISBLANK(TblMainInvoices[[#This Row],[ContInv_No01_Volumn]]),"",ROUND(TblMainInvoices[[#This Row],[Price_Unit]]*TblMainInvoices[[#This Row],[ContInv_No01_Volumn]],0)),"")</f>
        <v/>
      </c>
    </row>
    <row r="1412" spans="1:17" ht="50.25" customHeight="1">
      <c r="A1412" s="239" t="str">
        <f t="shared" si="42"/>
        <v>11250801</v>
      </c>
      <c r="B1412" s="240" t="str">
        <f>_xlfn.XLOOKUP(TblMainInvoices[[#This Row],[Fehrest_Code]],TblFeharesCode[Fehrest_Code],TblFeharesCode[Schedule_Prices_Fa])</f>
        <v>ابنیه</v>
      </c>
      <c r="C1412" s="240" t="e">
        <f>_xlfn.XLOOKUP(TblMainInvoices[[#This Row],[Schedule_Prices_Fa]],TblFeharesCode[Schedule_Prices_Fa],#REF!)</f>
        <v>#REF!</v>
      </c>
      <c r="D1412" s="241">
        <v>11</v>
      </c>
      <c r="E1412" s="241" t="str">
        <f t="shared" si="43"/>
        <v>25</v>
      </c>
      <c r="F1412" s="240" t="s">
        <v>2858</v>
      </c>
      <c r="G1412" s="251" t="s">
        <v>2945</v>
      </c>
      <c r="H1412" s="243" t="s">
        <v>2946</v>
      </c>
      <c r="I1412" s="243" t="s">
        <v>4381</v>
      </c>
      <c r="J1412" s="252" t="s">
        <v>125</v>
      </c>
      <c r="K1412" s="245">
        <v>0</v>
      </c>
      <c r="L1412" s="246"/>
      <c r="M1412" s="247">
        <f>_xlfn.XLOOKUP(TblMainInvoices[[#This Row],[Chapter_Nomber]],TblFeharesChapter[Abniyeh_Chapter_Nomber],TblFeharesChapter[Abniyeh_Plus_Minus])</f>
        <v>1.7310000000000001</v>
      </c>
      <c r="N1412" s="248">
        <v>1.3418000000000001</v>
      </c>
      <c r="O1412" s="245" t="str">
        <f>IF(ISBLANK(TblMainInvoices[[#This Row],[Estimate_Contract_Volumn]]),"",ROUND(TblMainInvoices[[#This Row],[Price_Unit]]*TblMainInvoices[[#This Row],[Estimate_Contract_Volumn]],0))</f>
        <v/>
      </c>
      <c r="P1412" s="249"/>
      <c r="Q1412" s="250" t="str">
        <f>IFERROR(IF(ISBLANK(TblMainInvoices[[#This Row],[ContInv_No01_Volumn]]),"",ROUND(TblMainInvoices[[#This Row],[Price_Unit]]*TblMainInvoices[[#This Row],[ContInv_No01_Volumn]],0)),"")</f>
        <v/>
      </c>
    </row>
    <row r="1413" spans="1:17" ht="50.25" customHeight="1">
      <c r="A1413" s="239" t="str">
        <f t="shared" si="42"/>
        <v>11250802</v>
      </c>
      <c r="B1413" s="240" t="str">
        <f>_xlfn.XLOOKUP(TblMainInvoices[[#This Row],[Fehrest_Code]],TblFeharesCode[Fehrest_Code],TblFeharesCode[Schedule_Prices_Fa])</f>
        <v>ابنیه</v>
      </c>
      <c r="C1413" s="240" t="e">
        <f>_xlfn.XLOOKUP(TblMainInvoices[[#This Row],[Schedule_Prices_Fa]],TblFeharesCode[Schedule_Prices_Fa],#REF!)</f>
        <v>#REF!</v>
      </c>
      <c r="D1413" s="241">
        <v>11</v>
      </c>
      <c r="E1413" s="241" t="str">
        <f t="shared" si="43"/>
        <v>25</v>
      </c>
      <c r="F1413" s="240" t="s">
        <v>2858</v>
      </c>
      <c r="G1413" s="251" t="s">
        <v>2947</v>
      </c>
      <c r="H1413" s="243" t="s">
        <v>2948</v>
      </c>
      <c r="I1413" s="243" t="s">
        <v>4381</v>
      </c>
      <c r="J1413" s="252" t="s">
        <v>125</v>
      </c>
      <c r="K1413" s="245">
        <v>0</v>
      </c>
      <c r="L1413" s="246"/>
      <c r="M1413" s="247">
        <f>_xlfn.XLOOKUP(TblMainInvoices[[#This Row],[Chapter_Nomber]],TblFeharesChapter[Abniyeh_Chapter_Nomber],TblFeharesChapter[Abniyeh_Plus_Minus])</f>
        <v>1.7310000000000001</v>
      </c>
      <c r="N1413" s="248">
        <v>1.3418000000000001</v>
      </c>
      <c r="O1413" s="245" t="str">
        <f>IF(ISBLANK(TblMainInvoices[[#This Row],[Estimate_Contract_Volumn]]),"",ROUND(TblMainInvoices[[#This Row],[Price_Unit]]*TblMainInvoices[[#This Row],[Estimate_Contract_Volumn]],0))</f>
        <v/>
      </c>
      <c r="P1413" s="249"/>
      <c r="Q1413" s="250" t="str">
        <f>IFERROR(IF(ISBLANK(TblMainInvoices[[#This Row],[ContInv_No01_Volumn]]),"",ROUND(TblMainInvoices[[#This Row],[Price_Unit]]*TblMainInvoices[[#This Row],[ContInv_No01_Volumn]],0)),"")</f>
        <v/>
      </c>
    </row>
    <row r="1414" spans="1:17" ht="50.25" customHeight="1">
      <c r="A1414" s="239" t="str">
        <f t="shared" si="42"/>
        <v>11260101</v>
      </c>
      <c r="B1414" s="240" t="str">
        <f>_xlfn.XLOOKUP(TblMainInvoices[[#This Row],[Fehrest_Code]],TblFeharesCode[Fehrest_Code],TblFeharesCode[Schedule_Prices_Fa])</f>
        <v>ابنیه</v>
      </c>
      <c r="C1414" s="240" t="e">
        <f>_xlfn.XLOOKUP(TblMainInvoices[[#This Row],[Schedule_Prices_Fa]],TblFeharesCode[Schedule_Prices_Fa],#REF!)</f>
        <v>#REF!</v>
      </c>
      <c r="D1414" s="241">
        <v>11</v>
      </c>
      <c r="E1414" s="241" t="str">
        <f t="shared" si="43"/>
        <v>26</v>
      </c>
      <c r="F1414" s="240" t="s">
        <v>2949</v>
      </c>
      <c r="G1414" s="251" t="s">
        <v>2950</v>
      </c>
      <c r="H1414" s="243" t="s">
        <v>2951</v>
      </c>
      <c r="I1414" s="243" t="s">
        <v>4382</v>
      </c>
      <c r="J1414" s="252" t="s">
        <v>34</v>
      </c>
      <c r="K1414" s="245">
        <v>4864000</v>
      </c>
      <c r="L1414" s="246"/>
      <c r="M1414" s="247">
        <f>_xlfn.XLOOKUP(TblMainInvoices[[#This Row],[Chapter_Nomber]],TblFeharesChapter[Abniyeh_Chapter_Nomber],TblFeharesChapter[Abniyeh_Plus_Minus])</f>
        <v>1.766</v>
      </c>
      <c r="N1414" s="248">
        <v>1.3418000000000001</v>
      </c>
      <c r="O1414" s="245" t="str">
        <f>IF(ISBLANK(TblMainInvoices[[#This Row],[Estimate_Contract_Volumn]]),"",ROUND(TblMainInvoices[[#This Row],[Price_Unit]]*TblMainInvoices[[#This Row],[Estimate_Contract_Volumn]],0))</f>
        <v/>
      </c>
      <c r="P1414" s="249"/>
      <c r="Q1414" s="250" t="str">
        <f>IFERROR(IF(ISBLANK(TblMainInvoices[[#This Row],[ContInv_No01_Volumn]]),"",ROUND(TblMainInvoices[[#This Row],[Price_Unit]]*TblMainInvoices[[#This Row],[ContInv_No01_Volumn]],0)),"")</f>
        <v/>
      </c>
    </row>
    <row r="1415" spans="1:17" ht="50.25" customHeight="1">
      <c r="A1415" s="239" t="str">
        <f t="shared" si="42"/>
        <v>11260102</v>
      </c>
      <c r="B1415" s="240" t="str">
        <f>_xlfn.XLOOKUP(TblMainInvoices[[#This Row],[Fehrest_Code]],TblFeharesCode[Fehrest_Code],TblFeharesCode[Schedule_Prices_Fa])</f>
        <v>ابنیه</v>
      </c>
      <c r="C1415" s="240" t="e">
        <f>_xlfn.XLOOKUP(TblMainInvoices[[#This Row],[Schedule_Prices_Fa]],TblFeharesCode[Schedule_Prices_Fa],#REF!)</f>
        <v>#REF!</v>
      </c>
      <c r="D1415" s="241">
        <v>11</v>
      </c>
      <c r="E1415" s="241" t="str">
        <f t="shared" si="43"/>
        <v>26</v>
      </c>
      <c r="F1415" s="240" t="s">
        <v>2949</v>
      </c>
      <c r="G1415" s="251" t="s">
        <v>2952</v>
      </c>
      <c r="H1415" s="243" t="s">
        <v>2953</v>
      </c>
      <c r="I1415" s="243" t="s">
        <v>4382</v>
      </c>
      <c r="J1415" s="244" t="s">
        <v>34</v>
      </c>
      <c r="K1415" s="245">
        <v>5024000</v>
      </c>
      <c r="L1415" s="246"/>
      <c r="M1415" s="247">
        <f>_xlfn.XLOOKUP(TblMainInvoices[[#This Row],[Chapter_Nomber]],TblFeharesChapter[Abniyeh_Chapter_Nomber],TblFeharesChapter[Abniyeh_Plus_Minus])</f>
        <v>1.766</v>
      </c>
      <c r="N1415" s="248">
        <v>1.3418000000000001</v>
      </c>
      <c r="O1415" s="245" t="str">
        <f>IF(ISBLANK(TblMainInvoices[[#This Row],[Estimate_Contract_Volumn]]),"",ROUND(TblMainInvoices[[#This Row],[Price_Unit]]*TblMainInvoices[[#This Row],[Estimate_Contract_Volumn]],0))</f>
        <v/>
      </c>
      <c r="P1415" s="249"/>
      <c r="Q1415" s="250" t="str">
        <f>IFERROR(IF(ISBLANK(TblMainInvoices[[#This Row],[ContInv_No01_Volumn]]),"",ROUND(TblMainInvoices[[#This Row],[Price_Unit]]*TblMainInvoices[[#This Row],[ContInv_No01_Volumn]],0)),"")</f>
        <v/>
      </c>
    </row>
    <row r="1416" spans="1:17" ht="50.25" customHeight="1">
      <c r="A1416" s="239" t="str">
        <f t="shared" si="42"/>
        <v>11260103</v>
      </c>
      <c r="B1416" s="240" t="str">
        <f>_xlfn.XLOOKUP(TblMainInvoices[[#This Row],[Fehrest_Code]],TblFeharesCode[Fehrest_Code],TblFeharesCode[Schedule_Prices_Fa])</f>
        <v>ابنیه</v>
      </c>
      <c r="C1416" s="240" t="e">
        <f>_xlfn.XLOOKUP(TblMainInvoices[[#This Row],[Schedule_Prices_Fa]],TblFeharesCode[Schedule_Prices_Fa],#REF!)</f>
        <v>#REF!</v>
      </c>
      <c r="D1416" s="241">
        <v>11</v>
      </c>
      <c r="E1416" s="241" t="str">
        <f t="shared" si="43"/>
        <v>26</v>
      </c>
      <c r="F1416" s="240" t="s">
        <v>2949</v>
      </c>
      <c r="G1416" s="251" t="s">
        <v>2954</v>
      </c>
      <c r="H1416" s="243" t="s">
        <v>2955</v>
      </c>
      <c r="I1416" s="243" t="s">
        <v>4382</v>
      </c>
      <c r="J1416" s="252" t="s">
        <v>34</v>
      </c>
      <c r="K1416" s="245">
        <v>5221000</v>
      </c>
      <c r="L1416" s="246"/>
      <c r="M1416" s="247">
        <f>_xlfn.XLOOKUP(TblMainInvoices[[#This Row],[Chapter_Nomber]],TblFeharesChapter[Abniyeh_Chapter_Nomber],TblFeharesChapter[Abniyeh_Plus_Minus])</f>
        <v>1.766</v>
      </c>
      <c r="N1416" s="248">
        <v>1.3418000000000001</v>
      </c>
      <c r="O1416" s="245" t="str">
        <f>IF(ISBLANK(TblMainInvoices[[#This Row],[Estimate_Contract_Volumn]]),"",ROUND(TblMainInvoices[[#This Row],[Price_Unit]]*TblMainInvoices[[#This Row],[Estimate_Contract_Volumn]],0))</f>
        <v/>
      </c>
      <c r="P1416" s="249"/>
      <c r="Q1416" s="250" t="str">
        <f>IFERROR(IF(ISBLANK(TblMainInvoices[[#This Row],[ContInv_No01_Volumn]]),"",ROUND(TblMainInvoices[[#This Row],[Price_Unit]]*TblMainInvoices[[#This Row],[ContInv_No01_Volumn]],0)),"")</f>
        <v/>
      </c>
    </row>
    <row r="1417" spans="1:17" ht="50.25" customHeight="1">
      <c r="A1417" s="239" t="str">
        <f t="shared" si="42"/>
        <v>11260301</v>
      </c>
      <c r="B1417" s="240" t="str">
        <f>_xlfn.XLOOKUP(TblMainInvoices[[#This Row],[Fehrest_Code]],TblFeharesCode[Fehrest_Code],TblFeharesCode[Schedule_Prices_Fa])</f>
        <v>ابنیه</v>
      </c>
      <c r="C1417" s="240" t="e">
        <f>_xlfn.XLOOKUP(TblMainInvoices[[#This Row],[Schedule_Prices_Fa]],TblFeharesCode[Schedule_Prices_Fa],#REF!)</f>
        <v>#REF!</v>
      </c>
      <c r="D1417" s="241">
        <v>11</v>
      </c>
      <c r="E1417" s="241" t="str">
        <f t="shared" si="43"/>
        <v>26</v>
      </c>
      <c r="F1417" s="240" t="s">
        <v>2949</v>
      </c>
      <c r="G1417" s="251" t="s">
        <v>2956</v>
      </c>
      <c r="H1417" s="243" t="s">
        <v>2957</v>
      </c>
      <c r="I1417" s="243" t="s">
        <v>4383</v>
      </c>
      <c r="J1417" s="252" t="s">
        <v>34</v>
      </c>
      <c r="K1417" s="245">
        <v>5571000</v>
      </c>
      <c r="L1417" s="246"/>
      <c r="M1417" s="247">
        <f>_xlfn.XLOOKUP(TblMainInvoices[[#This Row],[Chapter_Nomber]],TblFeharesChapter[Abniyeh_Chapter_Nomber],TblFeharesChapter[Abniyeh_Plus_Minus])</f>
        <v>1.766</v>
      </c>
      <c r="N1417" s="248">
        <v>1.3418000000000001</v>
      </c>
      <c r="O1417" s="245" t="str">
        <f>IF(ISBLANK(TblMainInvoices[[#This Row],[Estimate_Contract_Volumn]]),"",ROUND(TblMainInvoices[[#This Row],[Price_Unit]]*TblMainInvoices[[#This Row],[Estimate_Contract_Volumn]],0))</f>
        <v/>
      </c>
      <c r="P1417" s="249"/>
      <c r="Q1417" s="250" t="str">
        <f>IFERROR(IF(ISBLANK(TblMainInvoices[[#This Row],[ContInv_No01_Volumn]]),"",ROUND(TblMainInvoices[[#This Row],[Price_Unit]]*TblMainInvoices[[#This Row],[ContInv_No01_Volumn]],0)),"")</f>
        <v/>
      </c>
    </row>
    <row r="1418" spans="1:17" ht="50.25" customHeight="1">
      <c r="A1418" s="239" t="str">
        <f t="shared" si="42"/>
        <v>11260302</v>
      </c>
      <c r="B1418" s="240" t="str">
        <f>_xlfn.XLOOKUP(TblMainInvoices[[#This Row],[Fehrest_Code]],TblFeharesCode[Fehrest_Code],TblFeharesCode[Schedule_Prices_Fa])</f>
        <v>ابنیه</v>
      </c>
      <c r="C1418" s="240" t="e">
        <f>_xlfn.XLOOKUP(TblMainInvoices[[#This Row],[Schedule_Prices_Fa]],TblFeharesCode[Schedule_Prices_Fa],#REF!)</f>
        <v>#REF!</v>
      </c>
      <c r="D1418" s="241">
        <v>11</v>
      </c>
      <c r="E1418" s="241" t="str">
        <f t="shared" si="43"/>
        <v>26</v>
      </c>
      <c r="F1418" s="240" t="s">
        <v>2949</v>
      </c>
      <c r="G1418" s="251" t="s">
        <v>2958</v>
      </c>
      <c r="H1418" s="243" t="s">
        <v>2959</v>
      </c>
      <c r="I1418" s="243" t="s">
        <v>4384</v>
      </c>
      <c r="J1418" s="244" t="s">
        <v>34</v>
      </c>
      <c r="K1418" s="245">
        <v>5599000</v>
      </c>
      <c r="L1418" s="246"/>
      <c r="M1418" s="247">
        <f>_xlfn.XLOOKUP(TblMainInvoices[[#This Row],[Chapter_Nomber]],TblFeharesChapter[Abniyeh_Chapter_Nomber],TblFeharesChapter[Abniyeh_Plus_Minus])</f>
        <v>1.766</v>
      </c>
      <c r="N1418" s="248">
        <v>1.3418000000000001</v>
      </c>
      <c r="O1418" s="245" t="str">
        <f>IF(ISBLANK(TblMainInvoices[[#This Row],[Estimate_Contract_Volumn]]),"",ROUND(TblMainInvoices[[#This Row],[Price_Unit]]*TblMainInvoices[[#This Row],[Estimate_Contract_Volumn]],0))</f>
        <v/>
      </c>
      <c r="P1418" s="249"/>
      <c r="Q1418" s="250" t="str">
        <f>IFERROR(IF(ISBLANK(TblMainInvoices[[#This Row],[ContInv_No01_Volumn]]),"",ROUND(TblMainInvoices[[#This Row],[Price_Unit]]*TblMainInvoices[[#This Row],[ContInv_No01_Volumn]],0)),"")</f>
        <v/>
      </c>
    </row>
    <row r="1419" spans="1:17" ht="50.25" customHeight="1">
      <c r="A1419" s="239" t="str">
        <f t="shared" si="42"/>
        <v>11260303</v>
      </c>
      <c r="B1419" s="240" t="str">
        <f>_xlfn.XLOOKUP(TblMainInvoices[[#This Row],[Fehrest_Code]],TblFeharesCode[Fehrest_Code],TblFeharesCode[Schedule_Prices_Fa])</f>
        <v>ابنیه</v>
      </c>
      <c r="C1419" s="240" t="e">
        <f>_xlfn.XLOOKUP(TblMainInvoices[[#This Row],[Schedule_Prices_Fa]],TblFeharesCode[Schedule_Prices_Fa],#REF!)</f>
        <v>#REF!</v>
      </c>
      <c r="D1419" s="241">
        <v>11</v>
      </c>
      <c r="E1419" s="241" t="str">
        <f t="shared" si="43"/>
        <v>26</v>
      </c>
      <c r="F1419" s="240" t="s">
        <v>2949</v>
      </c>
      <c r="G1419" s="251" t="s">
        <v>2960</v>
      </c>
      <c r="H1419" s="243" t="s">
        <v>2961</v>
      </c>
      <c r="I1419" s="243" t="s">
        <v>4385</v>
      </c>
      <c r="J1419" s="252" t="s">
        <v>34</v>
      </c>
      <c r="K1419" s="245">
        <v>5674000</v>
      </c>
      <c r="L1419" s="246"/>
      <c r="M1419" s="247">
        <f>_xlfn.XLOOKUP(TblMainInvoices[[#This Row],[Chapter_Nomber]],TblFeharesChapter[Abniyeh_Chapter_Nomber],TblFeharesChapter[Abniyeh_Plus_Minus])</f>
        <v>1.766</v>
      </c>
      <c r="N1419" s="248">
        <v>1.3418000000000001</v>
      </c>
      <c r="O1419" s="245" t="str">
        <f>IF(ISBLANK(TblMainInvoices[[#This Row],[Estimate_Contract_Volumn]]),"",ROUND(TblMainInvoices[[#This Row],[Price_Unit]]*TblMainInvoices[[#This Row],[Estimate_Contract_Volumn]],0))</f>
        <v/>
      </c>
      <c r="P1419" s="249"/>
      <c r="Q1419" s="250" t="str">
        <f>IFERROR(IF(ISBLANK(TblMainInvoices[[#This Row],[ContInv_No01_Volumn]]),"",ROUND(TblMainInvoices[[#This Row],[Price_Unit]]*TblMainInvoices[[#This Row],[ContInv_No01_Volumn]],0)),"")</f>
        <v/>
      </c>
    </row>
    <row r="1420" spans="1:17" ht="50.25" customHeight="1">
      <c r="A1420" s="239" t="str">
        <f t="shared" si="42"/>
        <v>11260401</v>
      </c>
      <c r="B1420" s="240" t="str">
        <f>_xlfn.XLOOKUP(TblMainInvoices[[#This Row],[Fehrest_Code]],TblFeharesCode[Fehrest_Code],TblFeharesCode[Schedule_Prices_Fa])</f>
        <v>ابنیه</v>
      </c>
      <c r="C1420" s="240" t="e">
        <f>_xlfn.XLOOKUP(TblMainInvoices[[#This Row],[Schedule_Prices_Fa]],TblFeharesCode[Schedule_Prices_Fa],#REF!)</f>
        <v>#REF!</v>
      </c>
      <c r="D1420" s="241">
        <v>11</v>
      </c>
      <c r="E1420" s="241" t="str">
        <f t="shared" si="43"/>
        <v>26</v>
      </c>
      <c r="F1420" s="240" t="s">
        <v>2949</v>
      </c>
      <c r="G1420" s="251" t="s">
        <v>2962</v>
      </c>
      <c r="H1420" s="243" t="s">
        <v>2963</v>
      </c>
      <c r="I1420" s="243" t="s">
        <v>4386</v>
      </c>
      <c r="J1420" s="252" t="s">
        <v>34</v>
      </c>
      <c r="K1420" s="245">
        <v>1</v>
      </c>
      <c r="L1420" s="246"/>
      <c r="M1420" s="247">
        <f>_xlfn.XLOOKUP(TblMainInvoices[[#This Row],[Chapter_Nomber]],TblFeharesChapter[Abniyeh_Chapter_Nomber],TblFeharesChapter[Abniyeh_Plus_Minus])</f>
        <v>1.766</v>
      </c>
      <c r="N1420" s="248">
        <v>1.3418000000000001</v>
      </c>
      <c r="O1420" s="245" t="str">
        <f>IF(ISBLANK(TblMainInvoices[[#This Row],[Estimate_Contract_Volumn]]),"",ROUND(TblMainInvoices[[#This Row],[Price_Unit]]*TblMainInvoices[[#This Row],[Estimate_Contract_Volumn]],0))</f>
        <v/>
      </c>
      <c r="P1420" s="249"/>
      <c r="Q1420" s="250" t="str">
        <f>IFERROR(IF(ISBLANK(TblMainInvoices[[#This Row],[ContInv_No01_Volumn]]),"",ROUND(TblMainInvoices[[#This Row],[Price_Unit]]*TblMainInvoices[[#This Row],[ContInv_No01_Volumn]],0)),"")</f>
        <v/>
      </c>
    </row>
    <row r="1421" spans="1:17" ht="50.25" customHeight="1">
      <c r="A1421" s="239" t="str">
        <f t="shared" si="42"/>
        <v>11260601</v>
      </c>
      <c r="B1421" s="240" t="str">
        <f>_xlfn.XLOOKUP(TblMainInvoices[[#This Row],[Fehrest_Code]],TblFeharesCode[Fehrest_Code],TblFeharesCode[Schedule_Prices_Fa])</f>
        <v>ابنیه</v>
      </c>
      <c r="C1421" s="240" t="e">
        <f>_xlfn.XLOOKUP(TblMainInvoices[[#This Row],[Schedule_Prices_Fa]],TblFeharesCode[Schedule_Prices_Fa],#REF!)</f>
        <v>#REF!</v>
      </c>
      <c r="D1421" s="241">
        <v>11</v>
      </c>
      <c r="E1421" s="241" t="str">
        <f t="shared" si="43"/>
        <v>26</v>
      </c>
      <c r="F1421" s="240" t="s">
        <v>2949</v>
      </c>
      <c r="G1421" s="251" t="s">
        <v>2964</v>
      </c>
      <c r="H1421" s="243" t="s">
        <v>2965</v>
      </c>
      <c r="I1421" s="243" t="s">
        <v>4387</v>
      </c>
      <c r="J1421" s="244" t="s">
        <v>34</v>
      </c>
      <c r="K1421" s="245">
        <v>564000</v>
      </c>
      <c r="L1421" s="246"/>
      <c r="M1421" s="247">
        <f>_xlfn.XLOOKUP(TblMainInvoices[[#This Row],[Chapter_Nomber]],TblFeharesChapter[Abniyeh_Chapter_Nomber],TblFeharesChapter[Abniyeh_Plus_Minus])</f>
        <v>1.766</v>
      </c>
      <c r="N1421" s="248">
        <v>1.3418000000000001</v>
      </c>
      <c r="O1421" s="245" t="str">
        <f>IF(ISBLANK(TblMainInvoices[[#This Row],[Estimate_Contract_Volumn]]),"",ROUND(TblMainInvoices[[#This Row],[Price_Unit]]*TblMainInvoices[[#This Row],[Estimate_Contract_Volumn]],0))</f>
        <v/>
      </c>
      <c r="P1421" s="249"/>
      <c r="Q1421" s="250" t="str">
        <f>IFERROR(IF(ISBLANK(TblMainInvoices[[#This Row],[ContInv_No01_Volumn]]),"",ROUND(TblMainInvoices[[#This Row],[Price_Unit]]*TblMainInvoices[[#This Row],[ContInv_No01_Volumn]],0)),"")</f>
        <v/>
      </c>
    </row>
    <row r="1422" spans="1:17" ht="50.25" customHeight="1">
      <c r="A1422" s="239" t="str">
        <f t="shared" ref="A1422:A1485" si="44">D1422&amp;G1422</f>
        <v>11260603</v>
      </c>
      <c r="B1422" s="240" t="str">
        <f>_xlfn.XLOOKUP(TblMainInvoices[[#This Row],[Fehrest_Code]],TblFeharesCode[Fehrest_Code],TblFeharesCode[Schedule_Prices_Fa])</f>
        <v>ابنیه</v>
      </c>
      <c r="C1422" s="240" t="e">
        <f>_xlfn.XLOOKUP(TblMainInvoices[[#This Row],[Schedule_Prices_Fa]],TblFeharesCode[Schedule_Prices_Fa],#REF!)</f>
        <v>#REF!</v>
      </c>
      <c r="D1422" s="241">
        <v>11</v>
      </c>
      <c r="E1422" s="241" t="str">
        <f t="shared" ref="E1422:E1485" si="45">LEFT($G1422,2)</f>
        <v>26</v>
      </c>
      <c r="F1422" s="240" t="s">
        <v>2949</v>
      </c>
      <c r="G1422" s="251" t="s">
        <v>2966</v>
      </c>
      <c r="H1422" s="243" t="s">
        <v>2967</v>
      </c>
      <c r="I1422" s="243" t="s">
        <v>4388</v>
      </c>
      <c r="J1422" s="252" t="s">
        <v>34</v>
      </c>
      <c r="K1422" s="245">
        <v>508500</v>
      </c>
      <c r="L1422" s="246"/>
      <c r="M1422" s="247">
        <f>_xlfn.XLOOKUP(TblMainInvoices[[#This Row],[Chapter_Nomber]],TblFeharesChapter[Abniyeh_Chapter_Nomber],TblFeharesChapter[Abniyeh_Plus_Minus])</f>
        <v>1.766</v>
      </c>
      <c r="N1422" s="248">
        <v>1.3418000000000001</v>
      </c>
      <c r="O1422" s="245" t="str">
        <f>IF(ISBLANK(TblMainInvoices[[#This Row],[Estimate_Contract_Volumn]]),"",ROUND(TblMainInvoices[[#This Row],[Price_Unit]]*TblMainInvoices[[#This Row],[Estimate_Contract_Volumn]],0))</f>
        <v/>
      </c>
      <c r="P1422" s="249"/>
      <c r="Q1422" s="250" t="str">
        <f>IFERROR(IF(ISBLANK(TblMainInvoices[[#This Row],[ContInv_No01_Volumn]]),"",ROUND(TblMainInvoices[[#This Row],[Price_Unit]]*TblMainInvoices[[#This Row],[ContInv_No01_Volumn]],0)),"")</f>
        <v/>
      </c>
    </row>
    <row r="1423" spans="1:17" ht="50.25" customHeight="1">
      <c r="A1423" s="239" t="str">
        <f t="shared" si="44"/>
        <v>11260604</v>
      </c>
      <c r="B1423" s="240" t="str">
        <f>_xlfn.XLOOKUP(TblMainInvoices[[#This Row],[Fehrest_Code]],TblFeharesCode[Fehrest_Code],TblFeharesCode[Schedule_Prices_Fa])</f>
        <v>ابنیه</v>
      </c>
      <c r="C1423" s="240" t="e">
        <f>_xlfn.XLOOKUP(TblMainInvoices[[#This Row],[Schedule_Prices_Fa]],TblFeharesCode[Schedule_Prices_Fa],#REF!)</f>
        <v>#REF!</v>
      </c>
      <c r="D1423" s="241">
        <v>11</v>
      </c>
      <c r="E1423" s="241" t="str">
        <f t="shared" si="45"/>
        <v>26</v>
      </c>
      <c r="F1423" s="240" t="s">
        <v>2949</v>
      </c>
      <c r="G1423" s="251" t="s">
        <v>2968</v>
      </c>
      <c r="H1423" s="243" t="s">
        <v>2969</v>
      </c>
      <c r="I1423" s="243" t="s">
        <v>4389</v>
      </c>
      <c r="J1423" s="244" t="s">
        <v>34</v>
      </c>
      <c r="K1423" s="245">
        <v>769000</v>
      </c>
      <c r="L1423" s="246"/>
      <c r="M1423" s="247">
        <f>_xlfn.XLOOKUP(TblMainInvoices[[#This Row],[Chapter_Nomber]],TblFeharesChapter[Abniyeh_Chapter_Nomber],TblFeharesChapter[Abniyeh_Plus_Minus])</f>
        <v>1.766</v>
      </c>
      <c r="N1423" s="248">
        <v>1.3418000000000001</v>
      </c>
      <c r="O1423" s="245" t="str">
        <f>IF(ISBLANK(TblMainInvoices[[#This Row],[Estimate_Contract_Volumn]]),"",ROUND(TblMainInvoices[[#This Row],[Price_Unit]]*TblMainInvoices[[#This Row],[Estimate_Contract_Volumn]],0))</f>
        <v/>
      </c>
      <c r="P1423" s="249"/>
      <c r="Q1423" s="250" t="str">
        <f>IFERROR(IF(ISBLANK(TblMainInvoices[[#This Row],[ContInv_No01_Volumn]]),"",ROUND(TblMainInvoices[[#This Row],[Price_Unit]]*TblMainInvoices[[#This Row],[ContInv_No01_Volumn]],0)),"")</f>
        <v/>
      </c>
    </row>
    <row r="1424" spans="1:17" ht="50.25" customHeight="1">
      <c r="A1424" s="239" t="str">
        <f t="shared" si="44"/>
        <v>11260605</v>
      </c>
      <c r="B1424" s="240" t="str">
        <f>_xlfn.XLOOKUP(TblMainInvoices[[#This Row],[Fehrest_Code]],TblFeharesCode[Fehrest_Code],TblFeharesCode[Schedule_Prices_Fa])</f>
        <v>ابنیه</v>
      </c>
      <c r="C1424" s="240" t="e">
        <f>_xlfn.XLOOKUP(TblMainInvoices[[#This Row],[Schedule_Prices_Fa]],TblFeharesCode[Schedule_Prices_Fa],#REF!)</f>
        <v>#REF!</v>
      </c>
      <c r="D1424" s="241">
        <v>11</v>
      </c>
      <c r="E1424" s="241" t="str">
        <f t="shared" si="45"/>
        <v>26</v>
      </c>
      <c r="F1424" s="240" t="s">
        <v>2949</v>
      </c>
      <c r="G1424" s="251" t="s">
        <v>2970</v>
      </c>
      <c r="H1424" s="243" t="s">
        <v>2971</v>
      </c>
      <c r="I1424" s="243" t="s">
        <v>4390</v>
      </c>
      <c r="J1424" s="252" t="s">
        <v>34</v>
      </c>
      <c r="K1424" s="245">
        <v>713000</v>
      </c>
      <c r="L1424" s="246"/>
      <c r="M1424" s="247">
        <f>_xlfn.XLOOKUP(TblMainInvoices[[#This Row],[Chapter_Nomber]],TblFeharesChapter[Abniyeh_Chapter_Nomber],TblFeharesChapter[Abniyeh_Plus_Minus])</f>
        <v>1.766</v>
      </c>
      <c r="N1424" s="248">
        <v>1.3418000000000001</v>
      </c>
      <c r="O1424" s="245" t="str">
        <f>IF(ISBLANK(TblMainInvoices[[#This Row],[Estimate_Contract_Volumn]]),"",ROUND(TblMainInvoices[[#This Row],[Price_Unit]]*TblMainInvoices[[#This Row],[Estimate_Contract_Volumn]],0))</f>
        <v/>
      </c>
      <c r="P1424" s="249"/>
      <c r="Q1424" s="250" t="str">
        <f>IFERROR(IF(ISBLANK(TblMainInvoices[[#This Row],[ContInv_No01_Volumn]]),"",ROUND(TblMainInvoices[[#This Row],[Price_Unit]]*TblMainInvoices[[#This Row],[ContInv_No01_Volumn]],0)),"")</f>
        <v/>
      </c>
    </row>
    <row r="1425" spans="1:17" ht="50.25" customHeight="1">
      <c r="A1425" s="239" t="str">
        <f t="shared" si="44"/>
        <v>11260701</v>
      </c>
      <c r="B1425" s="240" t="str">
        <f>_xlfn.XLOOKUP(TblMainInvoices[[#This Row],[Fehrest_Code]],TblFeharesCode[Fehrest_Code],TblFeharesCode[Schedule_Prices_Fa])</f>
        <v>ابنیه</v>
      </c>
      <c r="C1425" s="240" t="e">
        <f>_xlfn.XLOOKUP(TblMainInvoices[[#This Row],[Schedule_Prices_Fa]],TblFeharesCode[Schedule_Prices_Fa],#REF!)</f>
        <v>#REF!</v>
      </c>
      <c r="D1425" s="241">
        <v>11</v>
      </c>
      <c r="E1425" s="241" t="str">
        <f t="shared" si="45"/>
        <v>26</v>
      </c>
      <c r="F1425" s="240" t="s">
        <v>2949</v>
      </c>
      <c r="G1425" s="251" t="s">
        <v>2972</v>
      </c>
      <c r="H1425" s="243" t="s">
        <v>2973</v>
      </c>
      <c r="I1425" s="243" t="s">
        <v>4391</v>
      </c>
      <c r="J1425" s="252" t="s">
        <v>34</v>
      </c>
      <c r="K1425" s="245">
        <v>4855000</v>
      </c>
      <c r="L1425" s="246"/>
      <c r="M1425" s="247">
        <f>_xlfn.XLOOKUP(TblMainInvoices[[#This Row],[Chapter_Nomber]],TblFeharesChapter[Abniyeh_Chapter_Nomber],TblFeharesChapter[Abniyeh_Plus_Minus])</f>
        <v>1.766</v>
      </c>
      <c r="N1425" s="248">
        <v>1.3418000000000001</v>
      </c>
      <c r="O1425" s="245" t="str">
        <f>IF(ISBLANK(TblMainInvoices[[#This Row],[Estimate_Contract_Volumn]]),"",ROUND(TblMainInvoices[[#This Row],[Price_Unit]]*TblMainInvoices[[#This Row],[Estimate_Contract_Volumn]],0))</f>
        <v/>
      </c>
      <c r="P1425" s="249"/>
      <c r="Q1425" s="250" t="str">
        <f>IFERROR(IF(ISBLANK(TblMainInvoices[[#This Row],[ContInv_No01_Volumn]]),"",ROUND(TblMainInvoices[[#This Row],[Price_Unit]]*TblMainInvoices[[#This Row],[ContInv_No01_Volumn]],0)),"")</f>
        <v/>
      </c>
    </row>
    <row r="1426" spans="1:17" ht="50.25" customHeight="1">
      <c r="A1426" s="239" t="str">
        <f t="shared" si="44"/>
        <v>11260702</v>
      </c>
      <c r="B1426" s="240" t="str">
        <f>_xlfn.XLOOKUP(TblMainInvoices[[#This Row],[Fehrest_Code]],TblFeharesCode[Fehrest_Code],TblFeharesCode[Schedule_Prices_Fa])</f>
        <v>ابنیه</v>
      </c>
      <c r="C1426" s="240" t="e">
        <f>_xlfn.XLOOKUP(TblMainInvoices[[#This Row],[Schedule_Prices_Fa]],TblFeharesCode[Schedule_Prices_Fa],#REF!)</f>
        <v>#REF!</v>
      </c>
      <c r="D1426" s="241">
        <v>11</v>
      </c>
      <c r="E1426" s="241" t="str">
        <f t="shared" si="45"/>
        <v>26</v>
      </c>
      <c r="F1426" s="240" t="s">
        <v>2949</v>
      </c>
      <c r="G1426" s="251" t="s">
        <v>2974</v>
      </c>
      <c r="H1426" s="243" t="s">
        <v>2975</v>
      </c>
      <c r="I1426" s="243" t="s">
        <v>4392</v>
      </c>
      <c r="J1426" s="252" t="s">
        <v>34</v>
      </c>
      <c r="K1426" s="245">
        <v>3797000</v>
      </c>
      <c r="L1426" s="246"/>
      <c r="M1426" s="247">
        <f>_xlfn.XLOOKUP(TblMainInvoices[[#This Row],[Chapter_Nomber]],TblFeharesChapter[Abniyeh_Chapter_Nomber],TblFeharesChapter[Abniyeh_Plus_Minus])</f>
        <v>1.766</v>
      </c>
      <c r="N1426" s="248">
        <v>1.3418000000000001</v>
      </c>
      <c r="O1426" s="245" t="str">
        <f>IF(ISBLANK(TblMainInvoices[[#This Row],[Estimate_Contract_Volumn]]),"",ROUND(TblMainInvoices[[#This Row],[Price_Unit]]*TblMainInvoices[[#This Row],[Estimate_Contract_Volumn]],0))</f>
        <v/>
      </c>
      <c r="P1426" s="249"/>
      <c r="Q1426" s="250" t="str">
        <f>IFERROR(IF(ISBLANK(TblMainInvoices[[#This Row],[ContInv_No01_Volumn]]),"",ROUND(TblMainInvoices[[#This Row],[Price_Unit]]*TblMainInvoices[[#This Row],[ContInv_No01_Volumn]],0)),"")</f>
        <v/>
      </c>
    </row>
    <row r="1427" spans="1:17" ht="50.25" customHeight="1">
      <c r="A1427" s="239" t="str">
        <f t="shared" si="44"/>
        <v>11260801</v>
      </c>
      <c r="B1427" s="240" t="str">
        <f>_xlfn.XLOOKUP(TblMainInvoices[[#This Row],[Fehrest_Code]],TblFeharesCode[Fehrest_Code],TblFeharesCode[Schedule_Prices_Fa])</f>
        <v>ابنیه</v>
      </c>
      <c r="C1427" s="240" t="e">
        <f>_xlfn.XLOOKUP(TblMainInvoices[[#This Row],[Schedule_Prices_Fa]],TblFeharesCode[Schedule_Prices_Fa],#REF!)</f>
        <v>#REF!</v>
      </c>
      <c r="D1427" s="241">
        <v>11</v>
      </c>
      <c r="E1427" s="241" t="str">
        <f t="shared" si="45"/>
        <v>26</v>
      </c>
      <c r="F1427" s="240" t="s">
        <v>2949</v>
      </c>
      <c r="G1427" s="251" t="s">
        <v>2976</v>
      </c>
      <c r="H1427" s="243" t="s">
        <v>2977</v>
      </c>
      <c r="I1427" s="243" t="s">
        <v>4393</v>
      </c>
      <c r="J1427" s="252" t="s">
        <v>34</v>
      </c>
      <c r="K1427" s="245">
        <v>1543000</v>
      </c>
      <c r="L1427" s="246"/>
      <c r="M1427" s="247">
        <f>_xlfn.XLOOKUP(TblMainInvoices[[#This Row],[Chapter_Nomber]],TblFeharesChapter[Abniyeh_Chapter_Nomber],TblFeharesChapter[Abniyeh_Plus_Minus])</f>
        <v>1.766</v>
      </c>
      <c r="N1427" s="248">
        <v>1.3418000000000001</v>
      </c>
      <c r="O1427" s="245" t="str">
        <f>IF(ISBLANK(TblMainInvoices[[#This Row],[Estimate_Contract_Volumn]]),"",ROUND(TblMainInvoices[[#This Row],[Price_Unit]]*TblMainInvoices[[#This Row],[Estimate_Contract_Volumn]],0))</f>
        <v/>
      </c>
      <c r="P1427" s="249"/>
      <c r="Q1427" s="250" t="str">
        <f>IFERROR(IF(ISBLANK(TblMainInvoices[[#This Row],[ContInv_No01_Volumn]]),"",ROUND(TblMainInvoices[[#This Row],[Price_Unit]]*TblMainInvoices[[#This Row],[ContInv_No01_Volumn]],0)),"")</f>
        <v/>
      </c>
    </row>
    <row r="1428" spans="1:17" ht="50.25" customHeight="1">
      <c r="A1428" s="239" t="str">
        <f t="shared" si="44"/>
        <v>11260802</v>
      </c>
      <c r="B1428" s="240" t="str">
        <f>_xlfn.XLOOKUP(TblMainInvoices[[#This Row],[Fehrest_Code]],TblFeharesCode[Fehrest_Code],TblFeharesCode[Schedule_Prices_Fa])</f>
        <v>ابنیه</v>
      </c>
      <c r="C1428" s="240" t="e">
        <f>_xlfn.XLOOKUP(TblMainInvoices[[#This Row],[Schedule_Prices_Fa]],TblFeharesCode[Schedule_Prices_Fa],#REF!)</f>
        <v>#REF!</v>
      </c>
      <c r="D1428" s="241">
        <v>11</v>
      </c>
      <c r="E1428" s="241" t="str">
        <f t="shared" si="45"/>
        <v>26</v>
      </c>
      <c r="F1428" s="240" t="s">
        <v>2949</v>
      </c>
      <c r="G1428" s="251" t="s">
        <v>2978</v>
      </c>
      <c r="H1428" s="243" t="s">
        <v>2979</v>
      </c>
      <c r="I1428" s="243" t="s">
        <v>4393</v>
      </c>
      <c r="J1428" s="252" t="s">
        <v>34</v>
      </c>
      <c r="K1428" s="245">
        <v>1543000</v>
      </c>
      <c r="L1428" s="246"/>
      <c r="M1428" s="247">
        <f>_xlfn.XLOOKUP(TblMainInvoices[[#This Row],[Chapter_Nomber]],TblFeharesChapter[Abniyeh_Chapter_Nomber],TblFeharesChapter[Abniyeh_Plus_Minus])</f>
        <v>1.766</v>
      </c>
      <c r="N1428" s="248">
        <v>1.3418000000000001</v>
      </c>
      <c r="O1428" s="245" t="str">
        <f>IF(ISBLANK(TblMainInvoices[[#This Row],[Estimate_Contract_Volumn]]),"",ROUND(TblMainInvoices[[#This Row],[Price_Unit]]*TblMainInvoices[[#This Row],[Estimate_Contract_Volumn]],0))</f>
        <v/>
      </c>
      <c r="P1428" s="249"/>
      <c r="Q1428" s="250" t="str">
        <f>IFERROR(IF(ISBLANK(TblMainInvoices[[#This Row],[ContInv_No01_Volumn]]),"",ROUND(TblMainInvoices[[#This Row],[Price_Unit]]*TblMainInvoices[[#This Row],[ContInv_No01_Volumn]],0)),"")</f>
        <v/>
      </c>
    </row>
    <row r="1429" spans="1:17" ht="50.25" customHeight="1">
      <c r="A1429" s="239" t="str">
        <f t="shared" si="44"/>
        <v>11260803</v>
      </c>
      <c r="B1429" s="240" t="str">
        <f>_xlfn.XLOOKUP(TblMainInvoices[[#This Row],[Fehrest_Code]],TblFeharesCode[Fehrest_Code],TblFeharesCode[Schedule_Prices_Fa])</f>
        <v>ابنیه</v>
      </c>
      <c r="C1429" s="240" t="e">
        <f>_xlfn.XLOOKUP(TblMainInvoices[[#This Row],[Schedule_Prices_Fa]],TblFeharesCode[Schedule_Prices_Fa],#REF!)</f>
        <v>#REF!</v>
      </c>
      <c r="D1429" s="241">
        <v>11</v>
      </c>
      <c r="E1429" s="241" t="str">
        <f t="shared" si="45"/>
        <v>26</v>
      </c>
      <c r="F1429" s="240" t="s">
        <v>2949</v>
      </c>
      <c r="G1429" s="251" t="s">
        <v>2980</v>
      </c>
      <c r="H1429" s="243" t="s">
        <v>2981</v>
      </c>
      <c r="I1429" s="243" t="s">
        <v>4393</v>
      </c>
      <c r="J1429" s="252" t="s">
        <v>34</v>
      </c>
      <c r="K1429" s="245">
        <v>1699000</v>
      </c>
      <c r="L1429" s="246"/>
      <c r="M1429" s="247">
        <f>_xlfn.XLOOKUP(TblMainInvoices[[#This Row],[Chapter_Nomber]],TblFeharesChapter[Abniyeh_Chapter_Nomber],TblFeharesChapter[Abniyeh_Plus_Minus])</f>
        <v>1.766</v>
      </c>
      <c r="N1429" s="248">
        <v>1.3418000000000001</v>
      </c>
      <c r="O1429" s="245" t="str">
        <f>IF(ISBLANK(TblMainInvoices[[#This Row],[Estimate_Contract_Volumn]]),"",ROUND(TblMainInvoices[[#This Row],[Price_Unit]]*TblMainInvoices[[#This Row],[Estimate_Contract_Volumn]],0))</f>
        <v/>
      </c>
      <c r="P1429" s="249"/>
      <c r="Q1429" s="250" t="str">
        <f>IFERROR(IF(ISBLANK(TblMainInvoices[[#This Row],[ContInv_No01_Volumn]]),"",ROUND(TblMainInvoices[[#This Row],[Price_Unit]]*TblMainInvoices[[#This Row],[ContInv_No01_Volumn]],0)),"")</f>
        <v/>
      </c>
    </row>
    <row r="1430" spans="1:17" ht="50.25" customHeight="1">
      <c r="A1430" s="239" t="str">
        <f t="shared" si="44"/>
        <v>11270101</v>
      </c>
      <c r="B1430" s="240" t="str">
        <f>_xlfn.XLOOKUP(TblMainInvoices[[#This Row],[Fehrest_Code]],TblFeharesCode[Fehrest_Code],TblFeharesCode[Schedule_Prices_Fa])</f>
        <v>ابنیه</v>
      </c>
      <c r="C1430" s="240" t="e">
        <f>_xlfn.XLOOKUP(TblMainInvoices[[#This Row],[Schedule_Prices_Fa]],TblFeharesCode[Schedule_Prices_Fa],#REF!)</f>
        <v>#REF!</v>
      </c>
      <c r="D1430" s="241">
        <v>11</v>
      </c>
      <c r="E1430" s="241" t="str">
        <f t="shared" si="45"/>
        <v>27</v>
      </c>
      <c r="F1430" s="240" t="s">
        <v>2982</v>
      </c>
      <c r="G1430" s="251" t="s">
        <v>2983</v>
      </c>
      <c r="H1430" s="243" t="s">
        <v>2984</v>
      </c>
      <c r="I1430" s="243" t="s">
        <v>4394</v>
      </c>
      <c r="J1430" s="252" t="s">
        <v>32</v>
      </c>
      <c r="K1430" s="245">
        <v>299000</v>
      </c>
      <c r="L1430" s="246"/>
      <c r="M1430" s="247">
        <f>_xlfn.XLOOKUP(TblMainInvoices[[#This Row],[Chapter_Nomber]],TblFeharesChapter[Abniyeh_Chapter_Nomber],TblFeharesChapter[Abniyeh_Plus_Minus])</f>
        <v>1.7164999999999999</v>
      </c>
      <c r="N1430" s="248">
        <v>1.3418000000000001</v>
      </c>
      <c r="O1430" s="245" t="str">
        <f>IF(ISBLANK(TblMainInvoices[[#This Row],[Estimate_Contract_Volumn]]),"",ROUND(TblMainInvoices[[#This Row],[Price_Unit]]*TblMainInvoices[[#This Row],[Estimate_Contract_Volumn]],0))</f>
        <v/>
      </c>
      <c r="P1430" s="249"/>
      <c r="Q1430" s="250" t="str">
        <f>IFERROR(IF(ISBLANK(TblMainInvoices[[#This Row],[ContInv_No01_Volumn]]),"",ROUND(TblMainInvoices[[#This Row],[Price_Unit]]*TblMainInvoices[[#This Row],[ContInv_No01_Volumn]],0)),"")</f>
        <v/>
      </c>
    </row>
    <row r="1431" spans="1:17" ht="50.25" customHeight="1">
      <c r="A1431" s="239" t="str">
        <f t="shared" si="44"/>
        <v>11270102</v>
      </c>
      <c r="B1431" s="240" t="str">
        <f>_xlfn.XLOOKUP(TblMainInvoices[[#This Row],[Fehrest_Code]],TblFeharesCode[Fehrest_Code],TblFeharesCode[Schedule_Prices_Fa])</f>
        <v>ابنیه</v>
      </c>
      <c r="C1431" s="240" t="e">
        <f>_xlfn.XLOOKUP(TblMainInvoices[[#This Row],[Schedule_Prices_Fa]],TblFeharesCode[Schedule_Prices_Fa],#REF!)</f>
        <v>#REF!</v>
      </c>
      <c r="D1431" s="241">
        <v>11</v>
      </c>
      <c r="E1431" s="241" t="str">
        <f t="shared" si="45"/>
        <v>27</v>
      </c>
      <c r="F1431" s="240" t="s">
        <v>2982</v>
      </c>
      <c r="G1431" s="251" t="s">
        <v>2985</v>
      </c>
      <c r="H1431" s="243" t="s">
        <v>2986</v>
      </c>
      <c r="I1431" s="243" t="s">
        <v>4395</v>
      </c>
      <c r="J1431" s="252" t="s">
        <v>32</v>
      </c>
      <c r="K1431" s="245">
        <v>298000</v>
      </c>
      <c r="L1431" s="246"/>
      <c r="M1431" s="247">
        <f>_xlfn.XLOOKUP(TblMainInvoices[[#This Row],[Chapter_Nomber]],TblFeharesChapter[Abniyeh_Chapter_Nomber],TblFeharesChapter[Abniyeh_Plus_Minus])</f>
        <v>1.7164999999999999</v>
      </c>
      <c r="N1431" s="248">
        <v>1.3418000000000001</v>
      </c>
      <c r="O1431" s="245" t="str">
        <f>IF(ISBLANK(TblMainInvoices[[#This Row],[Estimate_Contract_Volumn]]),"",ROUND(TblMainInvoices[[#This Row],[Price_Unit]]*TblMainInvoices[[#This Row],[Estimate_Contract_Volumn]],0))</f>
        <v/>
      </c>
      <c r="P1431" s="249"/>
      <c r="Q1431" s="250" t="str">
        <f>IFERROR(IF(ISBLANK(TblMainInvoices[[#This Row],[ContInv_No01_Volumn]]),"",ROUND(TblMainInvoices[[#This Row],[Price_Unit]]*TblMainInvoices[[#This Row],[ContInv_No01_Volumn]],0)),"")</f>
        <v/>
      </c>
    </row>
    <row r="1432" spans="1:17" ht="50.25" customHeight="1">
      <c r="A1432" s="239" t="str">
        <f t="shared" si="44"/>
        <v>11270103</v>
      </c>
      <c r="B1432" s="240" t="str">
        <f>_xlfn.XLOOKUP(TblMainInvoices[[#This Row],[Fehrest_Code]],TblFeharesCode[Fehrest_Code],TblFeharesCode[Schedule_Prices_Fa])</f>
        <v>ابنیه</v>
      </c>
      <c r="C1432" s="240" t="e">
        <f>_xlfn.XLOOKUP(TblMainInvoices[[#This Row],[Schedule_Prices_Fa]],TblFeharesCode[Schedule_Prices_Fa],#REF!)</f>
        <v>#REF!</v>
      </c>
      <c r="D1432" s="241">
        <v>11</v>
      </c>
      <c r="E1432" s="241" t="str">
        <f t="shared" si="45"/>
        <v>27</v>
      </c>
      <c r="F1432" s="240" t="s">
        <v>2982</v>
      </c>
      <c r="G1432" s="251" t="s">
        <v>2987</v>
      </c>
      <c r="H1432" s="243" t="s">
        <v>2988</v>
      </c>
      <c r="I1432" s="243" t="s">
        <v>4396</v>
      </c>
      <c r="J1432" s="252" t="s">
        <v>32</v>
      </c>
      <c r="K1432" s="245">
        <v>310000</v>
      </c>
      <c r="L1432" s="246"/>
      <c r="M1432" s="247">
        <f>_xlfn.XLOOKUP(TblMainInvoices[[#This Row],[Chapter_Nomber]],TblFeharesChapter[Abniyeh_Chapter_Nomber],TblFeharesChapter[Abniyeh_Plus_Minus])</f>
        <v>1.7164999999999999</v>
      </c>
      <c r="N1432" s="248">
        <v>1.3418000000000001</v>
      </c>
      <c r="O1432" s="245" t="str">
        <f>IF(ISBLANK(TblMainInvoices[[#This Row],[Estimate_Contract_Volumn]]),"",ROUND(TblMainInvoices[[#This Row],[Price_Unit]]*TblMainInvoices[[#This Row],[Estimate_Contract_Volumn]],0))</f>
        <v/>
      </c>
      <c r="P1432" s="249"/>
      <c r="Q1432" s="250" t="str">
        <f>IFERROR(IF(ISBLANK(TblMainInvoices[[#This Row],[ContInv_No01_Volumn]]),"",ROUND(TblMainInvoices[[#This Row],[Price_Unit]]*TblMainInvoices[[#This Row],[ContInv_No01_Volumn]],0)),"")</f>
        <v/>
      </c>
    </row>
    <row r="1433" spans="1:17" ht="50.25" customHeight="1">
      <c r="A1433" s="239" t="str">
        <f t="shared" si="44"/>
        <v>11270104</v>
      </c>
      <c r="B1433" s="240" t="str">
        <f>_xlfn.XLOOKUP(TblMainInvoices[[#This Row],[Fehrest_Code]],TblFeharesCode[Fehrest_Code],TblFeharesCode[Schedule_Prices_Fa])</f>
        <v>ابنیه</v>
      </c>
      <c r="C1433" s="240" t="e">
        <f>_xlfn.XLOOKUP(TblMainInvoices[[#This Row],[Schedule_Prices_Fa]],TblFeharesCode[Schedule_Prices_Fa],#REF!)</f>
        <v>#REF!</v>
      </c>
      <c r="D1433" s="241">
        <v>11</v>
      </c>
      <c r="E1433" s="241" t="str">
        <f t="shared" si="45"/>
        <v>27</v>
      </c>
      <c r="F1433" s="240" t="s">
        <v>2982</v>
      </c>
      <c r="G1433" s="251" t="s">
        <v>2989</v>
      </c>
      <c r="H1433" s="243" t="s">
        <v>2990</v>
      </c>
      <c r="I1433" s="243" t="s">
        <v>4397</v>
      </c>
      <c r="J1433" s="244" t="s">
        <v>32</v>
      </c>
      <c r="K1433" s="245">
        <v>264500</v>
      </c>
      <c r="L1433" s="246"/>
      <c r="M1433" s="247">
        <f>_xlfn.XLOOKUP(TblMainInvoices[[#This Row],[Chapter_Nomber]],TblFeharesChapter[Abniyeh_Chapter_Nomber],TblFeharesChapter[Abniyeh_Plus_Minus])</f>
        <v>1.7164999999999999</v>
      </c>
      <c r="N1433" s="248">
        <v>1.3418000000000001</v>
      </c>
      <c r="O1433" s="245" t="str">
        <f>IF(ISBLANK(TblMainInvoices[[#This Row],[Estimate_Contract_Volumn]]),"",ROUND(TblMainInvoices[[#This Row],[Price_Unit]]*TblMainInvoices[[#This Row],[Estimate_Contract_Volumn]],0))</f>
        <v/>
      </c>
      <c r="P1433" s="249"/>
      <c r="Q1433" s="250" t="str">
        <f>IFERROR(IF(ISBLANK(TblMainInvoices[[#This Row],[ContInv_No01_Volumn]]),"",ROUND(TblMainInvoices[[#This Row],[Price_Unit]]*TblMainInvoices[[#This Row],[ContInv_No01_Volumn]],0)),"")</f>
        <v/>
      </c>
    </row>
    <row r="1434" spans="1:17" ht="50.25" customHeight="1">
      <c r="A1434" s="239" t="str">
        <f t="shared" si="44"/>
        <v>11270105</v>
      </c>
      <c r="B1434" s="240" t="str">
        <f>_xlfn.XLOOKUP(TblMainInvoices[[#This Row],[Fehrest_Code]],TblFeharesCode[Fehrest_Code],TblFeharesCode[Schedule_Prices_Fa])</f>
        <v>ابنیه</v>
      </c>
      <c r="C1434" s="240" t="e">
        <f>_xlfn.XLOOKUP(TblMainInvoices[[#This Row],[Schedule_Prices_Fa]],TblFeharesCode[Schedule_Prices_Fa],#REF!)</f>
        <v>#REF!</v>
      </c>
      <c r="D1434" s="241">
        <v>11</v>
      </c>
      <c r="E1434" s="241" t="str">
        <f t="shared" si="45"/>
        <v>27</v>
      </c>
      <c r="F1434" s="240" t="s">
        <v>2982</v>
      </c>
      <c r="G1434" s="251" t="s">
        <v>2991</v>
      </c>
      <c r="H1434" s="243" t="s">
        <v>2992</v>
      </c>
      <c r="I1434" s="243" t="s">
        <v>4398</v>
      </c>
      <c r="J1434" s="252" t="s">
        <v>32</v>
      </c>
      <c r="K1434" s="245">
        <v>219500</v>
      </c>
      <c r="L1434" s="246"/>
      <c r="M1434" s="247">
        <f>_xlfn.XLOOKUP(TblMainInvoices[[#This Row],[Chapter_Nomber]],TblFeharesChapter[Abniyeh_Chapter_Nomber],TblFeharesChapter[Abniyeh_Plus_Minus])</f>
        <v>1.7164999999999999</v>
      </c>
      <c r="N1434" s="248">
        <v>1.3418000000000001</v>
      </c>
      <c r="O1434" s="245" t="str">
        <f>IF(ISBLANK(TblMainInvoices[[#This Row],[Estimate_Contract_Volumn]]),"",ROUND(TblMainInvoices[[#This Row],[Price_Unit]]*TblMainInvoices[[#This Row],[Estimate_Contract_Volumn]],0))</f>
        <v/>
      </c>
      <c r="P1434" s="249"/>
      <c r="Q1434" s="250" t="str">
        <f>IFERROR(IF(ISBLANK(TblMainInvoices[[#This Row],[ContInv_No01_Volumn]]),"",ROUND(TblMainInvoices[[#This Row],[Price_Unit]]*TblMainInvoices[[#This Row],[ContInv_No01_Volumn]],0)),"")</f>
        <v/>
      </c>
    </row>
    <row r="1435" spans="1:17" ht="50.25" customHeight="1">
      <c r="A1435" s="239" t="str">
        <f t="shared" si="44"/>
        <v>11270106</v>
      </c>
      <c r="B1435" s="240" t="str">
        <f>_xlfn.XLOOKUP(TblMainInvoices[[#This Row],[Fehrest_Code]],TblFeharesCode[Fehrest_Code],TblFeharesCode[Schedule_Prices_Fa])</f>
        <v>ابنیه</v>
      </c>
      <c r="C1435" s="240" t="e">
        <f>_xlfn.XLOOKUP(TblMainInvoices[[#This Row],[Schedule_Prices_Fa]],TblFeharesCode[Schedule_Prices_Fa],#REF!)</f>
        <v>#REF!</v>
      </c>
      <c r="D1435" s="241">
        <v>11</v>
      </c>
      <c r="E1435" s="241" t="str">
        <f t="shared" si="45"/>
        <v>27</v>
      </c>
      <c r="F1435" s="240" t="s">
        <v>2982</v>
      </c>
      <c r="G1435" s="251" t="s">
        <v>2993</v>
      </c>
      <c r="H1435" s="243" t="s">
        <v>2994</v>
      </c>
      <c r="I1435" s="243" t="s">
        <v>4399</v>
      </c>
      <c r="J1435" s="252" t="s">
        <v>32</v>
      </c>
      <c r="K1435" s="245">
        <v>174500</v>
      </c>
      <c r="L1435" s="246"/>
      <c r="M1435" s="247">
        <f>_xlfn.XLOOKUP(TblMainInvoices[[#This Row],[Chapter_Nomber]],TblFeharesChapter[Abniyeh_Chapter_Nomber],TblFeharesChapter[Abniyeh_Plus_Minus])</f>
        <v>1.7164999999999999</v>
      </c>
      <c r="N1435" s="248">
        <v>1.3418000000000001</v>
      </c>
      <c r="O1435" s="245" t="str">
        <f>IF(ISBLANK(TblMainInvoices[[#This Row],[Estimate_Contract_Volumn]]),"",ROUND(TblMainInvoices[[#This Row],[Price_Unit]]*TblMainInvoices[[#This Row],[Estimate_Contract_Volumn]],0))</f>
        <v/>
      </c>
      <c r="P1435" s="249"/>
      <c r="Q1435" s="250" t="str">
        <f>IFERROR(IF(ISBLANK(TblMainInvoices[[#This Row],[ContInv_No01_Volumn]]),"",ROUND(TblMainInvoices[[#This Row],[Price_Unit]]*TblMainInvoices[[#This Row],[ContInv_No01_Volumn]],0)),"")</f>
        <v/>
      </c>
    </row>
    <row r="1436" spans="1:17" ht="50.25" customHeight="1">
      <c r="A1436" s="239" t="str">
        <f t="shared" si="44"/>
        <v>11270107</v>
      </c>
      <c r="B1436" s="240" t="str">
        <f>_xlfn.XLOOKUP(TblMainInvoices[[#This Row],[Fehrest_Code]],TblFeharesCode[Fehrest_Code],TblFeharesCode[Schedule_Prices_Fa])</f>
        <v>ابنیه</v>
      </c>
      <c r="C1436" s="240" t="e">
        <f>_xlfn.XLOOKUP(TblMainInvoices[[#This Row],[Schedule_Prices_Fa]],TblFeharesCode[Schedule_Prices_Fa],#REF!)</f>
        <v>#REF!</v>
      </c>
      <c r="D1436" s="241">
        <v>11</v>
      </c>
      <c r="E1436" s="241" t="str">
        <f t="shared" si="45"/>
        <v>27</v>
      </c>
      <c r="F1436" s="240" t="s">
        <v>2982</v>
      </c>
      <c r="G1436" s="251" t="s">
        <v>2995</v>
      </c>
      <c r="H1436" s="243" t="s">
        <v>2996</v>
      </c>
      <c r="I1436" s="243" t="s">
        <v>4400</v>
      </c>
      <c r="J1436" s="252" t="s">
        <v>32</v>
      </c>
      <c r="K1436" s="245">
        <v>174500</v>
      </c>
      <c r="L1436" s="246"/>
      <c r="M1436" s="247">
        <f>_xlfn.XLOOKUP(TblMainInvoices[[#This Row],[Chapter_Nomber]],TblFeharesChapter[Abniyeh_Chapter_Nomber],TblFeharesChapter[Abniyeh_Plus_Minus])</f>
        <v>1.7164999999999999</v>
      </c>
      <c r="N1436" s="248">
        <v>1.3418000000000001</v>
      </c>
      <c r="O1436" s="245" t="str">
        <f>IF(ISBLANK(TblMainInvoices[[#This Row],[Estimate_Contract_Volumn]]),"",ROUND(TblMainInvoices[[#This Row],[Price_Unit]]*TblMainInvoices[[#This Row],[Estimate_Contract_Volumn]],0))</f>
        <v/>
      </c>
      <c r="P1436" s="249"/>
      <c r="Q1436" s="250" t="str">
        <f>IFERROR(IF(ISBLANK(TblMainInvoices[[#This Row],[ContInv_No01_Volumn]]),"",ROUND(TblMainInvoices[[#This Row],[Price_Unit]]*TblMainInvoices[[#This Row],[ContInv_No01_Volumn]],0)),"")</f>
        <v/>
      </c>
    </row>
    <row r="1437" spans="1:17" ht="50.25" customHeight="1">
      <c r="A1437" s="239" t="str">
        <f t="shared" si="44"/>
        <v>11270202</v>
      </c>
      <c r="B1437" s="240" t="str">
        <f>_xlfn.XLOOKUP(TblMainInvoices[[#This Row],[Fehrest_Code]],TblFeharesCode[Fehrest_Code],TblFeharesCode[Schedule_Prices_Fa])</f>
        <v>ابنیه</v>
      </c>
      <c r="C1437" s="240" t="e">
        <f>_xlfn.XLOOKUP(TblMainInvoices[[#This Row],[Schedule_Prices_Fa]],TblFeharesCode[Schedule_Prices_Fa],#REF!)</f>
        <v>#REF!</v>
      </c>
      <c r="D1437" s="241">
        <v>11</v>
      </c>
      <c r="E1437" s="241" t="str">
        <f t="shared" si="45"/>
        <v>27</v>
      </c>
      <c r="F1437" s="240" t="s">
        <v>2982</v>
      </c>
      <c r="G1437" s="251" t="s">
        <v>2997</v>
      </c>
      <c r="H1437" s="243" t="s">
        <v>2998</v>
      </c>
      <c r="I1437" s="243" t="s">
        <v>4401</v>
      </c>
      <c r="J1437" s="244" t="s">
        <v>32</v>
      </c>
      <c r="K1437" s="245">
        <v>22900</v>
      </c>
      <c r="L1437" s="246"/>
      <c r="M1437" s="247">
        <f>_xlfn.XLOOKUP(TblMainInvoices[[#This Row],[Chapter_Nomber]],TblFeharesChapter[Abniyeh_Chapter_Nomber],TblFeharesChapter[Abniyeh_Plus_Minus])</f>
        <v>1.7164999999999999</v>
      </c>
      <c r="N1437" s="248">
        <v>1.3418000000000001</v>
      </c>
      <c r="O1437" s="245" t="str">
        <f>IF(ISBLANK(TblMainInvoices[[#This Row],[Estimate_Contract_Volumn]]),"",ROUND(TblMainInvoices[[#This Row],[Price_Unit]]*TblMainInvoices[[#This Row],[Estimate_Contract_Volumn]],0))</f>
        <v/>
      </c>
      <c r="P1437" s="249"/>
      <c r="Q1437" s="250" t="str">
        <f>IFERROR(IF(ISBLANK(TblMainInvoices[[#This Row],[ContInv_No01_Volumn]]),"",ROUND(TblMainInvoices[[#This Row],[Price_Unit]]*TblMainInvoices[[#This Row],[ContInv_No01_Volumn]],0)),"")</f>
        <v/>
      </c>
    </row>
    <row r="1438" spans="1:17" ht="50.25" customHeight="1">
      <c r="A1438" s="239" t="str">
        <f t="shared" si="44"/>
        <v>11270210</v>
      </c>
      <c r="B1438" s="240" t="str">
        <f>_xlfn.XLOOKUP(TblMainInvoices[[#This Row],[Fehrest_Code]],TblFeharesCode[Fehrest_Code],TblFeharesCode[Schedule_Prices_Fa])</f>
        <v>ابنیه</v>
      </c>
      <c r="C1438" s="240" t="e">
        <f>_xlfn.XLOOKUP(TblMainInvoices[[#This Row],[Schedule_Prices_Fa]],TblFeharesCode[Schedule_Prices_Fa],#REF!)</f>
        <v>#REF!</v>
      </c>
      <c r="D1438" s="241">
        <v>11</v>
      </c>
      <c r="E1438" s="241" t="str">
        <f t="shared" si="45"/>
        <v>27</v>
      </c>
      <c r="F1438" s="240" t="s">
        <v>2982</v>
      </c>
      <c r="G1438" s="251" t="s">
        <v>2999</v>
      </c>
      <c r="H1438" s="243" t="s">
        <v>3000</v>
      </c>
      <c r="I1438" s="243" t="s">
        <v>4402</v>
      </c>
      <c r="J1438" s="244" t="s">
        <v>125</v>
      </c>
      <c r="K1438" s="245">
        <v>35400</v>
      </c>
      <c r="L1438" s="246"/>
      <c r="M1438" s="247">
        <f>_xlfn.XLOOKUP(TblMainInvoices[[#This Row],[Chapter_Nomber]],TblFeharesChapter[Abniyeh_Chapter_Nomber],TblFeharesChapter[Abniyeh_Plus_Minus])</f>
        <v>1.7164999999999999</v>
      </c>
      <c r="N1438" s="248">
        <v>1.3418000000000001</v>
      </c>
      <c r="O1438" s="245" t="str">
        <f>IF(ISBLANK(TblMainInvoices[[#This Row],[Estimate_Contract_Volumn]]),"",ROUND(TblMainInvoices[[#This Row],[Price_Unit]]*TblMainInvoices[[#This Row],[Estimate_Contract_Volumn]],0))</f>
        <v/>
      </c>
      <c r="P1438" s="249"/>
      <c r="Q1438" s="250" t="str">
        <f>IFERROR(IF(ISBLANK(TblMainInvoices[[#This Row],[ContInv_No01_Volumn]]),"",ROUND(TblMainInvoices[[#This Row],[Price_Unit]]*TblMainInvoices[[#This Row],[ContInv_No01_Volumn]],0)),"")</f>
        <v/>
      </c>
    </row>
    <row r="1439" spans="1:17" ht="50.25" customHeight="1">
      <c r="A1439" s="239" t="str">
        <f t="shared" si="44"/>
        <v>11270301</v>
      </c>
      <c r="B1439" s="240" t="str">
        <f>_xlfn.XLOOKUP(TblMainInvoices[[#This Row],[Fehrest_Code]],TblFeharesCode[Fehrest_Code],TblFeharesCode[Schedule_Prices_Fa])</f>
        <v>ابنیه</v>
      </c>
      <c r="C1439" s="240" t="e">
        <f>_xlfn.XLOOKUP(TblMainInvoices[[#This Row],[Schedule_Prices_Fa]],TblFeharesCode[Schedule_Prices_Fa],#REF!)</f>
        <v>#REF!</v>
      </c>
      <c r="D1439" s="241">
        <v>11</v>
      </c>
      <c r="E1439" s="241" t="str">
        <f t="shared" si="45"/>
        <v>27</v>
      </c>
      <c r="F1439" s="240" t="s">
        <v>2982</v>
      </c>
      <c r="G1439" s="251" t="s">
        <v>3001</v>
      </c>
      <c r="H1439" s="243" t="s">
        <v>3002</v>
      </c>
      <c r="I1439" s="243" t="s">
        <v>4403</v>
      </c>
      <c r="J1439" s="252" t="s">
        <v>34</v>
      </c>
      <c r="K1439" s="245">
        <v>48586000</v>
      </c>
      <c r="L1439" s="246"/>
      <c r="M1439" s="247">
        <f>_xlfn.XLOOKUP(TblMainInvoices[[#This Row],[Chapter_Nomber]],TblFeharesChapter[Abniyeh_Chapter_Nomber],TblFeharesChapter[Abniyeh_Plus_Minus])</f>
        <v>1.7164999999999999</v>
      </c>
      <c r="N1439" s="248">
        <v>1.3418000000000001</v>
      </c>
      <c r="O1439" s="245" t="str">
        <f>IF(ISBLANK(TblMainInvoices[[#This Row],[Estimate_Contract_Volumn]]),"",ROUND(TblMainInvoices[[#This Row],[Price_Unit]]*TblMainInvoices[[#This Row],[Estimate_Contract_Volumn]],0))</f>
        <v/>
      </c>
      <c r="P1439" s="249"/>
      <c r="Q1439" s="250" t="str">
        <f>IFERROR(IF(ISBLANK(TblMainInvoices[[#This Row],[ContInv_No01_Volumn]]),"",ROUND(TblMainInvoices[[#This Row],[Price_Unit]]*TblMainInvoices[[#This Row],[ContInv_No01_Volumn]],0)),"")</f>
        <v/>
      </c>
    </row>
    <row r="1440" spans="1:17" ht="50.25" customHeight="1">
      <c r="A1440" s="239" t="str">
        <f t="shared" si="44"/>
        <v>11270302</v>
      </c>
      <c r="B1440" s="240" t="str">
        <f>_xlfn.XLOOKUP(TblMainInvoices[[#This Row],[Fehrest_Code]],TblFeharesCode[Fehrest_Code],TblFeharesCode[Schedule_Prices_Fa])</f>
        <v>ابنیه</v>
      </c>
      <c r="C1440" s="240" t="e">
        <f>_xlfn.XLOOKUP(TblMainInvoices[[#This Row],[Schedule_Prices_Fa]],TblFeharesCode[Schedule_Prices_Fa],#REF!)</f>
        <v>#REF!</v>
      </c>
      <c r="D1440" s="241">
        <v>11</v>
      </c>
      <c r="E1440" s="241" t="str">
        <f t="shared" si="45"/>
        <v>27</v>
      </c>
      <c r="F1440" s="240" t="s">
        <v>2982</v>
      </c>
      <c r="G1440" s="251" t="s">
        <v>3003</v>
      </c>
      <c r="H1440" s="243" t="s">
        <v>3004</v>
      </c>
      <c r="I1440" s="243" t="s">
        <v>4403</v>
      </c>
      <c r="J1440" s="244" t="s">
        <v>34</v>
      </c>
      <c r="K1440" s="245">
        <v>48920000</v>
      </c>
      <c r="L1440" s="246"/>
      <c r="M1440" s="247">
        <f>_xlfn.XLOOKUP(TblMainInvoices[[#This Row],[Chapter_Nomber]],TblFeharesChapter[Abniyeh_Chapter_Nomber],TblFeharesChapter[Abniyeh_Plus_Minus])</f>
        <v>1.7164999999999999</v>
      </c>
      <c r="N1440" s="248">
        <v>1.3418000000000001</v>
      </c>
      <c r="O1440" s="245" t="str">
        <f>IF(ISBLANK(TblMainInvoices[[#This Row],[Estimate_Contract_Volumn]]),"",ROUND(TblMainInvoices[[#This Row],[Price_Unit]]*TblMainInvoices[[#This Row],[Estimate_Contract_Volumn]],0))</f>
        <v/>
      </c>
      <c r="P1440" s="249"/>
      <c r="Q1440" s="250" t="str">
        <f>IFERROR(IF(ISBLANK(TblMainInvoices[[#This Row],[ContInv_No01_Volumn]]),"",ROUND(TblMainInvoices[[#This Row],[Price_Unit]]*TblMainInvoices[[#This Row],[ContInv_No01_Volumn]],0)),"")</f>
        <v/>
      </c>
    </row>
    <row r="1441" spans="1:17" ht="50.25" customHeight="1">
      <c r="A1441" s="239" t="str">
        <f t="shared" si="44"/>
        <v>11270303</v>
      </c>
      <c r="B1441" s="240" t="str">
        <f>_xlfn.XLOOKUP(TblMainInvoices[[#This Row],[Fehrest_Code]],TblFeharesCode[Fehrest_Code],TblFeharesCode[Schedule_Prices_Fa])</f>
        <v>ابنیه</v>
      </c>
      <c r="C1441" s="240" t="e">
        <f>_xlfn.XLOOKUP(TblMainInvoices[[#This Row],[Schedule_Prices_Fa]],TblFeharesCode[Schedule_Prices_Fa],#REF!)</f>
        <v>#REF!</v>
      </c>
      <c r="D1441" s="241">
        <v>11</v>
      </c>
      <c r="E1441" s="241" t="str">
        <f t="shared" si="45"/>
        <v>27</v>
      </c>
      <c r="F1441" s="240" t="s">
        <v>2982</v>
      </c>
      <c r="G1441" s="251" t="s">
        <v>3005</v>
      </c>
      <c r="H1441" s="243" t="s">
        <v>3006</v>
      </c>
      <c r="I1441" s="243" t="s">
        <v>4403</v>
      </c>
      <c r="J1441" s="252" t="s">
        <v>34</v>
      </c>
      <c r="K1441" s="245">
        <v>50851000</v>
      </c>
      <c r="L1441" s="246"/>
      <c r="M1441" s="247">
        <f>_xlfn.XLOOKUP(TblMainInvoices[[#This Row],[Chapter_Nomber]],TblFeharesChapter[Abniyeh_Chapter_Nomber],TblFeharesChapter[Abniyeh_Plus_Minus])</f>
        <v>1.7164999999999999</v>
      </c>
      <c r="N1441" s="248">
        <v>1.3418000000000001</v>
      </c>
      <c r="O1441" s="245" t="str">
        <f>IF(ISBLANK(TblMainInvoices[[#This Row],[Estimate_Contract_Volumn]]),"",ROUND(TblMainInvoices[[#This Row],[Price_Unit]]*TblMainInvoices[[#This Row],[Estimate_Contract_Volumn]],0))</f>
        <v/>
      </c>
      <c r="P1441" s="249"/>
      <c r="Q1441" s="250" t="str">
        <f>IFERROR(IF(ISBLANK(TblMainInvoices[[#This Row],[ContInv_No01_Volumn]]),"",ROUND(TblMainInvoices[[#This Row],[Price_Unit]]*TblMainInvoices[[#This Row],[ContInv_No01_Volumn]],0)),"")</f>
        <v/>
      </c>
    </row>
    <row r="1442" spans="1:17" ht="50.25" customHeight="1">
      <c r="A1442" s="239" t="str">
        <f t="shared" si="44"/>
        <v>11270304</v>
      </c>
      <c r="B1442" s="240" t="str">
        <f>_xlfn.XLOOKUP(TblMainInvoices[[#This Row],[Fehrest_Code]],TblFeharesCode[Fehrest_Code],TblFeharesCode[Schedule_Prices_Fa])</f>
        <v>ابنیه</v>
      </c>
      <c r="C1442" s="240" t="e">
        <f>_xlfn.XLOOKUP(TblMainInvoices[[#This Row],[Schedule_Prices_Fa]],TblFeharesCode[Schedule_Prices_Fa],#REF!)</f>
        <v>#REF!</v>
      </c>
      <c r="D1442" s="241">
        <v>11</v>
      </c>
      <c r="E1442" s="241" t="str">
        <f t="shared" si="45"/>
        <v>27</v>
      </c>
      <c r="F1442" s="240" t="s">
        <v>2982</v>
      </c>
      <c r="G1442" s="251" t="s">
        <v>3007</v>
      </c>
      <c r="H1442" s="243" t="s">
        <v>3008</v>
      </c>
      <c r="I1442" s="243" t="s">
        <v>4403</v>
      </c>
      <c r="J1442" s="252" t="s">
        <v>34</v>
      </c>
      <c r="K1442" s="245">
        <v>52806000</v>
      </c>
      <c r="L1442" s="246"/>
      <c r="M1442" s="247">
        <f>_xlfn.XLOOKUP(TblMainInvoices[[#This Row],[Chapter_Nomber]],TblFeharesChapter[Abniyeh_Chapter_Nomber],TblFeharesChapter[Abniyeh_Plus_Minus])</f>
        <v>1.7164999999999999</v>
      </c>
      <c r="N1442" s="248">
        <v>1.3418000000000001</v>
      </c>
      <c r="O1442" s="245" t="str">
        <f>IF(ISBLANK(TblMainInvoices[[#This Row],[Estimate_Contract_Volumn]]),"",ROUND(TblMainInvoices[[#This Row],[Price_Unit]]*TblMainInvoices[[#This Row],[Estimate_Contract_Volumn]],0))</f>
        <v/>
      </c>
      <c r="P1442" s="249"/>
      <c r="Q1442" s="250" t="str">
        <f>IFERROR(IF(ISBLANK(TblMainInvoices[[#This Row],[ContInv_No01_Volumn]]),"",ROUND(TblMainInvoices[[#This Row],[Price_Unit]]*TblMainInvoices[[#This Row],[ContInv_No01_Volumn]],0)),"")</f>
        <v/>
      </c>
    </row>
    <row r="1443" spans="1:17" ht="50.25" customHeight="1">
      <c r="A1443" s="239" t="str">
        <f t="shared" si="44"/>
        <v>11270310</v>
      </c>
      <c r="B1443" s="240" t="str">
        <f>_xlfn.XLOOKUP(TblMainInvoices[[#This Row],[Fehrest_Code]],TblFeharesCode[Fehrest_Code],TblFeharesCode[Schedule_Prices_Fa])</f>
        <v>ابنیه</v>
      </c>
      <c r="C1443" s="240" t="e">
        <f>_xlfn.XLOOKUP(TblMainInvoices[[#This Row],[Schedule_Prices_Fa]],TblFeharesCode[Schedule_Prices_Fa],#REF!)</f>
        <v>#REF!</v>
      </c>
      <c r="D1443" s="241">
        <v>11</v>
      </c>
      <c r="E1443" s="241" t="str">
        <f t="shared" si="45"/>
        <v>27</v>
      </c>
      <c r="F1443" s="240" t="s">
        <v>2982</v>
      </c>
      <c r="G1443" s="251" t="s">
        <v>3009</v>
      </c>
      <c r="H1443" s="243" t="s">
        <v>3010</v>
      </c>
      <c r="I1443" s="243" t="s">
        <v>4404</v>
      </c>
      <c r="J1443" s="244" t="s">
        <v>34</v>
      </c>
      <c r="K1443" s="245">
        <v>709000</v>
      </c>
      <c r="L1443" s="246"/>
      <c r="M1443" s="247">
        <f>_xlfn.XLOOKUP(TblMainInvoices[[#This Row],[Chapter_Nomber]],TblFeharesChapter[Abniyeh_Chapter_Nomber],TblFeharesChapter[Abniyeh_Plus_Minus])</f>
        <v>1.7164999999999999</v>
      </c>
      <c r="N1443" s="248">
        <v>1.3418000000000001</v>
      </c>
      <c r="O1443" s="245" t="str">
        <f>IF(ISBLANK(TblMainInvoices[[#This Row],[Estimate_Contract_Volumn]]),"",ROUND(TblMainInvoices[[#This Row],[Price_Unit]]*TblMainInvoices[[#This Row],[Estimate_Contract_Volumn]],0))</f>
        <v/>
      </c>
      <c r="P1443" s="249"/>
      <c r="Q1443" s="250" t="str">
        <f>IFERROR(IF(ISBLANK(TblMainInvoices[[#This Row],[ContInv_No01_Volumn]]),"",ROUND(TblMainInvoices[[#This Row],[Price_Unit]]*TblMainInvoices[[#This Row],[ContInv_No01_Volumn]],0)),"")</f>
        <v/>
      </c>
    </row>
    <row r="1444" spans="1:17" ht="50.25" customHeight="1">
      <c r="A1444" s="239" t="str">
        <f t="shared" si="44"/>
        <v>11270320</v>
      </c>
      <c r="B1444" s="240" t="str">
        <f>_xlfn.XLOOKUP(TblMainInvoices[[#This Row],[Fehrest_Code]],TblFeharesCode[Fehrest_Code],TblFeharesCode[Schedule_Prices_Fa])</f>
        <v>ابنیه</v>
      </c>
      <c r="C1444" s="240" t="e">
        <f>_xlfn.XLOOKUP(TblMainInvoices[[#This Row],[Schedule_Prices_Fa]],TblFeharesCode[Schedule_Prices_Fa],#REF!)</f>
        <v>#REF!</v>
      </c>
      <c r="D1444" s="241">
        <v>11</v>
      </c>
      <c r="E1444" s="241" t="str">
        <f t="shared" si="45"/>
        <v>27</v>
      </c>
      <c r="F1444" s="240" t="s">
        <v>2982</v>
      </c>
      <c r="G1444" s="251" t="s">
        <v>3011</v>
      </c>
      <c r="H1444" s="243" t="s">
        <v>3012</v>
      </c>
      <c r="I1444" s="243" t="s">
        <v>4405</v>
      </c>
      <c r="J1444" s="252" t="s">
        <v>34</v>
      </c>
      <c r="K1444" s="245">
        <v>-1037000</v>
      </c>
      <c r="L1444" s="246"/>
      <c r="M1444" s="247">
        <f>_xlfn.XLOOKUP(TblMainInvoices[[#This Row],[Chapter_Nomber]],TblFeharesChapter[Abniyeh_Chapter_Nomber],TblFeharesChapter[Abniyeh_Plus_Minus])</f>
        <v>1.7164999999999999</v>
      </c>
      <c r="N1444" s="248">
        <v>1.3418000000000001</v>
      </c>
      <c r="O1444" s="245" t="str">
        <f>IF(ISBLANK(TblMainInvoices[[#This Row],[Estimate_Contract_Volumn]]),"",ROUND(TblMainInvoices[[#This Row],[Price_Unit]]*TblMainInvoices[[#This Row],[Estimate_Contract_Volumn]],0))</f>
        <v/>
      </c>
      <c r="P1444" s="249"/>
      <c r="Q1444" s="250" t="str">
        <f>IFERROR(IF(ISBLANK(TblMainInvoices[[#This Row],[ContInv_No01_Volumn]]),"",ROUND(TblMainInvoices[[#This Row],[Price_Unit]]*TblMainInvoices[[#This Row],[ContInv_No01_Volumn]],0)),"")</f>
        <v/>
      </c>
    </row>
    <row r="1445" spans="1:17" ht="50.25" customHeight="1">
      <c r="A1445" s="239" t="str">
        <f t="shared" si="44"/>
        <v>11270402</v>
      </c>
      <c r="B1445" s="240" t="str">
        <f>_xlfn.XLOOKUP(TblMainInvoices[[#This Row],[Fehrest_Code]],TblFeharesCode[Fehrest_Code],TblFeharesCode[Schedule_Prices_Fa])</f>
        <v>ابنیه</v>
      </c>
      <c r="C1445" s="240" t="e">
        <f>_xlfn.XLOOKUP(TblMainInvoices[[#This Row],[Schedule_Prices_Fa]],TblFeharesCode[Schedule_Prices_Fa],#REF!)</f>
        <v>#REF!</v>
      </c>
      <c r="D1445" s="241">
        <v>11</v>
      </c>
      <c r="E1445" s="241" t="str">
        <f t="shared" si="45"/>
        <v>27</v>
      </c>
      <c r="F1445" s="240" t="s">
        <v>2982</v>
      </c>
      <c r="G1445" s="251" t="s">
        <v>3013</v>
      </c>
      <c r="H1445" s="243" t="s">
        <v>3014</v>
      </c>
      <c r="I1445" s="243" t="s">
        <v>4406</v>
      </c>
      <c r="J1445" s="252" t="s">
        <v>34</v>
      </c>
      <c r="K1445" s="245">
        <v>2131000</v>
      </c>
      <c r="L1445" s="246"/>
      <c r="M1445" s="247">
        <f>_xlfn.XLOOKUP(TblMainInvoices[[#This Row],[Chapter_Nomber]],TblFeharesChapter[Abniyeh_Chapter_Nomber],TblFeharesChapter[Abniyeh_Plus_Minus])</f>
        <v>1.7164999999999999</v>
      </c>
      <c r="N1445" s="248">
        <v>1.3418000000000001</v>
      </c>
      <c r="O1445" s="245" t="str">
        <f>IF(ISBLANK(TblMainInvoices[[#This Row],[Estimate_Contract_Volumn]]),"",ROUND(TblMainInvoices[[#This Row],[Price_Unit]]*TblMainInvoices[[#This Row],[Estimate_Contract_Volumn]],0))</f>
        <v/>
      </c>
      <c r="P1445" s="249"/>
      <c r="Q1445" s="250" t="str">
        <f>IFERROR(IF(ISBLANK(TblMainInvoices[[#This Row],[ContInv_No01_Volumn]]),"",ROUND(TblMainInvoices[[#This Row],[Price_Unit]]*TblMainInvoices[[#This Row],[ContInv_No01_Volumn]],0)),"")</f>
        <v/>
      </c>
    </row>
    <row r="1446" spans="1:17" ht="50.25" customHeight="1">
      <c r="A1446" s="239" t="str">
        <f t="shared" si="44"/>
        <v>11270403</v>
      </c>
      <c r="B1446" s="240" t="str">
        <f>_xlfn.XLOOKUP(TblMainInvoices[[#This Row],[Fehrest_Code]],TblFeharesCode[Fehrest_Code],TblFeharesCode[Schedule_Prices_Fa])</f>
        <v>ابنیه</v>
      </c>
      <c r="C1446" s="240" t="e">
        <f>_xlfn.XLOOKUP(TblMainInvoices[[#This Row],[Schedule_Prices_Fa]],TblFeharesCode[Schedule_Prices_Fa],#REF!)</f>
        <v>#REF!</v>
      </c>
      <c r="D1446" s="241">
        <v>11</v>
      </c>
      <c r="E1446" s="241" t="str">
        <f t="shared" si="45"/>
        <v>27</v>
      </c>
      <c r="F1446" s="240" t="s">
        <v>2982</v>
      </c>
      <c r="G1446" s="251" t="s">
        <v>3015</v>
      </c>
      <c r="H1446" s="243" t="s">
        <v>3016</v>
      </c>
      <c r="I1446" s="243" t="s">
        <v>4407</v>
      </c>
      <c r="J1446" s="252" t="s">
        <v>34</v>
      </c>
      <c r="K1446" s="245">
        <v>-2131000</v>
      </c>
      <c r="L1446" s="246"/>
      <c r="M1446" s="247">
        <f>_xlfn.XLOOKUP(TblMainInvoices[[#This Row],[Chapter_Nomber]],TblFeharesChapter[Abniyeh_Chapter_Nomber],TblFeharesChapter[Abniyeh_Plus_Minus])</f>
        <v>1.7164999999999999</v>
      </c>
      <c r="N1446" s="248">
        <v>1.3418000000000001</v>
      </c>
      <c r="O1446" s="245" t="str">
        <f>IF(ISBLANK(TblMainInvoices[[#This Row],[Estimate_Contract_Volumn]]),"",ROUND(TblMainInvoices[[#This Row],[Price_Unit]]*TblMainInvoices[[#This Row],[Estimate_Contract_Volumn]],0))</f>
        <v/>
      </c>
      <c r="P1446" s="249"/>
      <c r="Q1446" s="250" t="str">
        <f>IFERROR(IF(ISBLANK(TblMainInvoices[[#This Row],[ContInv_No01_Volumn]]),"",ROUND(TblMainInvoices[[#This Row],[Price_Unit]]*TblMainInvoices[[#This Row],[ContInv_No01_Volumn]],0)),"")</f>
        <v/>
      </c>
    </row>
    <row r="1447" spans="1:17" ht="50.25" customHeight="1">
      <c r="A1447" s="239" t="str">
        <f t="shared" si="44"/>
        <v>11270404</v>
      </c>
      <c r="B1447" s="240" t="str">
        <f>_xlfn.XLOOKUP(TblMainInvoices[[#This Row],[Fehrest_Code]],TblFeharesCode[Fehrest_Code],TblFeharesCode[Schedule_Prices_Fa])</f>
        <v>ابنیه</v>
      </c>
      <c r="C1447" s="240" t="e">
        <f>_xlfn.XLOOKUP(TblMainInvoices[[#This Row],[Schedule_Prices_Fa]],TblFeharesCode[Schedule_Prices_Fa],#REF!)</f>
        <v>#REF!</v>
      </c>
      <c r="D1447" s="241">
        <v>11</v>
      </c>
      <c r="E1447" s="241" t="str">
        <f t="shared" si="45"/>
        <v>27</v>
      </c>
      <c r="F1447" s="240" t="s">
        <v>2982</v>
      </c>
      <c r="G1447" s="251" t="s">
        <v>3017</v>
      </c>
      <c r="H1447" s="243" t="s">
        <v>3018</v>
      </c>
      <c r="I1447" s="243" t="s">
        <v>4408</v>
      </c>
      <c r="J1447" s="252" t="s">
        <v>34</v>
      </c>
      <c r="K1447" s="245">
        <v>18392000</v>
      </c>
      <c r="L1447" s="246"/>
      <c r="M1447" s="247">
        <f>_xlfn.XLOOKUP(TblMainInvoices[[#This Row],[Chapter_Nomber]],TblFeharesChapter[Abniyeh_Chapter_Nomber],TblFeharesChapter[Abniyeh_Plus_Minus])</f>
        <v>1.7164999999999999</v>
      </c>
      <c r="N1447" s="248">
        <v>1.3418000000000001</v>
      </c>
      <c r="O1447" s="245" t="str">
        <f>IF(ISBLANK(TblMainInvoices[[#This Row],[Estimate_Contract_Volumn]]),"",ROUND(TblMainInvoices[[#This Row],[Price_Unit]]*TblMainInvoices[[#This Row],[Estimate_Contract_Volumn]],0))</f>
        <v/>
      </c>
      <c r="P1447" s="249"/>
      <c r="Q1447" s="250" t="str">
        <f>IFERROR(IF(ISBLANK(TblMainInvoices[[#This Row],[ContInv_No01_Volumn]]),"",ROUND(TblMainInvoices[[#This Row],[Price_Unit]]*TblMainInvoices[[#This Row],[ContInv_No01_Volumn]],0)),"")</f>
        <v/>
      </c>
    </row>
    <row r="1448" spans="1:17" ht="50.25" customHeight="1">
      <c r="A1448" s="239" t="str">
        <f t="shared" si="44"/>
        <v>11270410</v>
      </c>
      <c r="B1448" s="240" t="str">
        <f>_xlfn.XLOOKUP(TblMainInvoices[[#This Row],[Fehrest_Code]],TblFeharesCode[Fehrest_Code],TblFeharesCode[Schedule_Prices_Fa])</f>
        <v>ابنیه</v>
      </c>
      <c r="C1448" s="240" t="e">
        <f>_xlfn.XLOOKUP(TblMainInvoices[[#This Row],[Schedule_Prices_Fa]],TblFeharesCode[Schedule_Prices_Fa],#REF!)</f>
        <v>#REF!</v>
      </c>
      <c r="D1448" s="241">
        <v>11</v>
      </c>
      <c r="E1448" s="241" t="str">
        <f t="shared" si="45"/>
        <v>27</v>
      </c>
      <c r="F1448" s="240" t="s">
        <v>2982</v>
      </c>
      <c r="G1448" s="251" t="s">
        <v>3019</v>
      </c>
      <c r="H1448" s="243" t="s">
        <v>3020</v>
      </c>
      <c r="I1448" s="243" t="s">
        <v>4409</v>
      </c>
      <c r="J1448" s="252" t="s">
        <v>34</v>
      </c>
      <c r="K1448" s="245">
        <v>9985000</v>
      </c>
      <c r="L1448" s="246"/>
      <c r="M1448" s="247">
        <f>_xlfn.XLOOKUP(TblMainInvoices[[#This Row],[Chapter_Nomber]],TblFeharesChapter[Abniyeh_Chapter_Nomber],TblFeharesChapter[Abniyeh_Plus_Minus])</f>
        <v>1.7164999999999999</v>
      </c>
      <c r="N1448" s="248">
        <v>1.3418000000000001</v>
      </c>
      <c r="O1448" s="245" t="str">
        <f>IF(ISBLANK(TblMainInvoices[[#This Row],[Estimate_Contract_Volumn]]),"",ROUND(TblMainInvoices[[#This Row],[Price_Unit]]*TblMainInvoices[[#This Row],[Estimate_Contract_Volumn]],0))</f>
        <v/>
      </c>
      <c r="P1448" s="249"/>
      <c r="Q1448" s="250" t="str">
        <f>IFERROR(IF(ISBLANK(TblMainInvoices[[#This Row],[ContInv_No01_Volumn]]),"",ROUND(TblMainInvoices[[#This Row],[Price_Unit]]*TblMainInvoices[[#This Row],[ContInv_No01_Volumn]],0)),"")</f>
        <v/>
      </c>
    </row>
    <row r="1449" spans="1:17" ht="50.25" customHeight="1">
      <c r="A1449" s="239" t="str">
        <f t="shared" si="44"/>
        <v>11270411</v>
      </c>
      <c r="B1449" s="240" t="str">
        <f>_xlfn.XLOOKUP(TblMainInvoices[[#This Row],[Fehrest_Code]],TblFeharesCode[Fehrest_Code],TblFeharesCode[Schedule_Prices_Fa])</f>
        <v>ابنیه</v>
      </c>
      <c r="C1449" s="240" t="e">
        <f>_xlfn.XLOOKUP(TblMainInvoices[[#This Row],[Schedule_Prices_Fa]],TblFeharesCode[Schedule_Prices_Fa],#REF!)</f>
        <v>#REF!</v>
      </c>
      <c r="D1449" s="241">
        <v>11</v>
      </c>
      <c r="E1449" s="241" t="str">
        <f t="shared" si="45"/>
        <v>27</v>
      </c>
      <c r="F1449" s="240" t="s">
        <v>2982</v>
      </c>
      <c r="G1449" s="251" t="s">
        <v>3021</v>
      </c>
      <c r="H1449" s="243" t="s">
        <v>3022</v>
      </c>
      <c r="I1449" s="243" t="s">
        <v>4410</v>
      </c>
      <c r="J1449" s="252" t="s">
        <v>34</v>
      </c>
      <c r="K1449" s="245">
        <v>6886000</v>
      </c>
      <c r="L1449" s="246"/>
      <c r="M1449" s="247">
        <f>_xlfn.XLOOKUP(TblMainInvoices[[#This Row],[Chapter_Nomber]],TblFeharesChapter[Abniyeh_Chapter_Nomber],TblFeharesChapter[Abniyeh_Plus_Minus])</f>
        <v>1.7164999999999999</v>
      </c>
      <c r="N1449" s="248">
        <v>1.3418000000000001</v>
      </c>
      <c r="O1449" s="245" t="str">
        <f>IF(ISBLANK(TblMainInvoices[[#This Row],[Estimate_Contract_Volumn]]),"",ROUND(TblMainInvoices[[#This Row],[Price_Unit]]*TblMainInvoices[[#This Row],[Estimate_Contract_Volumn]],0))</f>
        <v/>
      </c>
      <c r="P1449" s="249"/>
      <c r="Q1449" s="250" t="str">
        <f>IFERROR(IF(ISBLANK(TblMainInvoices[[#This Row],[ContInv_No01_Volumn]]),"",ROUND(TblMainInvoices[[#This Row],[Price_Unit]]*TblMainInvoices[[#This Row],[ContInv_No01_Volumn]],0)),"")</f>
        <v/>
      </c>
    </row>
    <row r="1450" spans="1:17" ht="50.25" customHeight="1">
      <c r="A1450" s="239" t="str">
        <f t="shared" si="44"/>
        <v>11270412</v>
      </c>
      <c r="B1450" s="240" t="str">
        <f>_xlfn.XLOOKUP(TblMainInvoices[[#This Row],[Fehrest_Code]],TblFeharesCode[Fehrest_Code],TblFeharesCode[Schedule_Prices_Fa])</f>
        <v>ابنیه</v>
      </c>
      <c r="C1450" s="240" t="e">
        <f>_xlfn.XLOOKUP(TblMainInvoices[[#This Row],[Schedule_Prices_Fa]],TblFeharesCode[Schedule_Prices_Fa],#REF!)</f>
        <v>#REF!</v>
      </c>
      <c r="D1450" s="241">
        <v>11</v>
      </c>
      <c r="E1450" s="241" t="str">
        <f t="shared" si="45"/>
        <v>27</v>
      </c>
      <c r="F1450" s="240" t="s">
        <v>2982</v>
      </c>
      <c r="G1450" s="251" t="s">
        <v>3023</v>
      </c>
      <c r="H1450" s="243" t="s">
        <v>3024</v>
      </c>
      <c r="I1450" s="243" t="s">
        <v>4410</v>
      </c>
      <c r="J1450" s="252" t="s">
        <v>34</v>
      </c>
      <c r="K1450" s="245">
        <v>3170000</v>
      </c>
      <c r="L1450" s="246"/>
      <c r="M1450" s="247">
        <f>_xlfn.XLOOKUP(TblMainInvoices[[#This Row],[Chapter_Nomber]],TblFeharesChapter[Abniyeh_Chapter_Nomber],TblFeharesChapter[Abniyeh_Plus_Minus])</f>
        <v>1.7164999999999999</v>
      </c>
      <c r="N1450" s="248">
        <v>1.3418000000000001</v>
      </c>
      <c r="O1450" s="245" t="str">
        <f>IF(ISBLANK(TblMainInvoices[[#This Row],[Estimate_Contract_Volumn]]),"",ROUND(TblMainInvoices[[#This Row],[Price_Unit]]*TblMainInvoices[[#This Row],[Estimate_Contract_Volumn]],0))</f>
        <v/>
      </c>
      <c r="P1450" s="249"/>
      <c r="Q1450" s="250" t="str">
        <f>IFERROR(IF(ISBLANK(TblMainInvoices[[#This Row],[ContInv_No01_Volumn]]),"",ROUND(TblMainInvoices[[#This Row],[Price_Unit]]*TblMainInvoices[[#This Row],[ContInv_No01_Volumn]],0)),"")</f>
        <v/>
      </c>
    </row>
    <row r="1451" spans="1:17" ht="50.25" customHeight="1">
      <c r="A1451" s="239" t="str">
        <f t="shared" si="44"/>
        <v>11270501</v>
      </c>
      <c r="B1451" s="240" t="str">
        <f>_xlfn.XLOOKUP(TblMainInvoices[[#This Row],[Fehrest_Code]],TblFeharesCode[Fehrest_Code],TblFeharesCode[Schedule_Prices_Fa])</f>
        <v>ابنیه</v>
      </c>
      <c r="C1451" s="240" t="e">
        <f>_xlfn.XLOOKUP(TblMainInvoices[[#This Row],[Schedule_Prices_Fa]],TblFeharesCode[Schedule_Prices_Fa],#REF!)</f>
        <v>#REF!</v>
      </c>
      <c r="D1451" s="241">
        <v>11</v>
      </c>
      <c r="E1451" s="241" t="str">
        <f t="shared" si="45"/>
        <v>27</v>
      </c>
      <c r="F1451" s="240" t="s">
        <v>2982</v>
      </c>
      <c r="G1451" s="251" t="s">
        <v>3025</v>
      </c>
      <c r="H1451" s="243" t="s">
        <v>3026</v>
      </c>
      <c r="I1451" s="243" t="s">
        <v>4411</v>
      </c>
      <c r="J1451" s="252" t="s">
        <v>125</v>
      </c>
      <c r="K1451" s="245">
        <v>1443000</v>
      </c>
      <c r="L1451" s="246"/>
      <c r="M1451" s="247">
        <f>_xlfn.XLOOKUP(TblMainInvoices[[#This Row],[Chapter_Nomber]],TblFeharesChapter[Abniyeh_Chapter_Nomber],TblFeharesChapter[Abniyeh_Plus_Minus])</f>
        <v>1.7164999999999999</v>
      </c>
      <c r="N1451" s="248">
        <v>1.3418000000000001</v>
      </c>
      <c r="O1451" s="245" t="str">
        <f>IF(ISBLANK(TblMainInvoices[[#This Row],[Estimate_Contract_Volumn]]),"",ROUND(TblMainInvoices[[#This Row],[Price_Unit]]*TblMainInvoices[[#This Row],[Estimate_Contract_Volumn]],0))</f>
        <v/>
      </c>
      <c r="P1451" s="249"/>
      <c r="Q1451" s="250" t="str">
        <f>IFERROR(IF(ISBLANK(TblMainInvoices[[#This Row],[ContInv_No01_Volumn]]),"",ROUND(TblMainInvoices[[#This Row],[Price_Unit]]*TblMainInvoices[[#This Row],[ContInv_No01_Volumn]],0)),"")</f>
        <v/>
      </c>
    </row>
    <row r="1452" spans="1:17" ht="50.25" customHeight="1">
      <c r="A1452" s="239" t="str">
        <f t="shared" si="44"/>
        <v>11270502</v>
      </c>
      <c r="B1452" s="240" t="str">
        <f>_xlfn.XLOOKUP(TblMainInvoices[[#This Row],[Fehrest_Code]],TblFeharesCode[Fehrest_Code],TblFeharesCode[Schedule_Prices_Fa])</f>
        <v>ابنیه</v>
      </c>
      <c r="C1452" s="240" t="e">
        <f>_xlfn.XLOOKUP(TblMainInvoices[[#This Row],[Schedule_Prices_Fa]],TblFeharesCode[Schedule_Prices_Fa],#REF!)</f>
        <v>#REF!</v>
      </c>
      <c r="D1452" s="241">
        <v>11</v>
      </c>
      <c r="E1452" s="241" t="str">
        <f t="shared" si="45"/>
        <v>27</v>
      </c>
      <c r="F1452" s="240" t="s">
        <v>2982</v>
      </c>
      <c r="G1452" s="251" t="s">
        <v>3027</v>
      </c>
      <c r="H1452" s="243" t="s">
        <v>3028</v>
      </c>
      <c r="I1452" s="243" t="s">
        <v>4412</v>
      </c>
      <c r="J1452" s="252" t="s">
        <v>125</v>
      </c>
      <c r="K1452" s="245">
        <v>530500</v>
      </c>
      <c r="L1452" s="246"/>
      <c r="M1452" s="247">
        <f>_xlfn.XLOOKUP(TblMainInvoices[[#This Row],[Chapter_Nomber]],TblFeharesChapter[Abniyeh_Chapter_Nomber],TblFeharesChapter[Abniyeh_Plus_Minus])</f>
        <v>1.7164999999999999</v>
      </c>
      <c r="N1452" s="248">
        <v>1.3418000000000001</v>
      </c>
      <c r="O1452" s="245" t="str">
        <f>IF(ISBLANK(TblMainInvoices[[#This Row],[Estimate_Contract_Volumn]]),"",ROUND(TblMainInvoices[[#This Row],[Price_Unit]]*TblMainInvoices[[#This Row],[Estimate_Contract_Volumn]],0))</f>
        <v/>
      </c>
      <c r="P1452" s="249"/>
      <c r="Q1452" s="250" t="str">
        <f>IFERROR(IF(ISBLANK(TblMainInvoices[[#This Row],[ContInv_No01_Volumn]]),"",ROUND(TblMainInvoices[[#This Row],[Price_Unit]]*TblMainInvoices[[#This Row],[ContInv_No01_Volumn]],0)),"")</f>
        <v/>
      </c>
    </row>
    <row r="1453" spans="1:17" ht="50.25" customHeight="1">
      <c r="A1453" s="239" t="str">
        <f t="shared" si="44"/>
        <v>11270503</v>
      </c>
      <c r="B1453" s="240" t="str">
        <f>_xlfn.XLOOKUP(TblMainInvoices[[#This Row],[Fehrest_Code]],TblFeharesCode[Fehrest_Code],TblFeharesCode[Schedule_Prices_Fa])</f>
        <v>ابنیه</v>
      </c>
      <c r="C1453" s="240" t="e">
        <f>_xlfn.XLOOKUP(TblMainInvoices[[#This Row],[Schedule_Prices_Fa]],TblFeharesCode[Schedule_Prices_Fa],#REF!)</f>
        <v>#REF!</v>
      </c>
      <c r="D1453" s="241">
        <v>11</v>
      </c>
      <c r="E1453" s="241" t="str">
        <f t="shared" si="45"/>
        <v>27</v>
      </c>
      <c r="F1453" s="240" t="s">
        <v>2982</v>
      </c>
      <c r="G1453" s="251" t="s">
        <v>3029</v>
      </c>
      <c r="H1453" s="243" t="s">
        <v>3030</v>
      </c>
      <c r="I1453" s="243" t="s">
        <v>4413</v>
      </c>
      <c r="J1453" s="252" t="s">
        <v>693</v>
      </c>
      <c r="K1453" s="245">
        <v>161500</v>
      </c>
      <c r="L1453" s="246"/>
      <c r="M1453" s="247">
        <f>_xlfn.XLOOKUP(TblMainInvoices[[#This Row],[Chapter_Nomber]],TblFeharesChapter[Abniyeh_Chapter_Nomber],TblFeharesChapter[Abniyeh_Plus_Minus])</f>
        <v>1.7164999999999999</v>
      </c>
      <c r="N1453" s="248">
        <v>1.3418000000000001</v>
      </c>
      <c r="O1453" s="245" t="str">
        <f>IF(ISBLANK(TblMainInvoices[[#This Row],[Estimate_Contract_Volumn]]),"",ROUND(TblMainInvoices[[#This Row],[Price_Unit]]*TblMainInvoices[[#This Row],[Estimate_Contract_Volumn]],0))</f>
        <v/>
      </c>
      <c r="P1453" s="249"/>
      <c r="Q1453" s="250" t="str">
        <f>IFERROR(IF(ISBLANK(TblMainInvoices[[#This Row],[ContInv_No01_Volumn]]),"",ROUND(TblMainInvoices[[#This Row],[Price_Unit]]*TblMainInvoices[[#This Row],[ContInv_No01_Volumn]],0)),"")</f>
        <v/>
      </c>
    </row>
    <row r="1454" spans="1:17" ht="50.25" customHeight="1">
      <c r="A1454" s="239" t="str">
        <f t="shared" si="44"/>
        <v>11270510</v>
      </c>
      <c r="B1454" s="240" t="str">
        <f>_xlfn.XLOOKUP(TblMainInvoices[[#This Row],[Fehrest_Code]],TblFeharesCode[Fehrest_Code],TblFeharesCode[Schedule_Prices_Fa])</f>
        <v>ابنیه</v>
      </c>
      <c r="C1454" s="240" t="e">
        <f>_xlfn.XLOOKUP(TblMainInvoices[[#This Row],[Schedule_Prices_Fa]],TblFeharesCode[Schedule_Prices_Fa],#REF!)</f>
        <v>#REF!</v>
      </c>
      <c r="D1454" s="241">
        <v>11</v>
      </c>
      <c r="E1454" s="241" t="str">
        <f t="shared" si="45"/>
        <v>27</v>
      </c>
      <c r="F1454" s="240" t="s">
        <v>2982</v>
      </c>
      <c r="G1454" s="251" t="s">
        <v>3031</v>
      </c>
      <c r="H1454" s="243" t="s">
        <v>3032</v>
      </c>
      <c r="I1454" s="243" t="s">
        <v>4414</v>
      </c>
      <c r="J1454" s="252" t="s">
        <v>693</v>
      </c>
      <c r="K1454" s="245">
        <v>1037000</v>
      </c>
      <c r="L1454" s="246"/>
      <c r="M1454" s="247">
        <f>_xlfn.XLOOKUP(TblMainInvoices[[#This Row],[Chapter_Nomber]],TblFeharesChapter[Abniyeh_Chapter_Nomber],TblFeharesChapter[Abniyeh_Plus_Minus])</f>
        <v>1.7164999999999999</v>
      </c>
      <c r="N1454" s="248">
        <v>1.3418000000000001</v>
      </c>
      <c r="O1454" s="245" t="str">
        <f>IF(ISBLANK(TblMainInvoices[[#This Row],[Estimate_Contract_Volumn]]),"",ROUND(TblMainInvoices[[#This Row],[Price_Unit]]*TblMainInvoices[[#This Row],[Estimate_Contract_Volumn]],0))</f>
        <v/>
      </c>
      <c r="P1454" s="249"/>
      <c r="Q1454" s="250" t="str">
        <f>IFERROR(IF(ISBLANK(TblMainInvoices[[#This Row],[ContInv_No01_Volumn]]),"",ROUND(TblMainInvoices[[#This Row],[Price_Unit]]*TblMainInvoices[[#This Row],[ContInv_No01_Volumn]],0)),"")</f>
        <v/>
      </c>
    </row>
    <row r="1455" spans="1:17" ht="50.25" customHeight="1">
      <c r="A1455" s="239" t="str">
        <f t="shared" si="44"/>
        <v>11270601</v>
      </c>
      <c r="B1455" s="240" t="str">
        <f>_xlfn.XLOOKUP(TblMainInvoices[[#This Row],[Fehrest_Code]],TblFeharesCode[Fehrest_Code],TblFeharesCode[Schedule_Prices_Fa])</f>
        <v>ابنیه</v>
      </c>
      <c r="C1455" s="240" t="e">
        <f>_xlfn.XLOOKUP(TblMainInvoices[[#This Row],[Schedule_Prices_Fa]],TblFeharesCode[Schedule_Prices_Fa],#REF!)</f>
        <v>#REF!</v>
      </c>
      <c r="D1455" s="241">
        <v>11</v>
      </c>
      <c r="E1455" s="241" t="str">
        <f t="shared" si="45"/>
        <v>27</v>
      </c>
      <c r="F1455" s="240" t="s">
        <v>2982</v>
      </c>
      <c r="G1455" s="251" t="s">
        <v>3033</v>
      </c>
      <c r="H1455" s="243" t="s">
        <v>3034</v>
      </c>
      <c r="I1455" s="243" t="s">
        <v>4415</v>
      </c>
      <c r="J1455" s="252" t="s">
        <v>34</v>
      </c>
      <c r="K1455" s="245">
        <v>33486000</v>
      </c>
      <c r="L1455" s="246"/>
      <c r="M1455" s="247">
        <f>_xlfn.XLOOKUP(TblMainInvoices[[#This Row],[Chapter_Nomber]],TblFeharesChapter[Abniyeh_Chapter_Nomber],TblFeharesChapter[Abniyeh_Plus_Minus])</f>
        <v>1.7164999999999999</v>
      </c>
      <c r="N1455" s="248">
        <v>1.3418000000000001</v>
      </c>
      <c r="O1455" s="245" t="str">
        <f>IF(ISBLANK(TblMainInvoices[[#This Row],[Estimate_Contract_Volumn]]),"",ROUND(TblMainInvoices[[#This Row],[Price_Unit]]*TblMainInvoices[[#This Row],[Estimate_Contract_Volumn]],0))</f>
        <v/>
      </c>
      <c r="P1455" s="249"/>
      <c r="Q1455" s="250" t="str">
        <f>IFERROR(IF(ISBLANK(TblMainInvoices[[#This Row],[ContInv_No01_Volumn]]),"",ROUND(TblMainInvoices[[#This Row],[Price_Unit]]*TblMainInvoices[[#This Row],[ContInv_No01_Volumn]],0)),"")</f>
        <v/>
      </c>
    </row>
    <row r="1456" spans="1:17" ht="50.25" customHeight="1">
      <c r="A1456" s="239" t="str">
        <f t="shared" si="44"/>
        <v>11270602</v>
      </c>
      <c r="B1456" s="240" t="str">
        <f>_xlfn.XLOOKUP(TblMainInvoices[[#This Row],[Fehrest_Code]],TblFeharesCode[Fehrest_Code],TblFeharesCode[Schedule_Prices_Fa])</f>
        <v>ابنیه</v>
      </c>
      <c r="C1456" s="240" t="e">
        <f>_xlfn.XLOOKUP(TblMainInvoices[[#This Row],[Schedule_Prices_Fa]],TblFeharesCode[Schedule_Prices_Fa],#REF!)</f>
        <v>#REF!</v>
      </c>
      <c r="D1456" s="241">
        <v>11</v>
      </c>
      <c r="E1456" s="241" t="str">
        <f t="shared" si="45"/>
        <v>27</v>
      </c>
      <c r="F1456" s="240" t="s">
        <v>2982</v>
      </c>
      <c r="G1456" s="251" t="s">
        <v>3035</v>
      </c>
      <c r="H1456" s="243" t="s">
        <v>3036</v>
      </c>
      <c r="I1456" s="243" t="s">
        <v>4415</v>
      </c>
      <c r="J1456" s="252" t="s">
        <v>34</v>
      </c>
      <c r="K1456" s="245">
        <v>34139000</v>
      </c>
      <c r="L1456" s="246"/>
      <c r="M1456" s="247">
        <f>_xlfn.XLOOKUP(TblMainInvoices[[#This Row],[Chapter_Nomber]],TblFeharesChapter[Abniyeh_Chapter_Nomber],TblFeharesChapter[Abniyeh_Plus_Minus])</f>
        <v>1.7164999999999999</v>
      </c>
      <c r="N1456" s="248">
        <v>1.3418000000000001</v>
      </c>
      <c r="O1456" s="245" t="str">
        <f>IF(ISBLANK(TblMainInvoices[[#This Row],[Estimate_Contract_Volumn]]),"",ROUND(TblMainInvoices[[#This Row],[Price_Unit]]*TblMainInvoices[[#This Row],[Estimate_Contract_Volumn]],0))</f>
        <v/>
      </c>
      <c r="P1456" s="249"/>
      <c r="Q1456" s="250" t="str">
        <f>IFERROR(IF(ISBLANK(TblMainInvoices[[#This Row],[ContInv_No01_Volumn]]),"",ROUND(TblMainInvoices[[#This Row],[Price_Unit]]*TblMainInvoices[[#This Row],[ContInv_No01_Volumn]],0)),"")</f>
        <v/>
      </c>
    </row>
    <row r="1457" spans="1:17" ht="50.25" customHeight="1">
      <c r="A1457" s="239" t="str">
        <f t="shared" si="44"/>
        <v>11270603</v>
      </c>
      <c r="B1457" s="240" t="str">
        <f>_xlfn.XLOOKUP(TblMainInvoices[[#This Row],[Fehrest_Code]],TblFeharesCode[Fehrest_Code],TblFeharesCode[Schedule_Prices_Fa])</f>
        <v>ابنیه</v>
      </c>
      <c r="C1457" s="240" t="e">
        <f>_xlfn.XLOOKUP(TblMainInvoices[[#This Row],[Schedule_Prices_Fa]],TblFeharesCode[Schedule_Prices_Fa],#REF!)</f>
        <v>#REF!</v>
      </c>
      <c r="D1457" s="241">
        <v>11</v>
      </c>
      <c r="E1457" s="241" t="str">
        <f t="shared" si="45"/>
        <v>27</v>
      </c>
      <c r="F1457" s="240" t="s">
        <v>2982</v>
      </c>
      <c r="G1457" s="251" t="s">
        <v>3037</v>
      </c>
      <c r="H1457" s="243" t="s">
        <v>3038</v>
      </c>
      <c r="I1457" s="243" t="s">
        <v>4415</v>
      </c>
      <c r="J1457" s="252" t="s">
        <v>34</v>
      </c>
      <c r="K1457" s="245">
        <v>35171000</v>
      </c>
      <c r="L1457" s="246"/>
      <c r="M1457" s="247">
        <f>_xlfn.XLOOKUP(TblMainInvoices[[#This Row],[Chapter_Nomber]],TblFeharesChapter[Abniyeh_Chapter_Nomber],TblFeharesChapter[Abniyeh_Plus_Minus])</f>
        <v>1.7164999999999999</v>
      </c>
      <c r="N1457" s="248">
        <v>1.3418000000000001</v>
      </c>
      <c r="O1457" s="245" t="str">
        <f>IF(ISBLANK(TblMainInvoices[[#This Row],[Estimate_Contract_Volumn]]),"",ROUND(TblMainInvoices[[#This Row],[Price_Unit]]*TblMainInvoices[[#This Row],[Estimate_Contract_Volumn]],0))</f>
        <v/>
      </c>
      <c r="P1457" s="249"/>
      <c r="Q1457" s="250" t="str">
        <f>IFERROR(IF(ISBLANK(TblMainInvoices[[#This Row],[ContInv_No01_Volumn]]),"",ROUND(TblMainInvoices[[#This Row],[Price_Unit]]*TblMainInvoices[[#This Row],[ContInv_No01_Volumn]],0)),"")</f>
        <v/>
      </c>
    </row>
    <row r="1458" spans="1:17" ht="50.25" customHeight="1">
      <c r="A1458" s="239" t="str">
        <f t="shared" si="44"/>
        <v>11270604</v>
      </c>
      <c r="B1458" s="240" t="str">
        <f>_xlfn.XLOOKUP(TblMainInvoices[[#This Row],[Fehrest_Code]],TblFeharesCode[Fehrest_Code],TblFeharesCode[Schedule_Prices_Fa])</f>
        <v>ابنیه</v>
      </c>
      <c r="C1458" s="240" t="e">
        <f>_xlfn.XLOOKUP(TblMainInvoices[[#This Row],[Schedule_Prices_Fa]],TblFeharesCode[Schedule_Prices_Fa],#REF!)</f>
        <v>#REF!</v>
      </c>
      <c r="D1458" s="241">
        <v>11</v>
      </c>
      <c r="E1458" s="241" t="str">
        <f t="shared" si="45"/>
        <v>27</v>
      </c>
      <c r="F1458" s="240" t="s">
        <v>2982</v>
      </c>
      <c r="G1458" s="251" t="s">
        <v>3039</v>
      </c>
      <c r="H1458" s="243" t="s">
        <v>3040</v>
      </c>
      <c r="I1458" s="243" t="s">
        <v>4416</v>
      </c>
      <c r="J1458" s="252" t="s">
        <v>34</v>
      </c>
      <c r="K1458" s="245">
        <v>5113000</v>
      </c>
      <c r="L1458" s="246"/>
      <c r="M1458" s="247">
        <f>_xlfn.XLOOKUP(TblMainInvoices[[#This Row],[Chapter_Nomber]],TblFeharesChapter[Abniyeh_Chapter_Nomber],TblFeharesChapter[Abniyeh_Plus_Minus])</f>
        <v>1.7164999999999999</v>
      </c>
      <c r="N1458" s="248">
        <v>1.3418000000000001</v>
      </c>
      <c r="O1458" s="245" t="str">
        <f>IF(ISBLANK(TblMainInvoices[[#This Row],[Estimate_Contract_Volumn]]),"",ROUND(TblMainInvoices[[#This Row],[Price_Unit]]*TblMainInvoices[[#This Row],[Estimate_Contract_Volumn]],0))</f>
        <v/>
      </c>
      <c r="P1458" s="249"/>
      <c r="Q1458" s="250" t="str">
        <f>IFERROR(IF(ISBLANK(TblMainInvoices[[#This Row],[ContInv_No01_Volumn]]),"",ROUND(TblMainInvoices[[#This Row],[Price_Unit]]*TblMainInvoices[[#This Row],[ContInv_No01_Volumn]],0)),"")</f>
        <v/>
      </c>
    </row>
    <row r="1459" spans="1:17" ht="50.25" customHeight="1">
      <c r="A1459" s="239" t="str">
        <f t="shared" si="44"/>
        <v>11280101</v>
      </c>
      <c r="B1459" s="240" t="str">
        <f>_xlfn.XLOOKUP(TblMainInvoices[[#This Row],[Fehrest_Code]],TblFeharesCode[Fehrest_Code],TblFeharesCode[Schedule_Prices_Fa])</f>
        <v>ابنیه</v>
      </c>
      <c r="C1459" s="240" t="e">
        <f>_xlfn.XLOOKUP(TblMainInvoices[[#This Row],[Schedule_Prices_Fa]],TblFeharesCode[Schedule_Prices_Fa],#REF!)</f>
        <v>#REF!</v>
      </c>
      <c r="D1459" s="241">
        <v>11</v>
      </c>
      <c r="E1459" s="241" t="str">
        <f t="shared" si="45"/>
        <v>28</v>
      </c>
      <c r="F1459" s="240" t="s">
        <v>3041</v>
      </c>
      <c r="G1459" s="251" t="s">
        <v>3042</v>
      </c>
      <c r="H1459" s="243" t="s">
        <v>3043</v>
      </c>
      <c r="I1459" s="243" t="s">
        <v>4417</v>
      </c>
      <c r="J1459" s="244" t="s">
        <v>3044</v>
      </c>
      <c r="K1459" s="245">
        <v>28400</v>
      </c>
      <c r="L1459" s="246"/>
      <c r="M1459" s="247">
        <f>_xlfn.XLOOKUP(TblMainInvoices[[#This Row],[Chapter_Nomber]],TblFeharesChapter[Abniyeh_Chapter_Nomber],TblFeharesChapter[Abniyeh_Plus_Minus])</f>
        <v>1.4575</v>
      </c>
      <c r="N1459" s="248">
        <v>1.3418000000000001</v>
      </c>
      <c r="O1459" s="245" t="str">
        <f>IF(ISBLANK(TblMainInvoices[[#This Row],[Estimate_Contract_Volumn]]),"",ROUND(TblMainInvoices[[#This Row],[Price_Unit]]*TblMainInvoices[[#This Row],[Estimate_Contract_Volumn]],0))</f>
        <v/>
      </c>
      <c r="P1459" s="249"/>
      <c r="Q1459" s="250" t="str">
        <f>IFERROR(IF(ISBLANK(TblMainInvoices[[#This Row],[ContInv_No01_Volumn]]),"",ROUND(TblMainInvoices[[#This Row],[Price_Unit]]*TblMainInvoices[[#This Row],[ContInv_No01_Volumn]],0)),"")</f>
        <v/>
      </c>
    </row>
    <row r="1460" spans="1:17" ht="50.25" customHeight="1">
      <c r="A1460" s="239" t="str">
        <f t="shared" si="44"/>
        <v>11280102</v>
      </c>
      <c r="B1460" s="240" t="str">
        <f>_xlfn.XLOOKUP(TblMainInvoices[[#This Row],[Fehrest_Code]],TblFeharesCode[Fehrest_Code],TblFeharesCode[Schedule_Prices_Fa])</f>
        <v>ابنیه</v>
      </c>
      <c r="C1460" s="240" t="e">
        <f>_xlfn.XLOOKUP(TblMainInvoices[[#This Row],[Schedule_Prices_Fa]],TblFeharesCode[Schedule_Prices_Fa],#REF!)</f>
        <v>#REF!</v>
      </c>
      <c r="D1460" s="241">
        <v>11</v>
      </c>
      <c r="E1460" s="241" t="str">
        <f t="shared" si="45"/>
        <v>28</v>
      </c>
      <c r="F1460" s="240" t="s">
        <v>3041</v>
      </c>
      <c r="G1460" s="251" t="s">
        <v>3045</v>
      </c>
      <c r="H1460" s="243" t="s">
        <v>3046</v>
      </c>
      <c r="I1460" s="243" t="s">
        <v>4418</v>
      </c>
      <c r="J1460" s="244" t="s">
        <v>3044</v>
      </c>
      <c r="K1460" s="245">
        <v>19600</v>
      </c>
      <c r="L1460" s="246"/>
      <c r="M1460" s="247">
        <f>_xlfn.XLOOKUP(TblMainInvoices[[#This Row],[Chapter_Nomber]],TblFeharesChapter[Abniyeh_Chapter_Nomber],TblFeharesChapter[Abniyeh_Plus_Minus])</f>
        <v>1.4575</v>
      </c>
      <c r="N1460" s="248">
        <v>1.3418000000000001</v>
      </c>
      <c r="O1460" s="245" t="str">
        <f>IF(ISBLANK(TblMainInvoices[[#This Row],[Estimate_Contract_Volumn]]),"",ROUND(TblMainInvoices[[#This Row],[Price_Unit]]*TblMainInvoices[[#This Row],[Estimate_Contract_Volumn]],0))</f>
        <v/>
      </c>
      <c r="P1460" s="249"/>
      <c r="Q1460" s="250" t="str">
        <f>IFERROR(IF(ISBLANK(TblMainInvoices[[#This Row],[ContInv_No01_Volumn]]),"",ROUND(TblMainInvoices[[#This Row],[Price_Unit]]*TblMainInvoices[[#This Row],[ContInv_No01_Volumn]],0)),"")</f>
        <v/>
      </c>
    </row>
    <row r="1461" spans="1:17" ht="50.25" customHeight="1">
      <c r="A1461" s="239" t="str">
        <f t="shared" si="44"/>
        <v>11280103</v>
      </c>
      <c r="B1461" s="240" t="str">
        <f>_xlfn.XLOOKUP(TblMainInvoices[[#This Row],[Fehrest_Code]],TblFeharesCode[Fehrest_Code],TblFeharesCode[Schedule_Prices_Fa])</f>
        <v>ابنیه</v>
      </c>
      <c r="C1461" s="240" t="e">
        <f>_xlfn.XLOOKUP(TblMainInvoices[[#This Row],[Schedule_Prices_Fa]],TblFeharesCode[Schedule_Prices_Fa],#REF!)</f>
        <v>#REF!</v>
      </c>
      <c r="D1461" s="241">
        <v>11</v>
      </c>
      <c r="E1461" s="241" t="str">
        <f t="shared" si="45"/>
        <v>28</v>
      </c>
      <c r="F1461" s="240" t="s">
        <v>3041</v>
      </c>
      <c r="G1461" s="251" t="s">
        <v>3047</v>
      </c>
      <c r="H1461" s="243" t="s">
        <v>3048</v>
      </c>
      <c r="I1461" s="243" t="s">
        <v>4419</v>
      </c>
      <c r="J1461" s="252" t="s">
        <v>3044</v>
      </c>
      <c r="K1461" s="245">
        <v>13500</v>
      </c>
      <c r="L1461" s="246"/>
      <c r="M1461" s="247">
        <f>_xlfn.XLOOKUP(TblMainInvoices[[#This Row],[Chapter_Nomber]],TblFeharesChapter[Abniyeh_Chapter_Nomber],TblFeharesChapter[Abniyeh_Plus_Minus])</f>
        <v>1.4575</v>
      </c>
      <c r="N1461" s="248">
        <v>1.3418000000000001</v>
      </c>
      <c r="O1461" s="245" t="str">
        <f>IF(ISBLANK(TblMainInvoices[[#This Row],[Estimate_Contract_Volumn]]),"",ROUND(TblMainInvoices[[#This Row],[Price_Unit]]*TblMainInvoices[[#This Row],[Estimate_Contract_Volumn]],0))</f>
        <v/>
      </c>
      <c r="P1461" s="249"/>
      <c r="Q1461" s="250" t="str">
        <f>IFERROR(IF(ISBLANK(TblMainInvoices[[#This Row],[ContInv_No01_Volumn]]),"",ROUND(TblMainInvoices[[#This Row],[Price_Unit]]*TblMainInvoices[[#This Row],[ContInv_No01_Volumn]],0)),"")</f>
        <v/>
      </c>
    </row>
    <row r="1462" spans="1:17" ht="50.25" customHeight="1">
      <c r="A1462" s="239" t="str">
        <f t="shared" si="44"/>
        <v>11280104</v>
      </c>
      <c r="B1462" s="240" t="str">
        <f>_xlfn.XLOOKUP(TblMainInvoices[[#This Row],[Fehrest_Code]],TblFeharesCode[Fehrest_Code],TblFeharesCode[Schedule_Prices_Fa])</f>
        <v>ابنیه</v>
      </c>
      <c r="C1462" s="240" t="e">
        <f>_xlfn.XLOOKUP(TblMainInvoices[[#This Row],[Schedule_Prices_Fa]],TblFeharesCode[Schedule_Prices_Fa],#REF!)</f>
        <v>#REF!</v>
      </c>
      <c r="D1462" s="241">
        <v>11</v>
      </c>
      <c r="E1462" s="241" t="str">
        <f t="shared" si="45"/>
        <v>28</v>
      </c>
      <c r="F1462" s="240" t="s">
        <v>3041</v>
      </c>
      <c r="G1462" s="251" t="s">
        <v>3049</v>
      </c>
      <c r="H1462" s="243" t="s">
        <v>3050</v>
      </c>
      <c r="I1462" s="243" t="s">
        <v>4420</v>
      </c>
      <c r="J1462" s="244" t="s">
        <v>3044</v>
      </c>
      <c r="K1462" s="245">
        <v>12200</v>
      </c>
      <c r="L1462" s="246"/>
      <c r="M1462" s="247">
        <f>_xlfn.XLOOKUP(TblMainInvoices[[#This Row],[Chapter_Nomber]],TblFeharesChapter[Abniyeh_Chapter_Nomber],TblFeharesChapter[Abniyeh_Plus_Minus])</f>
        <v>1.4575</v>
      </c>
      <c r="N1462" s="248">
        <v>1.3418000000000001</v>
      </c>
      <c r="O1462" s="245" t="str">
        <f>IF(ISBLANK(TblMainInvoices[[#This Row],[Estimate_Contract_Volumn]]),"",ROUND(TblMainInvoices[[#This Row],[Price_Unit]]*TblMainInvoices[[#This Row],[Estimate_Contract_Volumn]],0))</f>
        <v/>
      </c>
      <c r="P1462" s="249"/>
      <c r="Q1462" s="250" t="str">
        <f>IFERROR(IF(ISBLANK(TblMainInvoices[[#This Row],[ContInv_No01_Volumn]]),"",ROUND(TblMainInvoices[[#This Row],[Price_Unit]]*TblMainInvoices[[#This Row],[ContInv_No01_Volumn]],0)),"")</f>
        <v/>
      </c>
    </row>
    <row r="1463" spans="1:17" ht="50.25" customHeight="1">
      <c r="A1463" s="239" t="str">
        <f t="shared" si="44"/>
        <v>11280105</v>
      </c>
      <c r="B1463" s="240" t="str">
        <f>_xlfn.XLOOKUP(TblMainInvoices[[#This Row],[Fehrest_Code]],TblFeharesCode[Fehrest_Code],TblFeharesCode[Schedule_Prices_Fa])</f>
        <v>ابنیه</v>
      </c>
      <c r="C1463" s="240" t="e">
        <f>_xlfn.XLOOKUP(TblMainInvoices[[#This Row],[Schedule_Prices_Fa]],TblFeharesCode[Schedule_Prices_Fa],#REF!)</f>
        <v>#REF!</v>
      </c>
      <c r="D1463" s="241">
        <v>11</v>
      </c>
      <c r="E1463" s="241" t="str">
        <f t="shared" si="45"/>
        <v>28</v>
      </c>
      <c r="F1463" s="240" t="s">
        <v>3041</v>
      </c>
      <c r="G1463" s="251" t="s">
        <v>3051</v>
      </c>
      <c r="H1463" s="243" t="s">
        <v>3052</v>
      </c>
      <c r="I1463" s="243" t="s">
        <v>4421</v>
      </c>
      <c r="J1463" s="252" t="s">
        <v>3044</v>
      </c>
      <c r="K1463" s="245">
        <v>10200</v>
      </c>
      <c r="L1463" s="246"/>
      <c r="M1463" s="247">
        <f>_xlfn.XLOOKUP(TblMainInvoices[[#This Row],[Chapter_Nomber]],TblFeharesChapter[Abniyeh_Chapter_Nomber],TblFeharesChapter[Abniyeh_Plus_Minus])</f>
        <v>1.4575</v>
      </c>
      <c r="N1463" s="248">
        <v>1.3418000000000001</v>
      </c>
      <c r="O1463" s="245" t="str">
        <f>IF(ISBLANK(TblMainInvoices[[#This Row],[Estimate_Contract_Volumn]]),"",ROUND(TblMainInvoices[[#This Row],[Price_Unit]]*TblMainInvoices[[#This Row],[Estimate_Contract_Volumn]],0))</f>
        <v/>
      </c>
      <c r="P1463" s="249"/>
      <c r="Q1463" s="250" t="str">
        <f>IFERROR(IF(ISBLANK(TblMainInvoices[[#This Row],[ContInv_No01_Volumn]]),"",ROUND(TblMainInvoices[[#This Row],[Price_Unit]]*TblMainInvoices[[#This Row],[ContInv_No01_Volumn]],0)),"")</f>
        <v/>
      </c>
    </row>
    <row r="1464" spans="1:17" ht="50.25" customHeight="1">
      <c r="A1464" s="239" t="str">
        <f t="shared" si="44"/>
        <v>11280106</v>
      </c>
      <c r="B1464" s="240" t="str">
        <f>_xlfn.XLOOKUP(TblMainInvoices[[#This Row],[Fehrest_Code]],TblFeharesCode[Fehrest_Code],TblFeharesCode[Schedule_Prices_Fa])</f>
        <v>ابنیه</v>
      </c>
      <c r="C1464" s="240" t="e">
        <f>_xlfn.XLOOKUP(TblMainInvoices[[#This Row],[Schedule_Prices_Fa]],TblFeharesCode[Schedule_Prices_Fa],#REF!)</f>
        <v>#REF!</v>
      </c>
      <c r="D1464" s="241">
        <v>11</v>
      </c>
      <c r="E1464" s="241" t="str">
        <f t="shared" si="45"/>
        <v>28</v>
      </c>
      <c r="F1464" s="240" t="s">
        <v>3041</v>
      </c>
      <c r="G1464" s="251" t="s">
        <v>3053</v>
      </c>
      <c r="H1464" s="243" t="s">
        <v>3054</v>
      </c>
      <c r="I1464" s="243" t="s">
        <v>4422</v>
      </c>
      <c r="J1464" s="252" t="s">
        <v>3044</v>
      </c>
      <c r="K1464" s="245">
        <v>8130</v>
      </c>
      <c r="L1464" s="246"/>
      <c r="M1464" s="247">
        <f>_xlfn.XLOOKUP(TblMainInvoices[[#This Row],[Chapter_Nomber]],TblFeharesChapter[Abniyeh_Chapter_Nomber],TblFeharesChapter[Abniyeh_Plus_Minus])</f>
        <v>1.4575</v>
      </c>
      <c r="N1464" s="248">
        <v>1.3418000000000001</v>
      </c>
      <c r="O1464" s="245" t="str">
        <f>IF(ISBLANK(TblMainInvoices[[#This Row],[Estimate_Contract_Volumn]]),"",ROUND(TblMainInvoices[[#This Row],[Price_Unit]]*TblMainInvoices[[#This Row],[Estimate_Contract_Volumn]],0))</f>
        <v/>
      </c>
      <c r="P1464" s="249"/>
      <c r="Q1464" s="250" t="str">
        <f>IFERROR(IF(ISBLANK(TblMainInvoices[[#This Row],[ContInv_No01_Volumn]]),"",ROUND(TblMainInvoices[[#This Row],[Price_Unit]]*TblMainInvoices[[#This Row],[ContInv_No01_Volumn]],0)),"")</f>
        <v/>
      </c>
    </row>
    <row r="1465" spans="1:17" ht="50.25" customHeight="1">
      <c r="A1465" s="239" t="str">
        <f t="shared" si="44"/>
        <v>11280301</v>
      </c>
      <c r="B1465" s="240" t="str">
        <f>_xlfn.XLOOKUP(TblMainInvoices[[#This Row],[Fehrest_Code]],TblFeharesCode[Fehrest_Code],TblFeharesCode[Schedule_Prices_Fa])</f>
        <v>ابنیه</v>
      </c>
      <c r="C1465" s="240" t="e">
        <f>_xlfn.XLOOKUP(TblMainInvoices[[#This Row],[Schedule_Prices_Fa]],TblFeharesCode[Schedule_Prices_Fa],#REF!)</f>
        <v>#REF!</v>
      </c>
      <c r="D1465" s="241">
        <v>11</v>
      </c>
      <c r="E1465" s="241" t="str">
        <f t="shared" si="45"/>
        <v>28</v>
      </c>
      <c r="F1465" s="240" t="s">
        <v>3041</v>
      </c>
      <c r="G1465" s="251" t="s">
        <v>3055</v>
      </c>
      <c r="H1465" s="243" t="s">
        <v>3056</v>
      </c>
      <c r="I1465" s="243" t="s">
        <v>4423</v>
      </c>
      <c r="J1465" s="244" t="s">
        <v>3044</v>
      </c>
      <c r="K1465" s="245">
        <v>37300</v>
      </c>
      <c r="L1465" s="246"/>
      <c r="M1465" s="247">
        <f>_xlfn.XLOOKUP(TblMainInvoices[[#This Row],[Chapter_Nomber]],TblFeharesChapter[Abniyeh_Chapter_Nomber],TblFeharesChapter[Abniyeh_Plus_Minus])</f>
        <v>1.4575</v>
      </c>
      <c r="N1465" s="248">
        <v>1.3418000000000001</v>
      </c>
      <c r="O1465" s="245" t="str">
        <f>IF(ISBLANK(TblMainInvoices[[#This Row],[Estimate_Contract_Volumn]]),"",ROUND(TblMainInvoices[[#This Row],[Price_Unit]]*TblMainInvoices[[#This Row],[Estimate_Contract_Volumn]],0))</f>
        <v/>
      </c>
      <c r="P1465" s="249"/>
      <c r="Q1465" s="250" t="str">
        <f>IFERROR(IF(ISBLANK(TblMainInvoices[[#This Row],[ContInv_No01_Volumn]]),"",ROUND(TblMainInvoices[[#This Row],[Price_Unit]]*TblMainInvoices[[#This Row],[ContInv_No01_Volumn]],0)),"")</f>
        <v/>
      </c>
    </row>
    <row r="1466" spans="1:17" ht="50.25" customHeight="1">
      <c r="A1466" s="239" t="str">
        <f t="shared" si="44"/>
        <v>11280302</v>
      </c>
      <c r="B1466" s="240" t="str">
        <f>_xlfn.XLOOKUP(TblMainInvoices[[#This Row],[Fehrest_Code]],TblFeharesCode[Fehrest_Code],TblFeharesCode[Schedule_Prices_Fa])</f>
        <v>ابنیه</v>
      </c>
      <c r="C1466" s="240" t="e">
        <f>_xlfn.XLOOKUP(TblMainInvoices[[#This Row],[Schedule_Prices_Fa]],TblFeharesCode[Schedule_Prices_Fa],#REF!)</f>
        <v>#REF!</v>
      </c>
      <c r="D1466" s="241">
        <v>11</v>
      </c>
      <c r="E1466" s="241" t="str">
        <f t="shared" si="45"/>
        <v>28</v>
      </c>
      <c r="F1466" s="240" t="s">
        <v>3041</v>
      </c>
      <c r="G1466" s="251" t="s">
        <v>3057</v>
      </c>
      <c r="H1466" s="243" t="s">
        <v>3058</v>
      </c>
      <c r="I1466" s="243" t="s">
        <v>4424</v>
      </c>
      <c r="J1466" s="252" t="s">
        <v>3044</v>
      </c>
      <c r="K1466" s="245">
        <v>22800</v>
      </c>
      <c r="L1466" s="246"/>
      <c r="M1466" s="247">
        <f>_xlfn.XLOOKUP(TblMainInvoices[[#This Row],[Chapter_Nomber]],TblFeharesChapter[Abniyeh_Chapter_Nomber],TblFeharesChapter[Abniyeh_Plus_Minus])</f>
        <v>1.4575</v>
      </c>
      <c r="N1466" s="248">
        <v>1.3418000000000001</v>
      </c>
      <c r="O1466" s="245" t="str">
        <f>IF(ISBLANK(TblMainInvoices[[#This Row],[Estimate_Contract_Volumn]]),"",ROUND(TblMainInvoices[[#This Row],[Price_Unit]]*TblMainInvoices[[#This Row],[Estimate_Contract_Volumn]],0))</f>
        <v/>
      </c>
      <c r="P1466" s="249"/>
      <c r="Q1466" s="250" t="str">
        <f>IFERROR(IF(ISBLANK(TblMainInvoices[[#This Row],[ContInv_No01_Volumn]]),"",ROUND(TblMainInvoices[[#This Row],[Price_Unit]]*TblMainInvoices[[#This Row],[ContInv_No01_Volumn]],0)),"")</f>
        <v/>
      </c>
    </row>
    <row r="1467" spans="1:17" ht="50.25" customHeight="1">
      <c r="A1467" s="239" t="str">
        <f t="shared" si="44"/>
        <v>11280501</v>
      </c>
      <c r="B1467" s="240" t="str">
        <f>_xlfn.XLOOKUP(TblMainInvoices[[#This Row],[Fehrest_Code]],TblFeharesCode[Fehrest_Code],TblFeharesCode[Schedule_Prices_Fa])</f>
        <v>ابنیه</v>
      </c>
      <c r="C1467" s="240" t="e">
        <f>_xlfn.XLOOKUP(TblMainInvoices[[#This Row],[Schedule_Prices_Fa]],TblFeharesCode[Schedule_Prices_Fa],#REF!)</f>
        <v>#REF!</v>
      </c>
      <c r="D1467" s="241">
        <v>11</v>
      </c>
      <c r="E1467" s="241" t="str">
        <f t="shared" si="45"/>
        <v>28</v>
      </c>
      <c r="F1467" s="240" t="s">
        <v>3041</v>
      </c>
      <c r="G1467" s="251" t="s">
        <v>3059</v>
      </c>
      <c r="H1467" s="243" t="s">
        <v>3060</v>
      </c>
      <c r="I1467" s="243" t="s">
        <v>4425</v>
      </c>
      <c r="J1467" s="252" t="s">
        <v>3061</v>
      </c>
      <c r="K1467" s="245">
        <v>110700</v>
      </c>
      <c r="L1467" s="246"/>
      <c r="M1467" s="247">
        <f>_xlfn.XLOOKUP(TblMainInvoices[[#This Row],[Chapter_Nomber]],TblFeharesChapter[Abniyeh_Chapter_Nomber],TblFeharesChapter[Abniyeh_Plus_Minus])</f>
        <v>1.4575</v>
      </c>
      <c r="N1467" s="248">
        <v>1.3418000000000001</v>
      </c>
      <c r="O1467" s="245" t="str">
        <f>IF(ISBLANK(TblMainInvoices[[#This Row],[Estimate_Contract_Volumn]]),"",ROUND(TblMainInvoices[[#This Row],[Price_Unit]]*TblMainInvoices[[#This Row],[Estimate_Contract_Volumn]],0))</f>
        <v/>
      </c>
      <c r="P1467" s="249"/>
      <c r="Q1467" s="250" t="str">
        <f>IFERROR(IF(ISBLANK(TblMainInvoices[[#This Row],[ContInv_No01_Volumn]]),"",ROUND(TblMainInvoices[[#This Row],[Price_Unit]]*TblMainInvoices[[#This Row],[ContInv_No01_Volumn]],0)),"")</f>
        <v/>
      </c>
    </row>
    <row r="1468" spans="1:17" ht="50.25" customHeight="1">
      <c r="A1468" s="239" t="str">
        <f t="shared" si="44"/>
        <v>11280502</v>
      </c>
      <c r="B1468" s="240" t="str">
        <f>_xlfn.XLOOKUP(TblMainInvoices[[#This Row],[Fehrest_Code]],TblFeharesCode[Fehrest_Code],TblFeharesCode[Schedule_Prices_Fa])</f>
        <v>ابنیه</v>
      </c>
      <c r="C1468" s="240" t="e">
        <f>_xlfn.XLOOKUP(TblMainInvoices[[#This Row],[Schedule_Prices_Fa]],TblFeharesCode[Schedule_Prices_Fa],#REF!)</f>
        <v>#REF!</v>
      </c>
      <c r="D1468" s="241">
        <v>11</v>
      </c>
      <c r="E1468" s="241" t="str">
        <f t="shared" si="45"/>
        <v>28</v>
      </c>
      <c r="F1468" s="240" t="s">
        <v>3041</v>
      </c>
      <c r="G1468" s="251" t="s">
        <v>3062</v>
      </c>
      <c r="H1468" s="243" t="s">
        <v>3063</v>
      </c>
      <c r="I1468" s="243" t="s">
        <v>4426</v>
      </c>
      <c r="J1468" s="252" t="s">
        <v>3061</v>
      </c>
      <c r="K1468" s="245">
        <v>26700</v>
      </c>
      <c r="L1468" s="246"/>
      <c r="M1468" s="247">
        <f>_xlfn.XLOOKUP(TblMainInvoices[[#This Row],[Chapter_Nomber]],TblFeharesChapter[Abniyeh_Chapter_Nomber],TblFeharesChapter[Abniyeh_Plus_Minus])</f>
        <v>1.4575</v>
      </c>
      <c r="N1468" s="248">
        <v>1.3418000000000001</v>
      </c>
      <c r="O1468" s="245" t="str">
        <f>IF(ISBLANK(TblMainInvoices[[#This Row],[Estimate_Contract_Volumn]]),"",ROUND(TblMainInvoices[[#This Row],[Price_Unit]]*TblMainInvoices[[#This Row],[Estimate_Contract_Volumn]],0))</f>
        <v/>
      </c>
      <c r="P1468" s="249"/>
      <c r="Q1468" s="250" t="str">
        <f>IFERROR(IF(ISBLANK(TblMainInvoices[[#This Row],[ContInv_No01_Volumn]]),"",ROUND(TblMainInvoices[[#This Row],[Price_Unit]]*TblMainInvoices[[#This Row],[ContInv_No01_Volumn]],0)),"")</f>
        <v/>
      </c>
    </row>
    <row r="1469" spans="1:17" ht="50.25" customHeight="1">
      <c r="A1469" s="239" t="str">
        <f t="shared" si="44"/>
        <v>11280503</v>
      </c>
      <c r="B1469" s="240" t="str">
        <f>_xlfn.XLOOKUP(TblMainInvoices[[#This Row],[Fehrest_Code]],TblFeharesCode[Fehrest_Code],TblFeharesCode[Schedule_Prices_Fa])</f>
        <v>ابنیه</v>
      </c>
      <c r="C1469" s="240" t="e">
        <f>_xlfn.XLOOKUP(TblMainInvoices[[#This Row],[Schedule_Prices_Fa]],TblFeharesCode[Schedule_Prices_Fa],#REF!)</f>
        <v>#REF!</v>
      </c>
      <c r="D1469" s="241">
        <v>11</v>
      </c>
      <c r="E1469" s="241" t="str">
        <f t="shared" si="45"/>
        <v>28</v>
      </c>
      <c r="F1469" s="240" t="s">
        <v>3041</v>
      </c>
      <c r="G1469" s="251" t="s">
        <v>3064</v>
      </c>
      <c r="H1469" s="243" t="s">
        <v>3065</v>
      </c>
      <c r="I1469" s="243" t="s">
        <v>4426</v>
      </c>
      <c r="J1469" s="252" t="s">
        <v>3061</v>
      </c>
      <c r="K1469" s="245">
        <v>20300</v>
      </c>
      <c r="L1469" s="246"/>
      <c r="M1469" s="247">
        <f>_xlfn.XLOOKUP(TblMainInvoices[[#This Row],[Chapter_Nomber]],TblFeharesChapter[Abniyeh_Chapter_Nomber],TblFeharesChapter[Abniyeh_Plus_Minus])</f>
        <v>1.4575</v>
      </c>
      <c r="N1469" s="248">
        <v>1.3418000000000001</v>
      </c>
      <c r="O1469" s="245" t="str">
        <f>IF(ISBLANK(TblMainInvoices[[#This Row],[Estimate_Contract_Volumn]]),"",ROUND(TblMainInvoices[[#This Row],[Price_Unit]]*TblMainInvoices[[#This Row],[Estimate_Contract_Volumn]],0))</f>
        <v/>
      </c>
      <c r="P1469" s="249"/>
      <c r="Q1469" s="250" t="str">
        <f>IFERROR(IF(ISBLANK(TblMainInvoices[[#This Row],[ContInv_No01_Volumn]]),"",ROUND(TblMainInvoices[[#This Row],[Price_Unit]]*TblMainInvoices[[#This Row],[ContInv_No01_Volumn]],0)),"")</f>
        <v/>
      </c>
    </row>
    <row r="1470" spans="1:17" ht="50.25" customHeight="1">
      <c r="A1470" s="239" t="str">
        <f t="shared" si="44"/>
        <v>11280504</v>
      </c>
      <c r="B1470" s="240" t="str">
        <f>_xlfn.XLOOKUP(TblMainInvoices[[#This Row],[Fehrest_Code]],TblFeharesCode[Fehrest_Code],TblFeharesCode[Schedule_Prices_Fa])</f>
        <v>ابنیه</v>
      </c>
      <c r="C1470" s="240" t="e">
        <f>_xlfn.XLOOKUP(TblMainInvoices[[#This Row],[Schedule_Prices_Fa]],TblFeharesCode[Schedule_Prices_Fa],#REF!)</f>
        <v>#REF!</v>
      </c>
      <c r="D1470" s="241">
        <v>11</v>
      </c>
      <c r="E1470" s="241" t="str">
        <f t="shared" si="45"/>
        <v>28</v>
      </c>
      <c r="F1470" s="240" t="s">
        <v>3041</v>
      </c>
      <c r="G1470" s="251" t="s">
        <v>3066</v>
      </c>
      <c r="H1470" s="243" t="s">
        <v>3067</v>
      </c>
      <c r="I1470" s="243" t="s">
        <v>4426</v>
      </c>
      <c r="J1470" s="252" t="s">
        <v>3061</v>
      </c>
      <c r="K1470" s="245">
        <v>18200</v>
      </c>
      <c r="L1470" s="246"/>
      <c r="M1470" s="247">
        <f>_xlfn.XLOOKUP(TblMainInvoices[[#This Row],[Chapter_Nomber]],TblFeharesChapter[Abniyeh_Chapter_Nomber],TblFeharesChapter[Abniyeh_Plus_Minus])</f>
        <v>1.4575</v>
      </c>
      <c r="N1470" s="248">
        <v>1.3418000000000001</v>
      </c>
      <c r="O1470" s="245" t="str">
        <f>IF(ISBLANK(TblMainInvoices[[#This Row],[Estimate_Contract_Volumn]]),"",ROUND(TblMainInvoices[[#This Row],[Price_Unit]]*TblMainInvoices[[#This Row],[Estimate_Contract_Volumn]],0))</f>
        <v/>
      </c>
      <c r="P1470" s="249"/>
      <c r="Q1470" s="250" t="str">
        <f>IFERROR(IF(ISBLANK(TblMainInvoices[[#This Row],[ContInv_No01_Volumn]]),"",ROUND(TblMainInvoices[[#This Row],[Price_Unit]]*TblMainInvoices[[#This Row],[ContInv_No01_Volumn]],0)),"")</f>
        <v/>
      </c>
    </row>
    <row r="1471" spans="1:17" ht="50.25" customHeight="1">
      <c r="A1471" s="239" t="str">
        <f t="shared" si="44"/>
        <v>11280505</v>
      </c>
      <c r="B1471" s="240" t="str">
        <f>_xlfn.XLOOKUP(TblMainInvoices[[#This Row],[Fehrest_Code]],TblFeharesCode[Fehrest_Code],TblFeharesCode[Schedule_Prices_Fa])</f>
        <v>ابنیه</v>
      </c>
      <c r="C1471" s="240" t="e">
        <f>_xlfn.XLOOKUP(TblMainInvoices[[#This Row],[Schedule_Prices_Fa]],TblFeharesCode[Schedule_Prices_Fa],#REF!)</f>
        <v>#REF!</v>
      </c>
      <c r="D1471" s="241">
        <v>11</v>
      </c>
      <c r="E1471" s="241" t="str">
        <f t="shared" si="45"/>
        <v>28</v>
      </c>
      <c r="F1471" s="240" t="s">
        <v>3041</v>
      </c>
      <c r="G1471" s="251" t="s">
        <v>3068</v>
      </c>
      <c r="H1471" s="243" t="s">
        <v>3069</v>
      </c>
      <c r="I1471" s="243" t="s">
        <v>4426</v>
      </c>
      <c r="J1471" s="252" t="s">
        <v>3061</v>
      </c>
      <c r="K1471" s="245">
        <v>18200</v>
      </c>
      <c r="L1471" s="246"/>
      <c r="M1471" s="247">
        <f>_xlfn.XLOOKUP(TblMainInvoices[[#This Row],[Chapter_Nomber]],TblFeharesChapter[Abniyeh_Chapter_Nomber],TblFeharesChapter[Abniyeh_Plus_Minus])</f>
        <v>1.4575</v>
      </c>
      <c r="N1471" s="248">
        <v>1.3418000000000001</v>
      </c>
      <c r="O1471" s="245" t="str">
        <f>IF(ISBLANK(TblMainInvoices[[#This Row],[Estimate_Contract_Volumn]]),"",ROUND(TblMainInvoices[[#This Row],[Price_Unit]]*TblMainInvoices[[#This Row],[Estimate_Contract_Volumn]],0))</f>
        <v/>
      </c>
      <c r="P1471" s="249"/>
      <c r="Q1471" s="250" t="str">
        <f>IFERROR(IF(ISBLANK(TblMainInvoices[[#This Row],[ContInv_No01_Volumn]]),"",ROUND(TblMainInvoices[[#This Row],[Price_Unit]]*TblMainInvoices[[#This Row],[ContInv_No01_Volumn]],0)),"")</f>
        <v/>
      </c>
    </row>
    <row r="1472" spans="1:17" ht="50.25" customHeight="1">
      <c r="A1472" s="239" t="str">
        <f t="shared" si="44"/>
        <v>11410202</v>
      </c>
      <c r="B1472" s="240" t="str">
        <f>_xlfn.XLOOKUP(TblMainInvoices[[#This Row],[Fehrest_Code]],TblFeharesCode[Fehrest_Code],TblFeharesCode[Schedule_Prices_Fa])</f>
        <v>ابنیه</v>
      </c>
      <c r="C1472" s="240" t="e">
        <f>_xlfn.XLOOKUP(TblMainInvoices[[#This Row],[Schedule_Prices_Fa]],TblFeharesCode[Schedule_Prices_Fa],#REF!)</f>
        <v>#REF!</v>
      </c>
      <c r="D1472" s="241">
        <v>11</v>
      </c>
      <c r="E1472" s="241" t="str">
        <f t="shared" si="45"/>
        <v>41</v>
      </c>
      <c r="F1472" s="240" t="s">
        <v>3070</v>
      </c>
      <c r="G1472" s="251" t="s">
        <v>3071</v>
      </c>
      <c r="H1472" s="243" t="s">
        <v>3072</v>
      </c>
      <c r="I1472" s="243" t="s">
        <v>3072</v>
      </c>
      <c r="J1472" s="252" t="s">
        <v>34</v>
      </c>
      <c r="K1472" s="245">
        <v>5591000</v>
      </c>
      <c r="L1472" s="246"/>
      <c r="M1472" s="247">
        <f>_xlfn.XLOOKUP(TblMainInvoices[[#This Row],[Chapter_Nomber]],TblFeharesChapter[Abniyeh_Chapter_Nomber],TblFeharesChapter[Abniyeh_Plus_Minus])</f>
        <v>0</v>
      </c>
      <c r="N1472" s="248">
        <v>1.3418000000000001</v>
      </c>
      <c r="O1472" s="245" t="str">
        <f>IF(ISBLANK(TblMainInvoices[[#This Row],[Estimate_Contract_Volumn]]),"",ROUND(TblMainInvoices[[#This Row],[Price_Unit]]*TblMainInvoices[[#This Row],[Estimate_Contract_Volumn]],0))</f>
        <v/>
      </c>
      <c r="P1472" s="249"/>
      <c r="Q1472" s="250" t="str">
        <f>IFERROR(IF(ISBLANK(TblMainInvoices[[#This Row],[ContInv_No01_Volumn]]),"",ROUND(TblMainInvoices[[#This Row],[Price_Unit]]*TblMainInvoices[[#This Row],[ContInv_No01_Volumn]],0)),"")</f>
        <v/>
      </c>
    </row>
    <row r="1473" spans="1:17" ht="50.25" customHeight="1">
      <c r="A1473" s="239" t="str">
        <f t="shared" si="44"/>
        <v>11410203</v>
      </c>
      <c r="B1473" s="240" t="str">
        <f>_xlfn.XLOOKUP(TblMainInvoices[[#This Row],[Fehrest_Code]],TblFeharesCode[Fehrest_Code],TblFeharesCode[Schedule_Prices_Fa])</f>
        <v>ابنیه</v>
      </c>
      <c r="C1473" s="240" t="e">
        <f>_xlfn.XLOOKUP(TblMainInvoices[[#This Row],[Schedule_Prices_Fa]],TblFeharesCode[Schedule_Prices_Fa],#REF!)</f>
        <v>#REF!</v>
      </c>
      <c r="D1473" s="241">
        <v>11</v>
      </c>
      <c r="E1473" s="241" t="str">
        <f t="shared" si="45"/>
        <v>41</v>
      </c>
      <c r="F1473" s="240" t="s">
        <v>3070</v>
      </c>
      <c r="G1473" s="251" t="s">
        <v>3073</v>
      </c>
      <c r="H1473" s="243" t="s">
        <v>3074</v>
      </c>
      <c r="I1473" s="243" t="s">
        <v>3074</v>
      </c>
      <c r="J1473" s="252" t="s">
        <v>34</v>
      </c>
      <c r="K1473" s="245">
        <v>5719000</v>
      </c>
      <c r="L1473" s="246"/>
      <c r="M1473" s="247">
        <f>_xlfn.XLOOKUP(TblMainInvoices[[#This Row],[Chapter_Nomber]],TblFeharesChapter[Abniyeh_Chapter_Nomber],TblFeharesChapter[Abniyeh_Plus_Minus])</f>
        <v>0</v>
      </c>
      <c r="N1473" s="248">
        <v>1.3418000000000001</v>
      </c>
      <c r="O1473" s="245" t="str">
        <f>IF(ISBLANK(TblMainInvoices[[#This Row],[Estimate_Contract_Volumn]]),"",ROUND(TblMainInvoices[[#This Row],[Price_Unit]]*TblMainInvoices[[#This Row],[Estimate_Contract_Volumn]],0))</f>
        <v/>
      </c>
      <c r="P1473" s="249"/>
      <c r="Q1473" s="250" t="str">
        <f>IFERROR(IF(ISBLANK(TblMainInvoices[[#This Row],[ContInv_No01_Volumn]]),"",ROUND(TblMainInvoices[[#This Row],[Price_Unit]]*TblMainInvoices[[#This Row],[ContInv_No01_Volumn]],0)),"")</f>
        <v/>
      </c>
    </row>
    <row r="1474" spans="1:17" ht="50.25" customHeight="1">
      <c r="A1474" s="239" t="str">
        <f t="shared" si="44"/>
        <v>11410204</v>
      </c>
      <c r="B1474" s="240" t="str">
        <f>_xlfn.XLOOKUP(TblMainInvoices[[#This Row],[Fehrest_Code]],TblFeharesCode[Fehrest_Code],TblFeharesCode[Schedule_Prices_Fa])</f>
        <v>ابنیه</v>
      </c>
      <c r="C1474" s="240" t="e">
        <f>_xlfn.XLOOKUP(TblMainInvoices[[#This Row],[Schedule_Prices_Fa]],TblFeharesCode[Schedule_Prices_Fa],#REF!)</f>
        <v>#REF!</v>
      </c>
      <c r="D1474" s="241">
        <v>11</v>
      </c>
      <c r="E1474" s="241" t="str">
        <f t="shared" si="45"/>
        <v>41</v>
      </c>
      <c r="F1474" s="240" t="s">
        <v>3070</v>
      </c>
      <c r="G1474" s="251" t="s">
        <v>3075</v>
      </c>
      <c r="H1474" s="243" t="s">
        <v>3076</v>
      </c>
      <c r="I1474" s="243" t="s">
        <v>3076</v>
      </c>
      <c r="J1474" s="252" t="s">
        <v>34</v>
      </c>
      <c r="K1474" s="245">
        <v>4899000</v>
      </c>
      <c r="L1474" s="246"/>
      <c r="M1474" s="247">
        <f>_xlfn.XLOOKUP(TblMainInvoices[[#This Row],[Chapter_Nomber]],TblFeharesChapter[Abniyeh_Chapter_Nomber],TblFeharesChapter[Abniyeh_Plus_Minus])</f>
        <v>0</v>
      </c>
      <c r="N1474" s="248">
        <v>1.3418000000000001</v>
      </c>
      <c r="O1474" s="245" t="str">
        <f>IF(ISBLANK(TblMainInvoices[[#This Row],[Estimate_Contract_Volumn]]),"",ROUND(TblMainInvoices[[#This Row],[Price_Unit]]*TblMainInvoices[[#This Row],[Estimate_Contract_Volumn]],0))</f>
        <v/>
      </c>
      <c r="P1474" s="249"/>
      <c r="Q1474" s="250" t="str">
        <f>IFERROR(IF(ISBLANK(TblMainInvoices[[#This Row],[ContInv_No01_Volumn]]),"",ROUND(TblMainInvoices[[#This Row],[Price_Unit]]*TblMainInvoices[[#This Row],[ContInv_No01_Volumn]],0)),"")</f>
        <v/>
      </c>
    </row>
    <row r="1475" spans="1:17" ht="50.25" customHeight="1">
      <c r="A1475" s="239" t="str">
        <f t="shared" si="44"/>
        <v>11410205</v>
      </c>
      <c r="B1475" s="240" t="str">
        <f>_xlfn.XLOOKUP(TblMainInvoices[[#This Row],[Fehrest_Code]],TblFeharesCode[Fehrest_Code],TblFeharesCode[Schedule_Prices_Fa])</f>
        <v>ابنیه</v>
      </c>
      <c r="C1475" s="240" t="e">
        <f>_xlfn.XLOOKUP(TblMainInvoices[[#This Row],[Schedule_Prices_Fa]],TblFeharesCode[Schedule_Prices_Fa],#REF!)</f>
        <v>#REF!</v>
      </c>
      <c r="D1475" s="241">
        <v>11</v>
      </c>
      <c r="E1475" s="241" t="str">
        <f t="shared" si="45"/>
        <v>41</v>
      </c>
      <c r="F1475" s="240" t="s">
        <v>3070</v>
      </c>
      <c r="G1475" s="251" t="s">
        <v>3077</v>
      </c>
      <c r="H1475" s="243" t="s">
        <v>3078</v>
      </c>
      <c r="I1475" s="243" t="s">
        <v>4427</v>
      </c>
      <c r="J1475" s="252" t="s">
        <v>34</v>
      </c>
      <c r="K1475" s="245">
        <v>4159000</v>
      </c>
      <c r="L1475" s="246"/>
      <c r="M1475" s="247">
        <f>_xlfn.XLOOKUP(TblMainInvoices[[#This Row],[Chapter_Nomber]],TblFeharesChapter[Abniyeh_Chapter_Nomber],TblFeharesChapter[Abniyeh_Plus_Minus])</f>
        <v>0</v>
      </c>
      <c r="N1475" s="248">
        <v>1.3418000000000001</v>
      </c>
      <c r="O1475" s="245" t="str">
        <f>IF(ISBLANK(TblMainInvoices[[#This Row],[Estimate_Contract_Volumn]]),"",ROUND(TblMainInvoices[[#This Row],[Price_Unit]]*TblMainInvoices[[#This Row],[Estimate_Contract_Volumn]],0))</f>
        <v/>
      </c>
      <c r="P1475" s="249"/>
      <c r="Q1475" s="250" t="str">
        <f>IFERROR(IF(ISBLANK(TblMainInvoices[[#This Row],[ContInv_No01_Volumn]]),"",ROUND(TblMainInvoices[[#This Row],[Price_Unit]]*TblMainInvoices[[#This Row],[ContInv_No01_Volumn]],0)),"")</f>
        <v/>
      </c>
    </row>
    <row r="1476" spans="1:17" ht="50.25" customHeight="1">
      <c r="A1476" s="239" t="str">
        <f t="shared" si="44"/>
        <v>11410206</v>
      </c>
      <c r="B1476" s="240" t="str">
        <f>_xlfn.XLOOKUP(TblMainInvoices[[#This Row],[Fehrest_Code]],TblFeharesCode[Fehrest_Code],TblFeharesCode[Schedule_Prices_Fa])</f>
        <v>ابنیه</v>
      </c>
      <c r="C1476" s="240" t="e">
        <f>_xlfn.XLOOKUP(TblMainInvoices[[#This Row],[Schedule_Prices_Fa]],TblFeharesCode[Schedule_Prices_Fa],#REF!)</f>
        <v>#REF!</v>
      </c>
      <c r="D1476" s="241">
        <v>11</v>
      </c>
      <c r="E1476" s="241" t="str">
        <f t="shared" si="45"/>
        <v>41</v>
      </c>
      <c r="F1476" s="240" t="s">
        <v>3070</v>
      </c>
      <c r="G1476" s="251" t="s">
        <v>3079</v>
      </c>
      <c r="H1476" s="243" t="s">
        <v>3080</v>
      </c>
      <c r="I1476" s="243" t="s">
        <v>4428</v>
      </c>
      <c r="J1476" s="252" t="s">
        <v>34</v>
      </c>
      <c r="K1476" s="245">
        <v>4726000</v>
      </c>
      <c r="L1476" s="246"/>
      <c r="M1476" s="247">
        <f>_xlfn.XLOOKUP(TblMainInvoices[[#This Row],[Chapter_Nomber]],TblFeharesChapter[Abniyeh_Chapter_Nomber],TblFeharesChapter[Abniyeh_Plus_Minus])</f>
        <v>0</v>
      </c>
      <c r="N1476" s="248">
        <v>1.3418000000000001</v>
      </c>
      <c r="O1476" s="245" t="str">
        <f>IF(ISBLANK(TblMainInvoices[[#This Row],[Estimate_Contract_Volumn]]),"",ROUND(TblMainInvoices[[#This Row],[Price_Unit]]*TblMainInvoices[[#This Row],[Estimate_Contract_Volumn]],0))</f>
        <v/>
      </c>
      <c r="P1476" s="249"/>
      <c r="Q1476" s="250" t="str">
        <f>IFERROR(IF(ISBLANK(TblMainInvoices[[#This Row],[ContInv_No01_Volumn]]),"",ROUND(TblMainInvoices[[#This Row],[Price_Unit]]*TblMainInvoices[[#This Row],[ContInv_No01_Volumn]],0)),"")</f>
        <v/>
      </c>
    </row>
    <row r="1477" spans="1:17" ht="50.25" customHeight="1">
      <c r="A1477" s="239" t="str">
        <f t="shared" si="44"/>
        <v>11410301</v>
      </c>
      <c r="B1477" s="240" t="str">
        <f>_xlfn.XLOOKUP(TblMainInvoices[[#This Row],[Fehrest_Code]],TblFeharesCode[Fehrest_Code],TblFeharesCode[Schedule_Prices_Fa])</f>
        <v>ابنیه</v>
      </c>
      <c r="C1477" s="240" t="e">
        <f>_xlfn.XLOOKUP(TblMainInvoices[[#This Row],[Schedule_Prices_Fa]],TblFeharesCode[Schedule_Prices_Fa],#REF!)</f>
        <v>#REF!</v>
      </c>
      <c r="D1477" s="241">
        <v>11</v>
      </c>
      <c r="E1477" s="241" t="str">
        <f t="shared" si="45"/>
        <v>41</v>
      </c>
      <c r="F1477" s="240" t="s">
        <v>3070</v>
      </c>
      <c r="G1477" s="251" t="s">
        <v>3081</v>
      </c>
      <c r="H1477" s="243" t="s">
        <v>3082</v>
      </c>
      <c r="I1477" s="243" t="s">
        <v>3082</v>
      </c>
      <c r="J1477" s="252" t="s">
        <v>34</v>
      </c>
      <c r="K1477" s="245">
        <v>4820000</v>
      </c>
      <c r="L1477" s="246"/>
      <c r="M1477" s="247">
        <f>_xlfn.XLOOKUP(TblMainInvoices[[#This Row],[Chapter_Nomber]],TblFeharesChapter[Abniyeh_Chapter_Nomber],TblFeharesChapter[Abniyeh_Plus_Minus])</f>
        <v>0</v>
      </c>
      <c r="N1477" s="248">
        <v>1.3418000000000001</v>
      </c>
      <c r="O1477" s="245" t="str">
        <f>IF(ISBLANK(TblMainInvoices[[#This Row],[Estimate_Contract_Volumn]]),"",ROUND(TblMainInvoices[[#This Row],[Price_Unit]]*TblMainInvoices[[#This Row],[Estimate_Contract_Volumn]],0))</f>
        <v/>
      </c>
      <c r="P1477" s="249"/>
      <c r="Q1477" s="250" t="str">
        <f>IFERROR(IF(ISBLANK(TblMainInvoices[[#This Row],[ContInv_No01_Volumn]]),"",ROUND(TblMainInvoices[[#This Row],[Price_Unit]]*TblMainInvoices[[#This Row],[ContInv_No01_Volumn]],0)),"")</f>
        <v/>
      </c>
    </row>
    <row r="1478" spans="1:17" ht="50.25" customHeight="1">
      <c r="A1478" s="239" t="str">
        <f t="shared" si="44"/>
        <v>11410302</v>
      </c>
      <c r="B1478" s="240" t="str">
        <f>_xlfn.XLOOKUP(TblMainInvoices[[#This Row],[Fehrest_Code]],TblFeharesCode[Fehrest_Code],TblFeharesCode[Schedule_Prices_Fa])</f>
        <v>ابنیه</v>
      </c>
      <c r="C1478" s="240" t="e">
        <f>_xlfn.XLOOKUP(TblMainInvoices[[#This Row],[Schedule_Prices_Fa]],TblFeharesCode[Schedule_Prices_Fa],#REF!)</f>
        <v>#REF!</v>
      </c>
      <c r="D1478" s="241">
        <v>11</v>
      </c>
      <c r="E1478" s="241" t="str">
        <f t="shared" si="45"/>
        <v>41</v>
      </c>
      <c r="F1478" s="240" t="s">
        <v>3070</v>
      </c>
      <c r="G1478" s="251" t="s">
        <v>3083</v>
      </c>
      <c r="H1478" s="243" t="s">
        <v>3084</v>
      </c>
      <c r="I1478" s="243" t="s">
        <v>4429</v>
      </c>
      <c r="J1478" s="252" t="s">
        <v>34</v>
      </c>
      <c r="K1478" s="245">
        <v>5945000</v>
      </c>
      <c r="L1478" s="246"/>
      <c r="M1478" s="247">
        <f>_xlfn.XLOOKUP(TblMainInvoices[[#This Row],[Chapter_Nomber]],TblFeharesChapter[Abniyeh_Chapter_Nomber],TblFeharesChapter[Abniyeh_Plus_Minus])</f>
        <v>0</v>
      </c>
      <c r="N1478" s="248">
        <v>1.3418000000000001</v>
      </c>
      <c r="O1478" s="245" t="str">
        <f>IF(ISBLANK(TblMainInvoices[[#This Row],[Estimate_Contract_Volumn]]),"",ROUND(TblMainInvoices[[#This Row],[Price_Unit]]*TblMainInvoices[[#This Row],[Estimate_Contract_Volumn]],0))</f>
        <v/>
      </c>
      <c r="P1478" s="249"/>
      <c r="Q1478" s="250" t="str">
        <f>IFERROR(IF(ISBLANK(TblMainInvoices[[#This Row],[ContInv_No01_Volumn]]),"",ROUND(TblMainInvoices[[#This Row],[Price_Unit]]*TblMainInvoices[[#This Row],[ContInv_No01_Volumn]],0)),"")</f>
        <v/>
      </c>
    </row>
    <row r="1479" spans="1:17" ht="50.25" customHeight="1">
      <c r="A1479" s="239" t="str">
        <f t="shared" si="44"/>
        <v>11410303</v>
      </c>
      <c r="B1479" s="240" t="str">
        <f>_xlfn.XLOOKUP(TblMainInvoices[[#This Row],[Fehrest_Code]],TblFeharesCode[Fehrest_Code],TblFeharesCode[Schedule_Prices_Fa])</f>
        <v>ابنیه</v>
      </c>
      <c r="C1479" s="240" t="e">
        <f>_xlfn.XLOOKUP(TblMainInvoices[[#This Row],[Schedule_Prices_Fa]],TblFeharesCode[Schedule_Prices_Fa],#REF!)</f>
        <v>#REF!</v>
      </c>
      <c r="D1479" s="241">
        <v>11</v>
      </c>
      <c r="E1479" s="241" t="str">
        <f t="shared" si="45"/>
        <v>41</v>
      </c>
      <c r="F1479" s="240" t="s">
        <v>3070</v>
      </c>
      <c r="G1479" s="251" t="s">
        <v>3085</v>
      </c>
      <c r="H1479" s="243" t="s">
        <v>3086</v>
      </c>
      <c r="I1479" s="243" t="s">
        <v>4430</v>
      </c>
      <c r="J1479" s="252" t="s">
        <v>34</v>
      </c>
      <c r="K1479" s="245">
        <v>6034000</v>
      </c>
      <c r="L1479" s="246"/>
      <c r="M1479" s="247">
        <f>_xlfn.XLOOKUP(TblMainInvoices[[#This Row],[Chapter_Nomber]],TblFeharesChapter[Abniyeh_Chapter_Nomber],TblFeharesChapter[Abniyeh_Plus_Minus])</f>
        <v>0</v>
      </c>
      <c r="N1479" s="248">
        <v>1.3418000000000001</v>
      </c>
      <c r="O1479" s="245" t="str">
        <f>IF(ISBLANK(TblMainInvoices[[#This Row],[Estimate_Contract_Volumn]]),"",ROUND(TblMainInvoices[[#This Row],[Price_Unit]]*TblMainInvoices[[#This Row],[Estimate_Contract_Volumn]],0))</f>
        <v/>
      </c>
      <c r="P1479" s="249"/>
      <c r="Q1479" s="250" t="str">
        <f>IFERROR(IF(ISBLANK(TblMainInvoices[[#This Row],[ContInv_No01_Volumn]]),"",ROUND(TblMainInvoices[[#This Row],[Price_Unit]]*TblMainInvoices[[#This Row],[ContInv_No01_Volumn]],0)),"")</f>
        <v/>
      </c>
    </row>
    <row r="1480" spans="1:17" ht="50.25" customHeight="1">
      <c r="A1480" s="239" t="str">
        <f t="shared" si="44"/>
        <v>11410305</v>
      </c>
      <c r="B1480" s="240" t="str">
        <f>_xlfn.XLOOKUP(TblMainInvoices[[#This Row],[Fehrest_Code]],TblFeharesCode[Fehrest_Code],TblFeharesCode[Schedule_Prices_Fa])</f>
        <v>ابنیه</v>
      </c>
      <c r="C1480" s="240" t="e">
        <f>_xlfn.XLOOKUP(TblMainInvoices[[#This Row],[Schedule_Prices_Fa]],TblFeharesCode[Schedule_Prices_Fa],#REF!)</f>
        <v>#REF!</v>
      </c>
      <c r="D1480" s="241">
        <v>11</v>
      </c>
      <c r="E1480" s="241" t="str">
        <f t="shared" si="45"/>
        <v>41</v>
      </c>
      <c r="F1480" s="240" t="s">
        <v>3070</v>
      </c>
      <c r="G1480" s="251" t="s">
        <v>3087</v>
      </c>
      <c r="H1480" s="243" t="s">
        <v>3088</v>
      </c>
      <c r="I1480" s="243" t="s">
        <v>3088</v>
      </c>
      <c r="J1480" s="252" t="s">
        <v>125</v>
      </c>
      <c r="K1480" s="245">
        <v>4214000</v>
      </c>
      <c r="L1480" s="246"/>
      <c r="M1480" s="247">
        <f>_xlfn.XLOOKUP(TblMainInvoices[[#This Row],[Chapter_Nomber]],TblFeharesChapter[Abniyeh_Chapter_Nomber],TblFeharesChapter[Abniyeh_Plus_Minus])</f>
        <v>0</v>
      </c>
      <c r="N1480" s="248">
        <v>1.3418000000000001</v>
      </c>
      <c r="O1480" s="245" t="str">
        <f>IF(ISBLANK(TblMainInvoices[[#This Row],[Estimate_Contract_Volumn]]),"",ROUND(TblMainInvoices[[#This Row],[Price_Unit]]*TblMainInvoices[[#This Row],[Estimate_Contract_Volumn]],0))</f>
        <v/>
      </c>
      <c r="P1480" s="249"/>
      <c r="Q1480" s="250" t="str">
        <f>IFERROR(IF(ISBLANK(TblMainInvoices[[#This Row],[ContInv_No01_Volumn]]),"",ROUND(TblMainInvoices[[#This Row],[Price_Unit]]*TblMainInvoices[[#This Row],[ContInv_No01_Volumn]],0)),"")</f>
        <v/>
      </c>
    </row>
    <row r="1481" spans="1:17" ht="50.25" customHeight="1">
      <c r="A1481" s="239" t="str">
        <f t="shared" si="44"/>
        <v>11410501</v>
      </c>
      <c r="B1481" s="240" t="str">
        <f>_xlfn.XLOOKUP(TblMainInvoices[[#This Row],[Fehrest_Code]],TblFeharesCode[Fehrest_Code],TblFeharesCode[Schedule_Prices_Fa])</f>
        <v>ابنیه</v>
      </c>
      <c r="C1481" s="240" t="e">
        <f>_xlfn.XLOOKUP(TblMainInvoices[[#This Row],[Schedule_Prices_Fa]],TblFeharesCode[Schedule_Prices_Fa],#REF!)</f>
        <v>#REF!</v>
      </c>
      <c r="D1481" s="241">
        <v>11</v>
      </c>
      <c r="E1481" s="241" t="str">
        <f t="shared" si="45"/>
        <v>41</v>
      </c>
      <c r="F1481" s="240" t="s">
        <v>3070</v>
      </c>
      <c r="G1481" s="251" t="s">
        <v>3089</v>
      </c>
      <c r="H1481" s="243" t="s">
        <v>3090</v>
      </c>
      <c r="I1481" s="243" t="s">
        <v>4431</v>
      </c>
      <c r="J1481" s="252" t="s">
        <v>33</v>
      </c>
      <c r="K1481" s="245">
        <v>17908000</v>
      </c>
      <c r="L1481" s="246"/>
      <c r="M1481" s="247">
        <f>_xlfn.XLOOKUP(TblMainInvoices[[#This Row],[Chapter_Nomber]],TblFeharesChapter[Abniyeh_Chapter_Nomber],TblFeharesChapter[Abniyeh_Plus_Minus])</f>
        <v>0</v>
      </c>
      <c r="N1481" s="248">
        <v>1.3418000000000001</v>
      </c>
      <c r="O1481" s="245" t="str">
        <f>IF(ISBLANK(TblMainInvoices[[#This Row],[Estimate_Contract_Volumn]]),"",ROUND(TblMainInvoices[[#This Row],[Price_Unit]]*TblMainInvoices[[#This Row],[Estimate_Contract_Volumn]],0))</f>
        <v/>
      </c>
      <c r="P1481" s="249"/>
      <c r="Q1481" s="250" t="str">
        <f>IFERROR(IF(ISBLANK(TblMainInvoices[[#This Row],[ContInv_No01_Volumn]]),"",ROUND(TblMainInvoices[[#This Row],[Price_Unit]]*TblMainInvoices[[#This Row],[ContInv_No01_Volumn]],0)),"")</f>
        <v/>
      </c>
    </row>
    <row r="1482" spans="1:17" ht="50.25" customHeight="1">
      <c r="A1482" s="239" t="str">
        <f t="shared" si="44"/>
        <v>11410502</v>
      </c>
      <c r="B1482" s="240" t="str">
        <f>_xlfn.XLOOKUP(TblMainInvoices[[#This Row],[Fehrest_Code]],TblFeharesCode[Fehrest_Code],TblFeharesCode[Schedule_Prices_Fa])</f>
        <v>ابنیه</v>
      </c>
      <c r="C1482" s="240" t="e">
        <f>_xlfn.XLOOKUP(TblMainInvoices[[#This Row],[Schedule_Prices_Fa]],TblFeharesCode[Schedule_Prices_Fa],#REF!)</f>
        <v>#REF!</v>
      </c>
      <c r="D1482" s="241">
        <v>11</v>
      </c>
      <c r="E1482" s="241" t="str">
        <f t="shared" si="45"/>
        <v>41</v>
      </c>
      <c r="F1482" s="240" t="s">
        <v>3070</v>
      </c>
      <c r="G1482" s="251" t="s">
        <v>3091</v>
      </c>
      <c r="H1482" s="243" t="s">
        <v>3092</v>
      </c>
      <c r="I1482" s="243" t="s">
        <v>3092</v>
      </c>
      <c r="J1482" s="252" t="s">
        <v>33</v>
      </c>
      <c r="K1482" s="245">
        <v>15864000</v>
      </c>
      <c r="L1482" s="246"/>
      <c r="M1482" s="247">
        <f>_xlfn.XLOOKUP(TblMainInvoices[[#This Row],[Chapter_Nomber]],TblFeharesChapter[Abniyeh_Chapter_Nomber],TblFeharesChapter[Abniyeh_Plus_Minus])</f>
        <v>0</v>
      </c>
      <c r="N1482" s="248">
        <v>1.3418000000000001</v>
      </c>
      <c r="O1482" s="245" t="str">
        <f>IF(ISBLANK(TblMainInvoices[[#This Row],[Estimate_Contract_Volumn]]),"",ROUND(TblMainInvoices[[#This Row],[Price_Unit]]*TblMainInvoices[[#This Row],[Estimate_Contract_Volumn]],0))</f>
        <v/>
      </c>
      <c r="P1482" s="249"/>
      <c r="Q1482" s="250" t="str">
        <f>IFERROR(IF(ISBLANK(TblMainInvoices[[#This Row],[ContInv_No01_Volumn]]),"",ROUND(TblMainInvoices[[#This Row],[Price_Unit]]*TblMainInvoices[[#This Row],[ContInv_No01_Volumn]],0)),"")</f>
        <v/>
      </c>
    </row>
    <row r="1483" spans="1:17" ht="50.25" customHeight="1">
      <c r="A1483" s="239" t="str">
        <f t="shared" si="44"/>
        <v>11410508</v>
      </c>
      <c r="B1483" s="240" t="str">
        <f>_xlfn.XLOOKUP(TblMainInvoices[[#This Row],[Fehrest_Code]],TblFeharesCode[Fehrest_Code],TblFeharesCode[Schedule_Prices_Fa])</f>
        <v>ابنیه</v>
      </c>
      <c r="C1483" s="240" t="e">
        <f>_xlfn.XLOOKUP(TblMainInvoices[[#This Row],[Schedule_Prices_Fa]],TblFeharesCode[Schedule_Prices_Fa],#REF!)</f>
        <v>#REF!</v>
      </c>
      <c r="D1483" s="241">
        <v>11</v>
      </c>
      <c r="E1483" s="241" t="str">
        <f t="shared" si="45"/>
        <v>41</v>
      </c>
      <c r="F1483" s="240" t="s">
        <v>3070</v>
      </c>
      <c r="G1483" s="251" t="s">
        <v>3093</v>
      </c>
      <c r="H1483" s="243" t="s">
        <v>3094</v>
      </c>
      <c r="I1483" s="243" t="s">
        <v>3094</v>
      </c>
      <c r="J1483" s="252" t="s">
        <v>33</v>
      </c>
      <c r="K1483" s="245">
        <v>33390000</v>
      </c>
      <c r="L1483" s="246"/>
      <c r="M1483" s="247">
        <f>_xlfn.XLOOKUP(TblMainInvoices[[#This Row],[Chapter_Nomber]],TblFeharesChapter[Abniyeh_Chapter_Nomber],TblFeharesChapter[Abniyeh_Plus_Minus])</f>
        <v>0</v>
      </c>
      <c r="N1483" s="248">
        <v>1.3418000000000001</v>
      </c>
      <c r="O1483" s="245" t="str">
        <f>IF(ISBLANK(TblMainInvoices[[#This Row],[Estimate_Contract_Volumn]]),"",ROUND(TblMainInvoices[[#This Row],[Price_Unit]]*TblMainInvoices[[#This Row],[Estimate_Contract_Volumn]],0))</f>
        <v/>
      </c>
      <c r="P1483" s="249"/>
      <c r="Q1483" s="250" t="str">
        <f>IFERROR(IF(ISBLANK(TblMainInvoices[[#This Row],[ContInv_No01_Volumn]]),"",ROUND(TblMainInvoices[[#This Row],[Price_Unit]]*TblMainInvoices[[#This Row],[ContInv_No01_Volumn]],0)),"")</f>
        <v/>
      </c>
    </row>
    <row r="1484" spans="1:17" ht="50.25" customHeight="1">
      <c r="A1484" s="239" t="str">
        <f t="shared" si="44"/>
        <v>11410601</v>
      </c>
      <c r="B1484" s="240" t="str">
        <f>_xlfn.XLOOKUP(TblMainInvoices[[#This Row],[Fehrest_Code]],TblFeharesCode[Fehrest_Code],TblFeharesCode[Schedule_Prices_Fa])</f>
        <v>ابنیه</v>
      </c>
      <c r="C1484" s="240" t="e">
        <f>_xlfn.XLOOKUP(TblMainInvoices[[#This Row],[Schedule_Prices_Fa]],TblFeharesCode[Schedule_Prices_Fa],#REF!)</f>
        <v>#REF!</v>
      </c>
      <c r="D1484" s="241">
        <v>11</v>
      </c>
      <c r="E1484" s="241" t="str">
        <f t="shared" si="45"/>
        <v>41</v>
      </c>
      <c r="F1484" s="240" t="s">
        <v>3070</v>
      </c>
      <c r="G1484" s="251" t="s">
        <v>3095</v>
      </c>
      <c r="H1484" s="243" t="s">
        <v>3096</v>
      </c>
      <c r="I1484" s="243" t="s">
        <v>3096</v>
      </c>
      <c r="J1484" s="252" t="s">
        <v>33</v>
      </c>
      <c r="K1484" s="245">
        <v>9457000</v>
      </c>
      <c r="L1484" s="246"/>
      <c r="M1484" s="247">
        <f>_xlfn.XLOOKUP(TblMainInvoices[[#This Row],[Chapter_Nomber]],TblFeharesChapter[Abniyeh_Chapter_Nomber],TblFeharesChapter[Abniyeh_Plus_Minus])</f>
        <v>0</v>
      </c>
      <c r="N1484" s="248">
        <v>1.3418000000000001</v>
      </c>
      <c r="O1484" s="245" t="str">
        <f>IF(ISBLANK(TblMainInvoices[[#This Row],[Estimate_Contract_Volumn]]),"",ROUND(TblMainInvoices[[#This Row],[Price_Unit]]*TblMainInvoices[[#This Row],[Estimate_Contract_Volumn]],0))</f>
        <v/>
      </c>
      <c r="P1484" s="249"/>
      <c r="Q1484" s="250" t="str">
        <f>IFERROR(IF(ISBLANK(TblMainInvoices[[#This Row],[ContInv_No01_Volumn]]),"",ROUND(TblMainInvoices[[#This Row],[Price_Unit]]*TblMainInvoices[[#This Row],[ContInv_No01_Volumn]],0)),"")</f>
        <v/>
      </c>
    </row>
    <row r="1485" spans="1:17" ht="50.25" customHeight="1">
      <c r="A1485" s="239" t="str">
        <f t="shared" si="44"/>
        <v>11410602</v>
      </c>
      <c r="B1485" s="240" t="str">
        <f>_xlfn.XLOOKUP(TblMainInvoices[[#This Row],[Fehrest_Code]],TblFeharesCode[Fehrest_Code],TblFeharesCode[Schedule_Prices_Fa])</f>
        <v>ابنیه</v>
      </c>
      <c r="C1485" s="240" t="e">
        <f>_xlfn.XLOOKUP(TblMainInvoices[[#This Row],[Schedule_Prices_Fa]],TblFeharesCode[Schedule_Prices_Fa],#REF!)</f>
        <v>#REF!</v>
      </c>
      <c r="D1485" s="241">
        <v>11</v>
      </c>
      <c r="E1485" s="241" t="str">
        <f t="shared" si="45"/>
        <v>41</v>
      </c>
      <c r="F1485" s="240" t="s">
        <v>3070</v>
      </c>
      <c r="G1485" s="251" t="s">
        <v>3097</v>
      </c>
      <c r="H1485" s="243" t="s">
        <v>3098</v>
      </c>
      <c r="I1485" s="243" t="s">
        <v>3098</v>
      </c>
      <c r="J1485" s="252" t="s">
        <v>33</v>
      </c>
      <c r="K1485" s="245">
        <v>7660000</v>
      </c>
      <c r="L1485" s="246"/>
      <c r="M1485" s="247">
        <f>_xlfn.XLOOKUP(TblMainInvoices[[#This Row],[Chapter_Nomber]],TblFeharesChapter[Abniyeh_Chapter_Nomber],TblFeharesChapter[Abniyeh_Plus_Minus])</f>
        <v>0</v>
      </c>
      <c r="N1485" s="248">
        <v>1.3418000000000001</v>
      </c>
      <c r="O1485" s="245" t="str">
        <f>IF(ISBLANK(TblMainInvoices[[#This Row],[Estimate_Contract_Volumn]]),"",ROUND(TblMainInvoices[[#This Row],[Price_Unit]]*TblMainInvoices[[#This Row],[Estimate_Contract_Volumn]],0))</f>
        <v/>
      </c>
      <c r="P1485" s="249"/>
      <c r="Q1485" s="250" t="str">
        <f>IFERROR(IF(ISBLANK(TblMainInvoices[[#This Row],[ContInv_No01_Volumn]]),"",ROUND(TblMainInvoices[[#This Row],[Price_Unit]]*TblMainInvoices[[#This Row],[ContInv_No01_Volumn]],0)),"")</f>
        <v/>
      </c>
    </row>
    <row r="1486" spans="1:17" ht="50.25" customHeight="1">
      <c r="A1486" s="239" t="str">
        <f t="shared" ref="A1486:A1549" si="46">D1486&amp;G1486</f>
        <v>11410603</v>
      </c>
      <c r="B1486" s="240" t="str">
        <f>_xlfn.XLOOKUP(TblMainInvoices[[#This Row],[Fehrest_Code]],TblFeharesCode[Fehrest_Code],TblFeharesCode[Schedule_Prices_Fa])</f>
        <v>ابنیه</v>
      </c>
      <c r="C1486" s="240" t="e">
        <f>_xlfn.XLOOKUP(TblMainInvoices[[#This Row],[Schedule_Prices_Fa]],TblFeharesCode[Schedule_Prices_Fa],#REF!)</f>
        <v>#REF!</v>
      </c>
      <c r="D1486" s="241">
        <v>11</v>
      </c>
      <c r="E1486" s="241" t="str">
        <f t="shared" ref="E1486:E1549" si="47">LEFT($G1486,2)</f>
        <v>41</v>
      </c>
      <c r="F1486" s="240" t="s">
        <v>3070</v>
      </c>
      <c r="G1486" s="251" t="s">
        <v>3099</v>
      </c>
      <c r="H1486" s="243" t="s">
        <v>3100</v>
      </c>
      <c r="I1486" s="243" t="s">
        <v>3100</v>
      </c>
      <c r="J1486" s="252" t="s">
        <v>33</v>
      </c>
      <c r="K1486" s="245">
        <v>10707000</v>
      </c>
      <c r="L1486" s="246"/>
      <c r="M1486" s="247">
        <f>_xlfn.XLOOKUP(TblMainInvoices[[#This Row],[Chapter_Nomber]],TblFeharesChapter[Abniyeh_Chapter_Nomber],TblFeharesChapter[Abniyeh_Plus_Minus])</f>
        <v>0</v>
      </c>
      <c r="N1486" s="248">
        <v>1.3418000000000001</v>
      </c>
      <c r="O1486" s="245" t="str">
        <f>IF(ISBLANK(TblMainInvoices[[#This Row],[Estimate_Contract_Volumn]]),"",ROUND(TblMainInvoices[[#This Row],[Price_Unit]]*TblMainInvoices[[#This Row],[Estimate_Contract_Volumn]],0))</f>
        <v/>
      </c>
      <c r="P1486" s="249"/>
      <c r="Q1486" s="250" t="str">
        <f>IFERROR(IF(ISBLANK(TblMainInvoices[[#This Row],[ContInv_No01_Volumn]]),"",ROUND(TblMainInvoices[[#This Row],[Price_Unit]]*TblMainInvoices[[#This Row],[ContInv_No01_Volumn]],0)),"")</f>
        <v/>
      </c>
    </row>
    <row r="1487" spans="1:17" ht="50.25" customHeight="1">
      <c r="A1487" s="239" t="str">
        <f t="shared" si="46"/>
        <v>11410701</v>
      </c>
      <c r="B1487" s="240" t="str">
        <f>_xlfn.XLOOKUP(TblMainInvoices[[#This Row],[Fehrest_Code]],TblFeharesCode[Fehrest_Code],TblFeharesCode[Schedule_Prices_Fa])</f>
        <v>ابنیه</v>
      </c>
      <c r="C1487" s="240" t="e">
        <f>_xlfn.XLOOKUP(TblMainInvoices[[#This Row],[Schedule_Prices_Fa]],TblFeharesCode[Schedule_Prices_Fa],#REF!)</f>
        <v>#REF!</v>
      </c>
      <c r="D1487" s="241">
        <v>11</v>
      </c>
      <c r="E1487" s="241" t="str">
        <f t="shared" si="47"/>
        <v>41</v>
      </c>
      <c r="F1487" s="240" t="s">
        <v>3070</v>
      </c>
      <c r="G1487" s="251" t="s">
        <v>3101</v>
      </c>
      <c r="H1487" s="243" t="s">
        <v>3102</v>
      </c>
      <c r="I1487" s="243" t="s">
        <v>3102</v>
      </c>
      <c r="J1487" s="252" t="s">
        <v>3103</v>
      </c>
      <c r="K1487" s="245">
        <v>21400</v>
      </c>
      <c r="L1487" s="246"/>
      <c r="M1487" s="247">
        <f>_xlfn.XLOOKUP(TblMainInvoices[[#This Row],[Chapter_Nomber]],TblFeharesChapter[Abniyeh_Chapter_Nomber],TblFeharesChapter[Abniyeh_Plus_Minus])</f>
        <v>0</v>
      </c>
      <c r="N1487" s="248">
        <v>1.3418000000000001</v>
      </c>
      <c r="O1487" s="245" t="str">
        <f>IF(ISBLANK(TblMainInvoices[[#This Row],[Estimate_Contract_Volumn]]),"",ROUND(TblMainInvoices[[#This Row],[Price_Unit]]*TblMainInvoices[[#This Row],[Estimate_Contract_Volumn]],0))</f>
        <v/>
      </c>
      <c r="P1487" s="249"/>
      <c r="Q1487" s="250" t="str">
        <f>IFERROR(IF(ISBLANK(TblMainInvoices[[#This Row],[ContInv_No01_Volumn]]),"",ROUND(TblMainInvoices[[#This Row],[Price_Unit]]*TblMainInvoices[[#This Row],[ContInv_No01_Volumn]],0)),"")</f>
        <v/>
      </c>
    </row>
    <row r="1488" spans="1:17" ht="50.25" customHeight="1">
      <c r="A1488" s="239" t="str">
        <f t="shared" si="46"/>
        <v>11410702</v>
      </c>
      <c r="B1488" s="240" t="str">
        <f>_xlfn.XLOOKUP(TblMainInvoices[[#This Row],[Fehrest_Code]],TblFeharesCode[Fehrest_Code],TblFeharesCode[Schedule_Prices_Fa])</f>
        <v>ابنیه</v>
      </c>
      <c r="C1488" s="240" t="e">
        <f>_xlfn.XLOOKUP(TblMainInvoices[[#This Row],[Schedule_Prices_Fa]],TblFeharesCode[Schedule_Prices_Fa],#REF!)</f>
        <v>#REF!</v>
      </c>
      <c r="D1488" s="241">
        <v>11</v>
      </c>
      <c r="E1488" s="241" t="str">
        <f t="shared" si="47"/>
        <v>41</v>
      </c>
      <c r="F1488" s="240" t="s">
        <v>3070</v>
      </c>
      <c r="G1488" s="251" t="s">
        <v>3104</v>
      </c>
      <c r="H1488" s="243" t="s">
        <v>3105</v>
      </c>
      <c r="I1488" s="243" t="s">
        <v>4432</v>
      </c>
      <c r="J1488" s="252" t="s">
        <v>3103</v>
      </c>
      <c r="K1488" s="245">
        <v>16800</v>
      </c>
      <c r="L1488" s="246"/>
      <c r="M1488" s="247">
        <f>_xlfn.XLOOKUP(TblMainInvoices[[#This Row],[Chapter_Nomber]],TblFeharesChapter[Abniyeh_Chapter_Nomber],TblFeharesChapter[Abniyeh_Plus_Minus])</f>
        <v>0</v>
      </c>
      <c r="N1488" s="248">
        <v>1.3418000000000001</v>
      </c>
      <c r="O1488" s="245" t="str">
        <f>IF(ISBLANK(TblMainInvoices[[#This Row],[Estimate_Contract_Volumn]]),"",ROUND(TblMainInvoices[[#This Row],[Price_Unit]]*TblMainInvoices[[#This Row],[Estimate_Contract_Volumn]],0))</f>
        <v/>
      </c>
      <c r="P1488" s="249"/>
      <c r="Q1488" s="250" t="str">
        <f>IFERROR(IF(ISBLANK(TblMainInvoices[[#This Row],[ContInv_No01_Volumn]]),"",ROUND(TblMainInvoices[[#This Row],[Price_Unit]]*TblMainInvoices[[#This Row],[ContInv_No01_Volumn]],0)),"")</f>
        <v/>
      </c>
    </row>
    <row r="1489" spans="1:17" ht="50.25" customHeight="1">
      <c r="A1489" s="239" t="str">
        <f t="shared" si="46"/>
        <v>11410703</v>
      </c>
      <c r="B1489" s="240" t="str">
        <f>_xlfn.XLOOKUP(TblMainInvoices[[#This Row],[Fehrest_Code]],TblFeharesCode[Fehrest_Code],TblFeharesCode[Schedule_Prices_Fa])</f>
        <v>ابنیه</v>
      </c>
      <c r="C1489" s="240" t="e">
        <f>_xlfn.XLOOKUP(TblMainInvoices[[#This Row],[Schedule_Prices_Fa]],TblFeharesCode[Schedule_Prices_Fa],#REF!)</f>
        <v>#REF!</v>
      </c>
      <c r="D1489" s="241">
        <v>11</v>
      </c>
      <c r="E1489" s="241" t="str">
        <f t="shared" si="47"/>
        <v>41</v>
      </c>
      <c r="F1489" s="240" t="s">
        <v>3070</v>
      </c>
      <c r="G1489" s="251" t="s">
        <v>3106</v>
      </c>
      <c r="H1489" s="243" t="s">
        <v>3107</v>
      </c>
      <c r="I1489" s="243" t="s">
        <v>3107</v>
      </c>
      <c r="J1489" s="252" t="s">
        <v>3103</v>
      </c>
      <c r="K1489" s="245">
        <v>37000</v>
      </c>
      <c r="L1489" s="246"/>
      <c r="M1489" s="247">
        <f>_xlfn.XLOOKUP(TblMainInvoices[[#This Row],[Chapter_Nomber]],TblFeharesChapter[Abniyeh_Chapter_Nomber],TblFeharesChapter[Abniyeh_Plus_Minus])</f>
        <v>0</v>
      </c>
      <c r="N1489" s="248">
        <v>1.3418000000000001</v>
      </c>
      <c r="O1489" s="245" t="str">
        <f>IF(ISBLANK(TblMainInvoices[[#This Row],[Estimate_Contract_Volumn]]),"",ROUND(TblMainInvoices[[#This Row],[Price_Unit]]*TblMainInvoices[[#This Row],[Estimate_Contract_Volumn]],0))</f>
        <v/>
      </c>
      <c r="P1489" s="249"/>
      <c r="Q1489" s="250" t="str">
        <f>IFERROR(IF(ISBLANK(TblMainInvoices[[#This Row],[ContInv_No01_Volumn]]),"",ROUND(TblMainInvoices[[#This Row],[Price_Unit]]*TblMainInvoices[[#This Row],[ContInv_No01_Volumn]],0)),"")</f>
        <v/>
      </c>
    </row>
    <row r="1490" spans="1:17" ht="50.25" customHeight="1">
      <c r="A1490" s="239" t="str">
        <f t="shared" si="46"/>
        <v>11410801</v>
      </c>
      <c r="B1490" s="240" t="str">
        <f>_xlfn.XLOOKUP(TblMainInvoices[[#This Row],[Fehrest_Code]],TblFeharesCode[Fehrest_Code],TblFeharesCode[Schedule_Prices_Fa])</f>
        <v>ابنیه</v>
      </c>
      <c r="C1490" s="240" t="e">
        <f>_xlfn.XLOOKUP(TblMainInvoices[[#This Row],[Schedule_Prices_Fa]],TblFeharesCode[Schedule_Prices_Fa],#REF!)</f>
        <v>#REF!</v>
      </c>
      <c r="D1490" s="241">
        <v>11</v>
      </c>
      <c r="E1490" s="241" t="str">
        <f t="shared" si="47"/>
        <v>41</v>
      </c>
      <c r="F1490" s="240" t="s">
        <v>3070</v>
      </c>
      <c r="G1490" s="251" t="s">
        <v>3108</v>
      </c>
      <c r="H1490" s="243" t="s">
        <v>3109</v>
      </c>
      <c r="I1490" s="243" t="s">
        <v>4433</v>
      </c>
      <c r="J1490" s="252" t="s">
        <v>3103</v>
      </c>
      <c r="K1490" s="245">
        <v>40600</v>
      </c>
      <c r="L1490" s="246"/>
      <c r="M1490" s="247">
        <f>_xlfn.XLOOKUP(TblMainInvoices[[#This Row],[Chapter_Nomber]],TblFeharesChapter[Abniyeh_Chapter_Nomber],TblFeharesChapter[Abniyeh_Plus_Minus])</f>
        <v>0</v>
      </c>
      <c r="N1490" s="248">
        <v>1.3418000000000001</v>
      </c>
      <c r="O1490" s="245" t="str">
        <f>IF(ISBLANK(TblMainInvoices[[#This Row],[Estimate_Contract_Volumn]]),"",ROUND(TblMainInvoices[[#This Row],[Price_Unit]]*TblMainInvoices[[#This Row],[Estimate_Contract_Volumn]],0))</f>
        <v/>
      </c>
      <c r="P1490" s="249"/>
      <c r="Q1490" s="250" t="str">
        <f>IFERROR(IF(ISBLANK(TblMainInvoices[[#This Row],[ContInv_No01_Volumn]]),"",ROUND(TblMainInvoices[[#This Row],[Price_Unit]]*TblMainInvoices[[#This Row],[ContInv_No01_Volumn]],0)),"")</f>
        <v/>
      </c>
    </row>
    <row r="1491" spans="1:17" ht="50.25" customHeight="1">
      <c r="A1491" s="239" t="str">
        <f t="shared" si="46"/>
        <v>11410802</v>
      </c>
      <c r="B1491" s="240" t="str">
        <f>_xlfn.XLOOKUP(TblMainInvoices[[#This Row],[Fehrest_Code]],TblFeharesCode[Fehrest_Code],TblFeharesCode[Schedule_Prices_Fa])</f>
        <v>ابنیه</v>
      </c>
      <c r="C1491" s="240" t="e">
        <f>_xlfn.XLOOKUP(TblMainInvoices[[#This Row],[Schedule_Prices_Fa]],TblFeharesCode[Schedule_Prices_Fa],#REF!)</f>
        <v>#REF!</v>
      </c>
      <c r="D1491" s="241">
        <v>11</v>
      </c>
      <c r="E1491" s="241" t="str">
        <f t="shared" si="47"/>
        <v>41</v>
      </c>
      <c r="F1491" s="240" t="s">
        <v>3070</v>
      </c>
      <c r="G1491" s="251" t="s">
        <v>31</v>
      </c>
      <c r="H1491" s="243" t="s">
        <v>3110</v>
      </c>
      <c r="I1491" s="243" t="s">
        <v>4434</v>
      </c>
      <c r="J1491" s="252" t="s">
        <v>3103</v>
      </c>
      <c r="K1491" s="245">
        <v>155000</v>
      </c>
      <c r="L1491" s="246"/>
      <c r="M1491" s="247">
        <f>_xlfn.XLOOKUP(TblMainInvoices[[#This Row],[Chapter_Nomber]],TblFeharesChapter[Abniyeh_Chapter_Nomber],TblFeharesChapter[Abniyeh_Plus_Minus])</f>
        <v>0</v>
      </c>
      <c r="N1491" s="248">
        <v>1.3418000000000001</v>
      </c>
      <c r="O1491" s="245" t="str">
        <f>IF(ISBLANK(TblMainInvoices[[#This Row],[Estimate_Contract_Volumn]]),"",ROUND(TblMainInvoices[[#This Row],[Price_Unit]]*TblMainInvoices[[#This Row],[Estimate_Contract_Volumn]],0))</f>
        <v/>
      </c>
      <c r="P1491" s="249"/>
      <c r="Q1491" s="250" t="str">
        <f>IFERROR(IF(ISBLANK(TblMainInvoices[[#This Row],[ContInv_No01_Volumn]]),"",ROUND(TblMainInvoices[[#This Row],[Price_Unit]]*TblMainInvoices[[#This Row],[ContInv_No01_Volumn]],0)),"")</f>
        <v/>
      </c>
    </row>
    <row r="1492" spans="1:17" ht="50.25" customHeight="1">
      <c r="A1492" s="239" t="str">
        <f t="shared" si="46"/>
        <v>11410804</v>
      </c>
      <c r="B1492" s="240" t="str">
        <f>_xlfn.XLOOKUP(TblMainInvoices[[#This Row],[Fehrest_Code]],TblFeharesCode[Fehrest_Code],TblFeharesCode[Schedule_Prices_Fa])</f>
        <v>ابنیه</v>
      </c>
      <c r="C1492" s="240" t="e">
        <f>_xlfn.XLOOKUP(TblMainInvoices[[#This Row],[Schedule_Prices_Fa]],TblFeharesCode[Schedule_Prices_Fa],#REF!)</f>
        <v>#REF!</v>
      </c>
      <c r="D1492" s="241">
        <v>11</v>
      </c>
      <c r="E1492" s="241" t="str">
        <f t="shared" si="47"/>
        <v>41</v>
      </c>
      <c r="F1492" s="240" t="s">
        <v>3070</v>
      </c>
      <c r="G1492" s="251" t="s">
        <v>3111</v>
      </c>
      <c r="H1492" s="243" t="s">
        <v>3112</v>
      </c>
      <c r="I1492" s="243" t="s">
        <v>4434</v>
      </c>
      <c r="J1492" s="252" t="s">
        <v>3103</v>
      </c>
      <c r="K1492" s="245">
        <v>117500</v>
      </c>
      <c r="L1492" s="246"/>
      <c r="M1492" s="247">
        <f>_xlfn.XLOOKUP(TblMainInvoices[[#This Row],[Chapter_Nomber]],TblFeharesChapter[Abniyeh_Chapter_Nomber],TblFeharesChapter[Abniyeh_Plus_Minus])</f>
        <v>0</v>
      </c>
      <c r="N1492" s="248">
        <v>1.3418000000000001</v>
      </c>
      <c r="O1492" s="245" t="str">
        <f>IF(ISBLANK(TblMainInvoices[[#This Row],[Estimate_Contract_Volumn]]),"",ROUND(TblMainInvoices[[#This Row],[Price_Unit]]*TblMainInvoices[[#This Row],[Estimate_Contract_Volumn]],0))</f>
        <v/>
      </c>
      <c r="P1492" s="249"/>
      <c r="Q1492" s="250" t="str">
        <f>IFERROR(IF(ISBLANK(TblMainInvoices[[#This Row],[ContInv_No01_Volumn]]),"",ROUND(TblMainInvoices[[#This Row],[Price_Unit]]*TblMainInvoices[[#This Row],[ContInv_No01_Volumn]],0)),"")</f>
        <v/>
      </c>
    </row>
    <row r="1493" spans="1:17" ht="50.25" customHeight="1">
      <c r="A1493" s="239" t="str">
        <f t="shared" si="46"/>
        <v>11410901</v>
      </c>
      <c r="B1493" s="240" t="str">
        <f>_xlfn.XLOOKUP(TblMainInvoices[[#This Row],[Fehrest_Code]],TblFeharesCode[Fehrest_Code],TblFeharesCode[Schedule_Prices_Fa])</f>
        <v>ابنیه</v>
      </c>
      <c r="C1493" s="240" t="e">
        <f>_xlfn.XLOOKUP(TblMainInvoices[[#This Row],[Schedule_Prices_Fa]],TblFeharesCode[Schedule_Prices_Fa],#REF!)</f>
        <v>#REF!</v>
      </c>
      <c r="D1493" s="241">
        <v>11</v>
      </c>
      <c r="E1493" s="241" t="str">
        <f t="shared" si="47"/>
        <v>41</v>
      </c>
      <c r="F1493" s="240" t="s">
        <v>3070</v>
      </c>
      <c r="G1493" s="251" t="s">
        <v>3113</v>
      </c>
      <c r="H1493" s="243" t="s">
        <v>3114</v>
      </c>
      <c r="I1493" s="243" t="s">
        <v>3114</v>
      </c>
      <c r="J1493" s="252" t="s">
        <v>32</v>
      </c>
      <c r="K1493" s="245">
        <v>346000</v>
      </c>
      <c r="L1493" s="246"/>
      <c r="M1493" s="247">
        <f>_xlfn.XLOOKUP(TblMainInvoices[[#This Row],[Chapter_Nomber]],TblFeharesChapter[Abniyeh_Chapter_Nomber],TblFeharesChapter[Abniyeh_Plus_Minus])</f>
        <v>0</v>
      </c>
      <c r="N1493" s="248">
        <v>1.3418000000000001</v>
      </c>
      <c r="O1493" s="245" t="str">
        <f>IF(ISBLANK(TblMainInvoices[[#This Row],[Estimate_Contract_Volumn]]),"",ROUND(TblMainInvoices[[#This Row],[Price_Unit]]*TblMainInvoices[[#This Row],[Estimate_Contract_Volumn]],0))</f>
        <v/>
      </c>
      <c r="P1493" s="249"/>
      <c r="Q1493" s="250" t="str">
        <f>IFERROR(IF(ISBLANK(TblMainInvoices[[#This Row],[ContInv_No01_Volumn]]),"",ROUND(TblMainInvoices[[#This Row],[Price_Unit]]*TblMainInvoices[[#This Row],[ContInv_No01_Volumn]],0)),"")</f>
        <v/>
      </c>
    </row>
    <row r="1494" spans="1:17" ht="50.25" customHeight="1">
      <c r="A1494" s="239" t="str">
        <f t="shared" si="46"/>
        <v>11410902</v>
      </c>
      <c r="B1494" s="240" t="str">
        <f>_xlfn.XLOOKUP(TblMainInvoices[[#This Row],[Fehrest_Code]],TblFeharesCode[Fehrest_Code],TblFeharesCode[Schedule_Prices_Fa])</f>
        <v>ابنیه</v>
      </c>
      <c r="C1494" s="240" t="e">
        <f>_xlfn.XLOOKUP(TblMainInvoices[[#This Row],[Schedule_Prices_Fa]],TblFeharesCode[Schedule_Prices_Fa],#REF!)</f>
        <v>#REF!</v>
      </c>
      <c r="D1494" s="241">
        <v>11</v>
      </c>
      <c r="E1494" s="241" t="str">
        <f t="shared" si="47"/>
        <v>41</v>
      </c>
      <c r="F1494" s="240" t="s">
        <v>3070</v>
      </c>
      <c r="G1494" s="251" t="s">
        <v>3115</v>
      </c>
      <c r="H1494" s="243" t="s">
        <v>3116</v>
      </c>
      <c r="I1494" s="243" t="s">
        <v>4435</v>
      </c>
      <c r="J1494" s="252" t="s">
        <v>32</v>
      </c>
      <c r="K1494" s="245">
        <v>584500</v>
      </c>
      <c r="L1494" s="246"/>
      <c r="M1494" s="247">
        <f>_xlfn.XLOOKUP(TblMainInvoices[[#This Row],[Chapter_Nomber]],TblFeharesChapter[Abniyeh_Chapter_Nomber],TblFeharesChapter[Abniyeh_Plus_Minus])</f>
        <v>0</v>
      </c>
      <c r="N1494" s="248">
        <v>1.3418000000000001</v>
      </c>
      <c r="O1494" s="245" t="str">
        <f>IF(ISBLANK(TblMainInvoices[[#This Row],[Estimate_Contract_Volumn]]),"",ROUND(TblMainInvoices[[#This Row],[Price_Unit]]*TblMainInvoices[[#This Row],[Estimate_Contract_Volumn]],0))</f>
        <v/>
      </c>
      <c r="P1494" s="249"/>
      <c r="Q1494" s="250" t="str">
        <f>IFERROR(IF(ISBLANK(TblMainInvoices[[#This Row],[ContInv_No01_Volumn]]),"",ROUND(TblMainInvoices[[#This Row],[Price_Unit]]*TblMainInvoices[[#This Row],[ContInv_No01_Volumn]],0)),"")</f>
        <v/>
      </c>
    </row>
    <row r="1495" spans="1:17" ht="50.25" customHeight="1">
      <c r="A1495" s="239" t="str">
        <f t="shared" si="46"/>
        <v>11410903</v>
      </c>
      <c r="B1495" s="240" t="str">
        <f>_xlfn.XLOOKUP(TblMainInvoices[[#This Row],[Fehrest_Code]],TblFeharesCode[Fehrest_Code],TblFeharesCode[Schedule_Prices_Fa])</f>
        <v>ابنیه</v>
      </c>
      <c r="C1495" s="240" t="e">
        <f>_xlfn.XLOOKUP(TblMainInvoices[[#This Row],[Schedule_Prices_Fa]],TblFeharesCode[Schedule_Prices_Fa],#REF!)</f>
        <v>#REF!</v>
      </c>
      <c r="D1495" s="241">
        <v>11</v>
      </c>
      <c r="E1495" s="241" t="str">
        <f t="shared" si="47"/>
        <v>41</v>
      </c>
      <c r="F1495" s="240" t="s">
        <v>3070</v>
      </c>
      <c r="G1495" s="251" t="s">
        <v>3117</v>
      </c>
      <c r="H1495" s="243" t="s">
        <v>3118</v>
      </c>
      <c r="I1495" s="243" t="s">
        <v>3118</v>
      </c>
      <c r="J1495" s="252" t="s">
        <v>32</v>
      </c>
      <c r="K1495" s="245">
        <v>342500</v>
      </c>
      <c r="L1495" s="246"/>
      <c r="M1495" s="247">
        <f>_xlfn.XLOOKUP(TblMainInvoices[[#This Row],[Chapter_Nomber]],TblFeharesChapter[Abniyeh_Chapter_Nomber],TblFeharesChapter[Abniyeh_Plus_Minus])</f>
        <v>0</v>
      </c>
      <c r="N1495" s="248">
        <v>1.3418000000000001</v>
      </c>
      <c r="O1495" s="245" t="str">
        <f>IF(ISBLANK(TblMainInvoices[[#This Row],[Estimate_Contract_Volumn]]),"",ROUND(TblMainInvoices[[#This Row],[Price_Unit]]*TblMainInvoices[[#This Row],[Estimate_Contract_Volumn]],0))</f>
        <v/>
      </c>
      <c r="P1495" s="249"/>
      <c r="Q1495" s="250" t="str">
        <f>IFERROR(IF(ISBLANK(TblMainInvoices[[#This Row],[ContInv_No01_Volumn]]),"",ROUND(TblMainInvoices[[#This Row],[Price_Unit]]*TblMainInvoices[[#This Row],[ContInv_No01_Volumn]],0)),"")</f>
        <v/>
      </c>
    </row>
    <row r="1496" spans="1:17" ht="50.25" customHeight="1">
      <c r="A1496" s="239" t="str">
        <f t="shared" si="46"/>
        <v>11410904</v>
      </c>
      <c r="B1496" s="240" t="str">
        <f>_xlfn.XLOOKUP(TblMainInvoices[[#This Row],[Fehrest_Code]],TblFeharesCode[Fehrest_Code],TblFeharesCode[Schedule_Prices_Fa])</f>
        <v>ابنیه</v>
      </c>
      <c r="C1496" s="240" t="e">
        <f>_xlfn.XLOOKUP(TblMainInvoices[[#This Row],[Schedule_Prices_Fa]],TblFeharesCode[Schedule_Prices_Fa],#REF!)</f>
        <v>#REF!</v>
      </c>
      <c r="D1496" s="241">
        <v>11</v>
      </c>
      <c r="E1496" s="241" t="str">
        <f t="shared" si="47"/>
        <v>41</v>
      </c>
      <c r="F1496" s="240" t="s">
        <v>3070</v>
      </c>
      <c r="G1496" s="251" t="s">
        <v>3119</v>
      </c>
      <c r="H1496" s="243" t="s">
        <v>3120</v>
      </c>
      <c r="I1496" s="243" t="s">
        <v>3120</v>
      </c>
      <c r="J1496" s="252" t="s">
        <v>32</v>
      </c>
      <c r="K1496" s="245">
        <v>326500</v>
      </c>
      <c r="L1496" s="246"/>
      <c r="M1496" s="247">
        <f>_xlfn.XLOOKUP(TblMainInvoices[[#This Row],[Chapter_Nomber]],TblFeharesChapter[Abniyeh_Chapter_Nomber],TblFeharesChapter[Abniyeh_Plus_Minus])</f>
        <v>0</v>
      </c>
      <c r="N1496" s="248">
        <v>1.3418000000000001</v>
      </c>
      <c r="O1496" s="245" t="str">
        <f>IF(ISBLANK(TblMainInvoices[[#This Row],[Estimate_Contract_Volumn]]),"",ROUND(TblMainInvoices[[#This Row],[Price_Unit]]*TblMainInvoices[[#This Row],[Estimate_Contract_Volumn]],0))</f>
        <v/>
      </c>
      <c r="P1496" s="249"/>
      <c r="Q1496" s="250" t="str">
        <f>IFERROR(IF(ISBLANK(TblMainInvoices[[#This Row],[ContInv_No01_Volumn]]),"",ROUND(TblMainInvoices[[#This Row],[Price_Unit]]*TblMainInvoices[[#This Row],[ContInv_No01_Volumn]],0)),"")</f>
        <v/>
      </c>
    </row>
    <row r="1497" spans="1:17" ht="50.25" customHeight="1">
      <c r="A1497" s="239" t="str">
        <f t="shared" si="46"/>
        <v>11410905</v>
      </c>
      <c r="B1497" s="240" t="str">
        <f>_xlfn.XLOOKUP(TblMainInvoices[[#This Row],[Fehrest_Code]],TblFeharesCode[Fehrest_Code],TblFeharesCode[Schedule_Prices_Fa])</f>
        <v>ابنیه</v>
      </c>
      <c r="C1497" s="240" t="e">
        <f>_xlfn.XLOOKUP(TblMainInvoices[[#This Row],[Schedule_Prices_Fa]],TblFeharesCode[Schedule_Prices_Fa],#REF!)</f>
        <v>#REF!</v>
      </c>
      <c r="D1497" s="241">
        <v>11</v>
      </c>
      <c r="E1497" s="241" t="str">
        <f t="shared" si="47"/>
        <v>41</v>
      </c>
      <c r="F1497" s="240" t="s">
        <v>3070</v>
      </c>
      <c r="G1497" s="251" t="s">
        <v>3121</v>
      </c>
      <c r="H1497" s="243" t="s">
        <v>3122</v>
      </c>
      <c r="I1497" s="243" t="s">
        <v>3122</v>
      </c>
      <c r="J1497" s="252" t="s">
        <v>32</v>
      </c>
      <c r="K1497" s="245">
        <v>338000</v>
      </c>
      <c r="L1497" s="246"/>
      <c r="M1497" s="247">
        <f>_xlfn.XLOOKUP(TblMainInvoices[[#This Row],[Chapter_Nomber]],TblFeharesChapter[Abniyeh_Chapter_Nomber],TblFeharesChapter[Abniyeh_Plus_Minus])</f>
        <v>0</v>
      </c>
      <c r="N1497" s="248">
        <v>1.3418000000000001</v>
      </c>
      <c r="O1497" s="245" t="str">
        <f>IF(ISBLANK(TblMainInvoices[[#This Row],[Estimate_Contract_Volumn]]),"",ROUND(TblMainInvoices[[#This Row],[Price_Unit]]*TblMainInvoices[[#This Row],[Estimate_Contract_Volumn]],0))</f>
        <v/>
      </c>
      <c r="P1497" s="249"/>
      <c r="Q1497" s="250" t="str">
        <f>IFERROR(IF(ISBLANK(TblMainInvoices[[#This Row],[ContInv_No01_Volumn]]),"",ROUND(TblMainInvoices[[#This Row],[Price_Unit]]*TblMainInvoices[[#This Row],[ContInv_No01_Volumn]],0)),"")</f>
        <v/>
      </c>
    </row>
    <row r="1498" spans="1:17" ht="50.25" customHeight="1">
      <c r="A1498" s="239" t="str">
        <f t="shared" si="46"/>
        <v>11410906</v>
      </c>
      <c r="B1498" s="240" t="str">
        <f>_xlfn.XLOOKUP(TblMainInvoices[[#This Row],[Fehrest_Code]],TblFeharesCode[Fehrest_Code],TblFeharesCode[Schedule_Prices_Fa])</f>
        <v>ابنیه</v>
      </c>
      <c r="C1498" s="240" t="e">
        <f>_xlfn.XLOOKUP(TblMainInvoices[[#This Row],[Schedule_Prices_Fa]],TblFeharesCode[Schedule_Prices_Fa],#REF!)</f>
        <v>#REF!</v>
      </c>
      <c r="D1498" s="241">
        <v>11</v>
      </c>
      <c r="E1498" s="241" t="str">
        <f t="shared" si="47"/>
        <v>41</v>
      </c>
      <c r="F1498" s="240" t="s">
        <v>3070</v>
      </c>
      <c r="G1498" s="251" t="s">
        <v>3123</v>
      </c>
      <c r="H1498" s="243" t="s">
        <v>3124</v>
      </c>
      <c r="I1498" s="243" t="s">
        <v>3124</v>
      </c>
      <c r="J1498" s="252" t="s">
        <v>32</v>
      </c>
      <c r="K1498" s="245">
        <v>421000</v>
      </c>
      <c r="L1498" s="246"/>
      <c r="M1498" s="247">
        <f>_xlfn.XLOOKUP(TblMainInvoices[[#This Row],[Chapter_Nomber]],TblFeharesChapter[Abniyeh_Chapter_Nomber],TblFeharesChapter[Abniyeh_Plus_Minus])</f>
        <v>0</v>
      </c>
      <c r="N1498" s="248">
        <v>1.3418000000000001</v>
      </c>
      <c r="O1498" s="245" t="str">
        <f>IF(ISBLANK(TblMainInvoices[[#This Row],[Estimate_Contract_Volumn]]),"",ROUND(TblMainInvoices[[#This Row],[Price_Unit]]*TblMainInvoices[[#This Row],[Estimate_Contract_Volumn]],0))</f>
        <v/>
      </c>
      <c r="P1498" s="249"/>
      <c r="Q1498" s="250" t="str">
        <f>IFERROR(IF(ISBLANK(TblMainInvoices[[#This Row],[ContInv_No01_Volumn]]),"",ROUND(TblMainInvoices[[#This Row],[Price_Unit]]*TblMainInvoices[[#This Row],[ContInv_No01_Volumn]],0)),"")</f>
        <v/>
      </c>
    </row>
    <row r="1499" spans="1:17" ht="50.25" customHeight="1">
      <c r="A1499" s="239" t="str">
        <f t="shared" si="46"/>
        <v>11410907</v>
      </c>
      <c r="B1499" s="240" t="str">
        <f>_xlfn.XLOOKUP(TblMainInvoices[[#This Row],[Fehrest_Code]],TblFeharesCode[Fehrest_Code],TblFeharesCode[Schedule_Prices_Fa])</f>
        <v>ابنیه</v>
      </c>
      <c r="C1499" s="240" t="e">
        <f>_xlfn.XLOOKUP(TblMainInvoices[[#This Row],[Schedule_Prices_Fa]],TblFeharesCode[Schedule_Prices_Fa],#REF!)</f>
        <v>#REF!</v>
      </c>
      <c r="D1499" s="241">
        <v>11</v>
      </c>
      <c r="E1499" s="241" t="str">
        <f t="shared" si="47"/>
        <v>41</v>
      </c>
      <c r="F1499" s="240" t="s">
        <v>3070</v>
      </c>
      <c r="G1499" s="251" t="s">
        <v>3125</v>
      </c>
      <c r="H1499" s="243" t="s">
        <v>3126</v>
      </c>
      <c r="I1499" s="243" t="s">
        <v>3126</v>
      </c>
      <c r="J1499" s="252" t="s">
        <v>32</v>
      </c>
      <c r="K1499" s="245">
        <v>457000</v>
      </c>
      <c r="L1499" s="246"/>
      <c r="M1499" s="247">
        <f>_xlfn.XLOOKUP(TblMainInvoices[[#This Row],[Chapter_Nomber]],TblFeharesChapter[Abniyeh_Chapter_Nomber],TblFeharesChapter[Abniyeh_Plus_Minus])</f>
        <v>0</v>
      </c>
      <c r="N1499" s="248">
        <v>1.3418000000000001</v>
      </c>
      <c r="O1499" s="245" t="str">
        <f>IF(ISBLANK(TblMainInvoices[[#This Row],[Estimate_Contract_Volumn]]),"",ROUND(TblMainInvoices[[#This Row],[Price_Unit]]*TblMainInvoices[[#This Row],[Estimate_Contract_Volumn]],0))</f>
        <v/>
      </c>
      <c r="P1499" s="249"/>
      <c r="Q1499" s="250" t="str">
        <f>IFERROR(IF(ISBLANK(TblMainInvoices[[#This Row],[ContInv_No01_Volumn]]),"",ROUND(TblMainInvoices[[#This Row],[Price_Unit]]*TblMainInvoices[[#This Row],[ContInv_No01_Volumn]],0)),"")</f>
        <v/>
      </c>
    </row>
    <row r="1500" spans="1:17" ht="50.25" customHeight="1">
      <c r="A1500" s="239" t="str">
        <f t="shared" si="46"/>
        <v>11410908</v>
      </c>
      <c r="B1500" s="240" t="str">
        <f>_xlfn.XLOOKUP(TblMainInvoices[[#This Row],[Fehrest_Code]],TblFeharesCode[Fehrest_Code],TblFeharesCode[Schedule_Prices_Fa])</f>
        <v>ابنیه</v>
      </c>
      <c r="C1500" s="240" t="e">
        <f>_xlfn.XLOOKUP(TblMainInvoices[[#This Row],[Schedule_Prices_Fa]],TblFeharesCode[Schedule_Prices_Fa],#REF!)</f>
        <v>#REF!</v>
      </c>
      <c r="D1500" s="241">
        <v>11</v>
      </c>
      <c r="E1500" s="241" t="str">
        <f t="shared" si="47"/>
        <v>41</v>
      </c>
      <c r="F1500" s="240" t="s">
        <v>3070</v>
      </c>
      <c r="G1500" s="251" t="s">
        <v>3127</v>
      </c>
      <c r="H1500" s="243" t="s">
        <v>3128</v>
      </c>
      <c r="I1500" s="243" t="s">
        <v>3128</v>
      </c>
      <c r="J1500" s="252" t="s">
        <v>32</v>
      </c>
      <c r="K1500" s="245">
        <v>400000</v>
      </c>
      <c r="L1500" s="246"/>
      <c r="M1500" s="247">
        <f>_xlfn.XLOOKUP(TblMainInvoices[[#This Row],[Chapter_Nomber]],TblFeharesChapter[Abniyeh_Chapter_Nomber],TblFeharesChapter[Abniyeh_Plus_Minus])</f>
        <v>0</v>
      </c>
      <c r="N1500" s="248">
        <v>1.3418000000000001</v>
      </c>
      <c r="O1500" s="245" t="str">
        <f>IF(ISBLANK(TblMainInvoices[[#This Row],[Estimate_Contract_Volumn]]),"",ROUND(TblMainInvoices[[#This Row],[Price_Unit]]*TblMainInvoices[[#This Row],[Estimate_Contract_Volumn]],0))</f>
        <v/>
      </c>
      <c r="P1500" s="249"/>
      <c r="Q1500" s="250" t="str">
        <f>IFERROR(IF(ISBLANK(TblMainInvoices[[#This Row],[ContInv_No01_Volumn]]),"",ROUND(TblMainInvoices[[#This Row],[Price_Unit]]*TblMainInvoices[[#This Row],[ContInv_No01_Volumn]],0)),"")</f>
        <v/>
      </c>
    </row>
    <row r="1501" spans="1:17" ht="50.25" customHeight="1">
      <c r="A1501" s="239" t="str">
        <f t="shared" si="46"/>
        <v>11411001</v>
      </c>
      <c r="B1501" s="240" t="str">
        <f>_xlfn.XLOOKUP(TblMainInvoices[[#This Row],[Fehrest_Code]],TblFeharesCode[Fehrest_Code],TblFeharesCode[Schedule_Prices_Fa])</f>
        <v>ابنیه</v>
      </c>
      <c r="C1501" s="240" t="e">
        <f>_xlfn.XLOOKUP(TblMainInvoices[[#This Row],[Schedule_Prices_Fa]],TblFeharesCode[Schedule_Prices_Fa],#REF!)</f>
        <v>#REF!</v>
      </c>
      <c r="D1501" s="241">
        <v>11</v>
      </c>
      <c r="E1501" s="241" t="str">
        <f t="shared" si="47"/>
        <v>41</v>
      </c>
      <c r="F1501" s="240" t="s">
        <v>3070</v>
      </c>
      <c r="G1501" s="251" t="s">
        <v>3129</v>
      </c>
      <c r="H1501" s="243" t="s">
        <v>3130</v>
      </c>
      <c r="I1501" s="243" t="s">
        <v>4436</v>
      </c>
      <c r="J1501" s="252" t="s">
        <v>32</v>
      </c>
      <c r="K1501" s="245">
        <v>344500</v>
      </c>
      <c r="L1501" s="246"/>
      <c r="M1501" s="247">
        <f>_xlfn.XLOOKUP(TblMainInvoices[[#This Row],[Chapter_Nomber]],TblFeharesChapter[Abniyeh_Chapter_Nomber],TblFeharesChapter[Abniyeh_Plus_Minus])</f>
        <v>0</v>
      </c>
      <c r="N1501" s="248">
        <v>1.3418000000000001</v>
      </c>
      <c r="O1501" s="245" t="str">
        <f>IF(ISBLANK(TblMainInvoices[[#This Row],[Estimate_Contract_Volumn]]),"",ROUND(TblMainInvoices[[#This Row],[Price_Unit]]*TblMainInvoices[[#This Row],[Estimate_Contract_Volumn]],0))</f>
        <v/>
      </c>
      <c r="P1501" s="249"/>
      <c r="Q1501" s="250" t="str">
        <f>IFERROR(IF(ISBLANK(TblMainInvoices[[#This Row],[ContInv_No01_Volumn]]),"",ROUND(TblMainInvoices[[#This Row],[Price_Unit]]*TblMainInvoices[[#This Row],[ContInv_No01_Volumn]],0)),"")</f>
        <v/>
      </c>
    </row>
    <row r="1502" spans="1:17" ht="50.25" customHeight="1">
      <c r="A1502" s="239" t="str">
        <f t="shared" si="46"/>
        <v>11411002</v>
      </c>
      <c r="B1502" s="240" t="str">
        <f>_xlfn.XLOOKUP(TblMainInvoices[[#This Row],[Fehrest_Code]],TblFeharesCode[Fehrest_Code],TblFeharesCode[Schedule_Prices_Fa])</f>
        <v>ابنیه</v>
      </c>
      <c r="C1502" s="240" t="e">
        <f>_xlfn.XLOOKUP(TblMainInvoices[[#This Row],[Schedule_Prices_Fa]],TblFeharesCode[Schedule_Prices_Fa],#REF!)</f>
        <v>#REF!</v>
      </c>
      <c r="D1502" s="241">
        <v>11</v>
      </c>
      <c r="E1502" s="241" t="str">
        <f t="shared" si="47"/>
        <v>41</v>
      </c>
      <c r="F1502" s="240" t="s">
        <v>3070</v>
      </c>
      <c r="G1502" s="251" t="s">
        <v>3131</v>
      </c>
      <c r="H1502" s="243" t="s">
        <v>3132</v>
      </c>
      <c r="I1502" s="243" t="s">
        <v>4436</v>
      </c>
      <c r="J1502" s="252" t="s">
        <v>32</v>
      </c>
      <c r="K1502" s="245">
        <v>310000</v>
      </c>
      <c r="L1502" s="246"/>
      <c r="M1502" s="247">
        <f>_xlfn.XLOOKUP(TblMainInvoices[[#This Row],[Chapter_Nomber]],TblFeharesChapter[Abniyeh_Chapter_Nomber],TblFeharesChapter[Abniyeh_Plus_Minus])</f>
        <v>0</v>
      </c>
      <c r="N1502" s="248">
        <v>1.3418000000000001</v>
      </c>
      <c r="O1502" s="245" t="str">
        <f>IF(ISBLANK(TblMainInvoices[[#This Row],[Estimate_Contract_Volumn]]),"",ROUND(TblMainInvoices[[#This Row],[Price_Unit]]*TblMainInvoices[[#This Row],[Estimate_Contract_Volumn]],0))</f>
        <v/>
      </c>
      <c r="P1502" s="249"/>
      <c r="Q1502" s="250" t="str">
        <f>IFERROR(IF(ISBLANK(TblMainInvoices[[#This Row],[ContInv_No01_Volumn]]),"",ROUND(TblMainInvoices[[#This Row],[Price_Unit]]*TblMainInvoices[[#This Row],[ContInv_No01_Volumn]],0)),"")</f>
        <v/>
      </c>
    </row>
    <row r="1503" spans="1:17" ht="50.25" customHeight="1">
      <c r="A1503" s="239" t="str">
        <f t="shared" si="46"/>
        <v>11411003</v>
      </c>
      <c r="B1503" s="240" t="str">
        <f>_xlfn.XLOOKUP(TblMainInvoices[[#This Row],[Fehrest_Code]],TblFeharesCode[Fehrest_Code],TblFeharesCode[Schedule_Prices_Fa])</f>
        <v>ابنیه</v>
      </c>
      <c r="C1503" s="240" t="e">
        <f>_xlfn.XLOOKUP(TblMainInvoices[[#This Row],[Schedule_Prices_Fa]],TblFeharesCode[Schedule_Prices_Fa],#REF!)</f>
        <v>#REF!</v>
      </c>
      <c r="D1503" s="241">
        <v>11</v>
      </c>
      <c r="E1503" s="241" t="str">
        <f t="shared" si="47"/>
        <v>41</v>
      </c>
      <c r="F1503" s="240" t="s">
        <v>3070</v>
      </c>
      <c r="G1503" s="251" t="s">
        <v>3133</v>
      </c>
      <c r="H1503" s="243" t="s">
        <v>3134</v>
      </c>
      <c r="I1503" s="243" t="s">
        <v>4434</v>
      </c>
      <c r="J1503" s="252" t="s">
        <v>32</v>
      </c>
      <c r="K1503" s="245">
        <v>349000</v>
      </c>
      <c r="L1503" s="246"/>
      <c r="M1503" s="247">
        <f>_xlfn.XLOOKUP(TblMainInvoices[[#This Row],[Chapter_Nomber]],TblFeharesChapter[Abniyeh_Chapter_Nomber],TblFeharesChapter[Abniyeh_Plus_Minus])</f>
        <v>0</v>
      </c>
      <c r="N1503" s="248">
        <v>1.3418000000000001</v>
      </c>
      <c r="O1503" s="245" t="str">
        <f>IF(ISBLANK(TblMainInvoices[[#This Row],[Estimate_Contract_Volumn]]),"",ROUND(TblMainInvoices[[#This Row],[Price_Unit]]*TblMainInvoices[[#This Row],[Estimate_Contract_Volumn]],0))</f>
        <v/>
      </c>
      <c r="P1503" s="249"/>
      <c r="Q1503" s="250" t="str">
        <f>IFERROR(IF(ISBLANK(TblMainInvoices[[#This Row],[ContInv_No01_Volumn]]),"",ROUND(TblMainInvoices[[#This Row],[Price_Unit]]*TblMainInvoices[[#This Row],[ContInv_No01_Volumn]],0)),"")</f>
        <v/>
      </c>
    </row>
    <row r="1504" spans="1:17" ht="50.25" customHeight="1">
      <c r="A1504" s="239" t="str">
        <f t="shared" si="46"/>
        <v>11411004</v>
      </c>
      <c r="B1504" s="240" t="str">
        <f>_xlfn.XLOOKUP(TblMainInvoices[[#This Row],[Fehrest_Code]],TblFeharesCode[Fehrest_Code],TblFeharesCode[Schedule_Prices_Fa])</f>
        <v>ابنیه</v>
      </c>
      <c r="C1504" s="240" t="e">
        <f>_xlfn.XLOOKUP(TblMainInvoices[[#This Row],[Schedule_Prices_Fa]],TblFeharesCode[Schedule_Prices_Fa],#REF!)</f>
        <v>#REF!</v>
      </c>
      <c r="D1504" s="241">
        <v>11</v>
      </c>
      <c r="E1504" s="241" t="str">
        <f t="shared" si="47"/>
        <v>41</v>
      </c>
      <c r="F1504" s="240" t="s">
        <v>3070</v>
      </c>
      <c r="G1504" s="251" t="s">
        <v>3135</v>
      </c>
      <c r="H1504" s="243" t="s">
        <v>3136</v>
      </c>
      <c r="I1504" s="243" t="s">
        <v>4437</v>
      </c>
      <c r="J1504" s="252" t="s">
        <v>32</v>
      </c>
      <c r="K1504" s="245">
        <v>0</v>
      </c>
      <c r="L1504" s="246"/>
      <c r="M1504" s="247">
        <f>_xlfn.XLOOKUP(TblMainInvoices[[#This Row],[Chapter_Nomber]],TblFeharesChapter[Abniyeh_Chapter_Nomber],TblFeharesChapter[Abniyeh_Plus_Minus])</f>
        <v>0</v>
      </c>
      <c r="N1504" s="248">
        <v>1.3418000000000001</v>
      </c>
      <c r="O1504" s="245" t="str">
        <f>IF(ISBLANK(TblMainInvoices[[#This Row],[Estimate_Contract_Volumn]]),"",ROUND(TblMainInvoices[[#This Row],[Price_Unit]]*TblMainInvoices[[#This Row],[Estimate_Contract_Volumn]],0))</f>
        <v/>
      </c>
      <c r="P1504" s="249"/>
      <c r="Q1504" s="250" t="str">
        <f>IFERROR(IF(ISBLANK(TblMainInvoices[[#This Row],[ContInv_No01_Volumn]]),"",ROUND(TblMainInvoices[[#This Row],[Price_Unit]]*TblMainInvoices[[#This Row],[ContInv_No01_Volumn]],0)),"")</f>
        <v/>
      </c>
    </row>
    <row r="1505" spans="1:17" ht="50.25" customHeight="1">
      <c r="A1505" s="239" t="str">
        <f t="shared" si="46"/>
        <v>11411101</v>
      </c>
      <c r="B1505" s="240" t="str">
        <f>_xlfn.XLOOKUP(TblMainInvoices[[#This Row],[Fehrest_Code]],TblFeharesCode[Fehrest_Code],TblFeharesCode[Schedule_Prices_Fa])</f>
        <v>ابنیه</v>
      </c>
      <c r="C1505" s="240" t="e">
        <f>_xlfn.XLOOKUP(TblMainInvoices[[#This Row],[Schedule_Prices_Fa]],TblFeharesCode[Schedule_Prices_Fa],#REF!)</f>
        <v>#REF!</v>
      </c>
      <c r="D1505" s="241">
        <v>11</v>
      </c>
      <c r="E1505" s="241" t="str">
        <f t="shared" si="47"/>
        <v>41</v>
      </c>
      <c r="F1505" s="240" t="s">
        <v>3070</v>
      </c>
      <c r="G1505" s="251" t="s">
        <v>3137</v>
      </c>
      <c r="H1505" s="243" t="s">
        <v>3138</v>
      </c>
      <c r="I1505" s="243" t="s">
        <v>4438</v>
      </c>
      <c r="J1505" s="252" t="s">
        <v>32</v>
      </c>
      <c r="K1505" s="245">
        <v>428500</v>
      </c>
      <c r="L1505" s="246"/>
      <c r="M1505" s="247">
        <f>_xlfn.XLOOKUP(TblMainInvoices[[#This Row],[Chapter_Nomber]],TblFeharesChapter[Abniyeh_Chapter_Nomber],TblFeharesChapter[Abniyeh_Plus_Minus])</f>
        <v>0</v>
      </c>
      <c r="N1505" s="248">
        <v>1.3418000000000001</v>
      </c>
      <c r="O1505" s="245" t="str">
        <f>IF(ISBLANK(TblMainInvoices[[#This Row],[Estimate_Contract_Volumn]]),"",ROUND(TblMainInvoices[[#This Row],[Price_Unit]]*TblMainInvoices[[#This Row],[Estimate_Contract_Volumn]],0))</f>
        <v/>
      </c>
      <c r="P1505" s="249"/>
      <c r="Q1505" s="250" t="str">
        <f>IFERROR(IF(ISBLANK(TblMainInvoices[[#This Row],[ContInv_No01_Volumn]]),"",ROUND(TblMainInvoices[[#This Row],[Price_Unit]]*TblMainInvoices[[#This Row],[ContInv_No01_Volumn]],0)),"")</f>
        <v/>
      </c>
    </row>
    <row r="1506" spans="1:17" ht="50.25" customHeight="1">
      <c r="A1506" s="239" t="str">
        <f t="shared" si="46"/>
        <v>11411202</v>
      </c>
      <c r="B1506" s="240" t="str">
        <f>_xlfn.XLOOKUP(TblMainInvoices[[#This Row],[Fehrest_Code]],TblFeharesCode[Fehrest_Code],TblFeharesCode[Schedule_Prices_Fa])</f>
        <v>ابنیه</v>
      </c>
      <c r="C1506" s="240" t="e">
        <f>_xlfn.XLOOKUP(TblMainInvoices[[#This Row],[Schedule_Prices_Fa]],TblFeharesCode[Schedule_Prices_Fa],#REF!)</f>
        <v>#REF!</v>
      </c>
      <c r="D1506" s="241">
        <v>11</v>
      </c>
      <c r="E1506" s="241" t="str">
        <f t="shared" si="47"/>
        <v>41</v>
      </c>
      <c r="F1506" s="240" t="s">
        <v>3070</v>
      </c>
      <c r="G1506" s="251" t="s">
        <v>3139</v>
      </c>
      <c r="H1506" s="243" t="s">
        <v>3140</v>
      </c>
      <c r="I1506" s="243" t="s">
        <v>4434</v>
      </c>
      <c r="J1506" s="252" t="s">
        <v>32</v>
      </c>
      <c r="K1506" s="245">
        <v>593500</v>
      </c>
      <c r="L1506" s="246"/>
      <c r="M1506" s="247">
        <f>_xlfn.XLOOKUP(TblMainInvoices[[#This Row],[Chapter_Nomber]],TblFeharesChapter[Abniyeh_Chapter_Nomber],TblFeharesChapter[Abniyeh_Plus_Minus])</f>
        <v>0</v>
      </c>
      <c r="N1506" s="248">
        <v>1.3418000000000001</v>
      </c>
      <c r="O1506" s="245" t="str">
        <f>IF(ISBLANK(TblMainInvoices[[#This Row],[Estimate_Contract_Volumn]]),"",ROUND(TblMainInvoices[[#This Row],[Price_Unit]]*TblMainInvoices[[#This Row],[Estimate_Contract_Volumn]],0))</f>
        <v/>
      </c>
      <c r="P1506" s="249"/>
      <c r="Q1506" s="250" t="str">
        <f>IFERROR(IF(ISBLANK(TblMainInvoices[[#This Row],[ContInv_No01_Volumn]]),"",ROUND(TblMainInvoices[[#This Row],[Price_Unit]]*TblMainInvoices[[#This Row],[ContInv_No01_Volumn]],0)),"")</f>
        <v/>
      </c>
    </row>
    <row r="1507" spans="1:17" ht="50.25" customHeight="1">
      <c r="A1507" s="239" t="str">
        <f t="shared" si="46"/>
        <v>11411303</v>
      </c>
      <c r="B1507" s="240" t="str">
        <f>_xlfn.XLOOKUP(TblMainInvoices[[#This Row],[Fehrest_Code]],TblFeharesCode[Fehrest_Code],TblFeharesCode[Schedule_Prices_Fa])</f>
        <v>ابنیه</v>
      </c>
      <c r="C1507" s="240" t="e">
        <f>_xlfn.XLOOKUP(TblMainInvoices[[#This Row],[Schedule_Prices_Fa]],TblFeharesCode[Schedule_Prices_Fa],#REF!)</f>
        <v>#REF!</v>
      </c>
      <c r="D1507" s="241">
        <v>11</v>
      </c>
      <c r="E1507" s="241" t="str">
        <f t="shared" si="47"/>
        <v>41</v>
      </c>
      <c r="F1507" s="240" t="s">
        <v>3070</v>
      </c>
      <c r="G1507" s="251" t="s">
        <v>3141</v>
      </c>
      <c r="H1507" s="243" t="s">
        <v>3142</v>
      </c>
      <c r="I1507" s="243" t="s">
        <v>3142</v>
      </c>
      <c r="J1507" s="252" t="s">
        <v>2724</v>
      </c>
      <c r="K1507" s="245">
        <v>314000</v>
      </c>
      <c r="L1507" s="246"/>
      <c r="M1507" s="247">
        <f>_xlfn.XLOOKUP(TblMainInvoices[[#This Row],[Chapter_Nomber]],TblFeharesChapter[Abniyeh_Chapter_Nomber],TblFeharesChapter[Abniyeh_Plus_Minus])</f>
        <v>0</v>
      </c>
      <c r="N1507" s="248">
        <v>1.3418000000000001</v>
      </c>
      <c r="O1507" s="245" t="str">
        <f>IF(ISBLANK(TblMainInvoices[[#This Row],[Estimate_Contract_Volumn]]),"",ROUND(TblMainInvoices[[#This Row],[Price_Unit]]*TblMainInvoices[[#This Row],[Estimate_Contract_Volumn]],0))</f>
        <v/>
      </c>
      <c r="P1507" s="249"/>
      <c r="Q1507" s="250" t="str">
        <f>IFERROR(IF(ISBLANK(TblMainInvoices[[#This Row],[ContInv_No01_Volumn]]),"",ROUND(TblMainInvoices[[#This Row],[Price_Unit]]*TblMainInvoices[[#This Row],[ContInv_No01_Volumn]],0)),"")</f>
        <v/>
      </c>
    </row>
    <row r="1508" spans="1:17" ht="50.25" customHeight="1">
      <c r="A1508" s="239" t="str">
        <f t="shared" si="46"/>
        <v>11411304</v>
      </c>
      <c r="B1508" s="240" t="str">
        <f>_xlfn.XLOOKUP(TblMainInvoices[[#This Row],[Fehrest_Code]],TblFeharesCode[Fehrest_Code],TblFeharesCode[Schedule_Prices_Fa])</f>
        <v>ابنیه</v>
      </c>
      <c r="C1508" s="240" t="e">
        <f>_xlfn.XLOOKUP(TblMainInvoices[[#This Row],[Schedule_Prices_Fa]],TblFeharesCode[Schedule_Prices_Fa],#REF!)</f>
        <v>#REF!</v>
      </c>
      <c r="D1508" s="241">
        <v>11</v>
      </c>
      <c r="E1508" s="241" t="str">
        <f t="shared" si="47"/>
        <v>41</v>
      </c>
      <c r="F1508" s="240" t="s">
        <v>3070</v>
      </c>
      <c r="G1508" s="251" t="s">
        <v>3143</v>
      </c>
      <c r="H1508" s="243" t="s">
        <v>3144</v>
      </c>
      <c r="I1508" s="243" t="s">
        <v>3144</v>
      </c>
      <c r="J1508" s="252" t="s">
        <v>1534</v>
      </c>
      <c r="K1508" s="245">
        <v>485500</v>
      </c>
      <c r="L1508" s="246"/>
      <c r="M1508" s="247">
        <f>_xlfn.XLOOKUP(TblMainInvoices[[#This Row],[Chapter_Nomber]],TblFeharesChapter[Abniyeh_Chapter_Nomber],TblFeharesChapter[Abniyeh_Plus_Minus])</f>
        <v>0</v>
      </c>
      <c r="N1508" s="248">
        <v>1.3418000000000001</v>
      </c>
      <c r="O1508" s="245" t="str">
        <f>IF(ISBLANK(TblMainInvoices[[#This Row],[Estimate_Contract_Volumn]]),"",ROUND(TblMainInvoices[[#This Row],[Price_Unit]]*TblMainInvoices[[#This Row],[Estimate_Contract_Volumn]],0))</f>
        <v/>
      </c>
      <c r="P1508" s="249"/>
      <c r="Q1508" s="250" t="str">
        <f>IFERROR(IF(ISBLANK(TblMainInvoices[[#This Row],[ContInv_No01_Volumn]]),"",ROUND(TblMainInvoices[[#This Row],[Price_Unit]]*TblMainInvoices[[#This Row],[ContInv_No01_Volumn]],0)),"")</f>
        <v/>
      </c>
    </row>
    <row r="1509" spans="1:17" ht="50.25" customHeight="1">
      <c r="A1509" s="239" t="str">
        <f t="shared" si="46"/>
        <v>11411405</v>
      </c>
      <c r="B1509" s="240" t="str">
        <f>_xlfn.XLOOKUP(TblMainInvoices[[#This Row],[Fehrest_Code]],TblFeharesCode[Fehrest_Code],TblFeharesCode[Schedule_Prices_Fa])</f>
        <v>ابنیه</v>
      </c>
      <c r="C1509" s="240" t="e">
        <f>_xlfn.XLOOKUP(TblMainInvoices[[#This Row],[Schedule_Prices_Fa]],TblFeharesCode[Schedule_Prices_Fa],#REF!)</f>
        <v>#REF!</v>
      </c>
      <c r="D1509" s="241">
        <v>11</v>
      </c>
      <c r="E1509" s="241" t="str">
        <f t="shared" si="47"/>
        <v>41</v>
      </c>
      <c r="F1509" s="240" t="s">
        <v>3070</v>
      </c>
      <c r="G1509" s="251" t="s">
        <v>3145</v>
      </c>
      <c r="H1509" s="243" t="s">
        <v>3146</v>
      </c>
      <c r="I1509" s="243" t="s">
        <v>4439</v>
      </c>
      <c r="J1509" s="252" t="s">
        <v>32</v>
      </c>
      <c r="K1509" s="245">
        <v>1698000</v>
      </c>
      <c r="L1509" s="246"/>
      <c r="M1509" s="247">
        <f>_xlfn.XLOOKUP(TblMainInvoices[[#This Row],[Chapter_Nomber]],TblFeharesChapter[Abniyeh_Chapter_Nomber],TblFeharesChapter[Abniyeh_Plus_Minus])</f>
        <v>0</v>
      </c>
      <c r="N1509" s="248">
        <v>1.3418000000000001</v>
      </c>
      <c r="O1509" s="245" t="str">
        <f>IF(ISBLANK(TblMainInvoices[[#This Row],[Estimate_Contract_Volumn]]),"",ROUND(TblMainInvoices[[#This Row],[Price_Unit]]*TblMainInvoices[[#This Row],[Estimate_Contract_Volumn]],0))</f>
        <v/>
      </c>
      <c r="P1509" s="249"/>
      <c r="Q1509" s="250" t="str">
        <f>IFERROR(IF(ISBLANK(TblMainInvoices[[#This Row],[ContInv_No01_Volumn]]),"",ROUND(TblMainInvoices[[#This Row],[Price_Unit]]*TblMainInvoices[[#This Row],[ContInv_No01_Volumn]],0)),"")</f>
        <v/>
      </c>
    </row>
    <row r="1510" spans="1:17" ht="50.25" customHeight="1">
      <c r="A1510" s="239" t="str">
        <f t="shared" si="46"/>
        <v>11411406</v>
      </c>
      <c r="B1510" s="240" t="str">
        <f>_xlfn.XLOOKUP(TblMainInvoices[[#This Row],[Fehrest_Code]],TblFeharesCode[Fehrest_Code],TblFeharesCode[Schedule_Prices_Fa])</f>
        <v>ابنیه</v>
      </c>
      <c r="C1510" s="240" t="e">
        <f>_xlfn.XLOOKUP(TblMainInvoices[[#This Row],[Schedule_Prices_Fa]],TblFeharesCode[Schedule_Prices_Fa],#REF!)</f>
        <v>#REF!</v>
      </c>
      <c r="D1510" s="241">
        <v>11</v>
      </c>
      <c r="E1510" s="241" t="str">
        <f t="shared" si="47"/>
        <v>41</v>
      </c>
      <c r="F1510" s="240" t="s">
        <v>3070</v>
      </c>
      <c r="G1510" s="251" t="s">
        <v>3147</v>
      </c>
      <c r="H1510" s="243" t="s">
        <v>3148</v>
      </c>
      <c r="I1510" s="243" t="s">
        <v>4435</v>
      </c>
      <c r="J1510" s="252" t="s">
        <v>32</v>
      </c>
      <c r="K1510" s="245">
        <v>2438000</v>
      </c>
      <c r="L1510" s="246"/>
      <c r="M1510" s="247">
        <f>_xlfn.XLOOKUP(TblMainInvoices[[#This Row],[Chapter_Nomber]],TblFeharesChapter[Abniyeh_Chapter_Nomber],TblFeharesChapter[Abniyeh_Plus_Minus])</f>
        <v>0</v>
      </c>
      <c r="N1510" s="248">
        <v>1.3418000000000001</v>
      </c>
      <c r="O1510" s="245" t="str">
        <f>IF(ISBLANK(TblMainInvoices[[#This Row],[Estimate_Contract_Volumn]]),"",ROUND(TblMainInvoices[[#This Row],[Price_Unit]]*TblMainInvoices[[#This Row],[Estimate_Contract_Volumn]],0))</f>
        <v/>
      </c>
      <c r="P1510" s="249"/>
      <c r="Q1510" s="250" t="str">
        <f>IFERROR(IF(ISBLANK(TblMainInvoices[[#This Row],[ContInv_No01_Volumn]]),"",ROUND(TblMainInvoices[[#This Row],[Price_Unit]]*TblMainInvoices[[#This Row],[ContInv_No01_Volumn]],0)),"")</f>
        <v/>
      </c>
    </row>
    <row r="1511" spans="1:17" ht="50.25" customHeight="1">
      <c r="A1511" s="239" t="str">
        <f t="shared" si="46"/>
        <v>11411902</v>
      </c>
      <c r="B1511" s="240" t="str">
        <f>_xlfn.XLOOKUP(TblMainInvoices[[#This Row],[Fehrest_Code]],TblFeharesCode[Fehrest_Code],TblFeharesCode[Schedule_Prices_Fa])</f>
        <v>ابنیه</v>
      </c>
      <c r="C1511" s="240" t="e">
        <f>_xlfn.XLOOKUP(TblMainInvoices[[#This Row],[Schedule_Prices_Fa]],TblFeharesCode[Schedule_Prices_Fa],#REF!)</f>
        <v>#REF!</v>
      </c>
      <c r="D1511" s="241">
        <v>11</v>
      </c>
      <c r="E1511" s="241" t="str">
        <f t="shared" si="47"/>
        <v>41</v>
      </c>
      <c r="F1511" s="240" t="s">
        <v>3070</v>
      </c>
      <c r="G1511" s="251" t="s">
        <v>3149</v>
      </c>
      <c r="H1511" s="243" t="s">
        <v>3150</v>
      </c>
      <c r="I1511" s="243" t="s">
        <v>3150</v>
      </c>
      <c r="J1511" s="252" t="s">
        <v>34</v>
      </c>
      <c r="K1511" s="245">
        <v>222924000</v>
      </c>
      <c r="L1511" s="246"/>
      <c r="M1511" s="247">
        <f>_xlfn.XLOOKUP(TblMainInvoices[[#This Row],[Chapter_Nomber]],TblFeharesChapter[Abniyeh_Chapter_Nomber],TblFeharesChapter[Abniyeh_Plus_Minus])</f>
        <v>0</v>
      </c>
      <c r="N1511" s="248">
        <v>1.3418000000000001</v>
      </c>
      <c r="O1511" s="245" t="str">
        <f>IF(ISBLANK(TblMainInvoices[[#This Row],[Estimate_Contract_Volumn]]),"",ROUND(TblMainInvoices[[#This Row],[Price_Unit]]*TblMainInvoices[[#This Row],[Estimate_Contract_Volumn]],0))</f>
        <v/>
      </c>
      <c r="P1511" s="249"/>
      <c r="Q1511" s="250" t="str">
        <f>IFERROR(IF(ISBLANK(TblMainInvoices[[#This Row],[ContInv_No01_Volumn]]),"",ROUND(TblMainInvoices[[#This Row],[Price_Unit]]*TblMainInvoices[[#This Row],[ContInv_No01_Volumn]],0)),"")</f>
        <v/>
      </c>
    </row>
    <row r="1512" spans="1:17" ht="50.25" customHeight="1">
      <c r="A1512" s="239" t="str">
        <f t="shared" si="46"/>
        <v>11412002</v>
      </c>
      <c r="B1512" s="240" t="str">
        <f>_xlfn.XLOOKUP(TblMainInvoices[[#This Row],[Fehrest_Code]],TblFeharesCode[Fehrest_Code],TblFeharesCode[Schedule_Prices_Fa])</f>
        <v>ابنیه</v>
      </c>
      <c r="C1512" s="240" t="e">
        <f>_xlfn.XLOOKUP(TblMainInvoices[[#This Row],[Schedule_Prices_Fa]],TblFeharesCode[Schedule_Prices_Fa],#REF!)</f>
        <v>#REF!</v>
      </c>
      <c r="D1512" s="241">
        <v>11</v>
      </c>
      <c r="E1512" s="241" t="str">
        <f t="shared" si="47"/>
        <v>41</v>
      </c>
      <c r="F1512" s="240" t="s">
        <v>3070</v>
      </c>
      <c r="G1512" s="251" t="s">
        <v>3151</v>
      </c>
      <c r="H1512" s="243" t="s">
        <v>3152</v>
      </c>
      <c r="I1512" s="243" t="s">
        <v>4440</v>
      </c>
      <c r="J1512" s="252" t="s">
        <v>34</v>
      </c>
      <c r="K1512" s="245">
        <v>138590000</v>
      </c>
      <c r="L1512" s="246"/>
      <c r="M1512" s="247">
        <f>_xlfn.XLOOKUP(TblMainInvoices[[#This Row],[Chapter_Nomber]],TblFeharesChapter[Abniyeh_Chapter_Nomber],TblFeharesChapter[Abniyeh_Plus_Minus])</f>
        <v>0</v>
      </c>
      <c r="N1512" s="248">
        <v>1.3418000000000001</v>
      </c>
      <c r="O1512" s="245" t="str">
        <f>IF(ISBLANK(TblMainInvoices[[#This Row],[Estimate_Contract_Volumn]]),"",ROUND(TblMainInvoices[[#This Row],[Price_Unit]]*TblMainInvoices[[#This Row],[Estimate_Contract_Volumn]],0))</f>
        <v/>
      </c>
      <c r="P1512" s="249"/>
      <c r="Q1512" s="250" t="str">
        <f>IFERROR(IF(ISBLANK(TblMainInvoices[[#This Row],[ContInv_No01_Volumn]]),"",ROUND(TblMainInvoices[[#This Row],[Price_Unit]]*TblMainInvoices[[#This Row],[ContInv_No01_Volumn]],0)),"")</f>
        <v/>
      </c>
    </row>
    <row r="1513" spans="1:17" ht="50.25" customHeight="1">
      <c r="A1513" s="239" t="str">
        <f t="shared" si="46"/>
        <v>11412401</v>
      </c>
      <c r="B1513" s="240" t="str">
        <f>_xlfn.XLOOKUP(TblMainInvoices[[#This Row],[Fehrest_Code]],TblFeharesCode[Fehrest_Code],TblFeharesCode[Schedule_Prices_Fa])</f>
        <v>ابنیه</v>
      </c>
      <c r="C1513" s="240" t="e">
        <f>_xlfn.XLOOKUP(TblMainInvoices[[#This Row],[Schedule_Prices_Fa]],TblFeharesCode[Schedule_Prices_Fa],#REF!)</f>
        <v>#REF!</v>
      </c>
      <c r="D1513" s="241">
        <v>11</v>
      </c>
      <c r="E1513" s="241" t="str">
        <f t="shared" si="47"/>
        <v>41</v>
      </c>
      <c r="F1513" s="240" t="s">
        <v>3070</v>
      </c>
      <c r="G1513" s="251" t="s">
        <v>3153</v>
      </c>
      <c r="H1513" s="243" t="s">
        <v>3154</v>
      </c>
      <c r="I1513" s="243" t="s">
        <v>3154</v>
      </c>
      <c r="J1513" s="252" t="s">
        <v>32</v>
      </c>
      <c r="K1513" s="245">
        <v>216000</v>
      </c>
      <c r="L1513" s="246"/>
      <c r="M1513" s="247">
        <f>_xlfn.XLOOKUP(TblMainInvoices[[#This Row],[Chapter_Nomber]],TblFeharesChapter[Abniyeh_Chapter_Nomber],TblFeharesChapter[Abniyeh_Plus_Minus])</f>
        <v>0</v>
      </c>
      <c r="N1513" s="248">
        <v>1.3418000000000001</v>
      </c>
      <c r="O1513" s="245" t="str">
        <f>IF(ISBLANK(TblMainInvoices[[#This Row],[Estimate_Contract_Volumn]]),"",ROUND(TblMainInvoices[[#This Row],[Price_Unit]]*TblMainInvoices[[#This Row],[Estimate_Contract_Volumn]],0))</f>
        <v/>
      </c>
      <c r="P1513" s="249"/>
      <c r="Q1513" s="250" t="str">
        <f>IFERROR(IF(ISBLANK(TblMainInvoices[[#This Row],[ContInv_No01_Volumn]]),"",ROUND(TblMainInvoices[[#This Row],[Price_Unit]]*TblMainInvoices[[#This Row],[ContInv_No01_Volumn]],0)),"")</f>
        <v/>
      </c>
    </row>
    <row r="1514" spans="1:17" ht="50.25" customHeight="1">
      <c r="A1514" s="239" t="str">
        <f t="shared" si="46"/>
        <v>11412801</v>
      </c>
      <c r="B1514" s="240" t="str">
        <f>_xlfn.XLOOKUP(TblMainInvoices[[#This Row],[Fehrest_Code]],TblFeharesCode[Fehrest_Code],TblFeharesCode[Schedule_Prices_Fa])</f>
        <v>ابنیه</v>
      </c>
      <c r="C1514" s="240" t="e">
        <f>_xlfn.XLOOKUP(TblMainInvoices[[#This Row],[Schedule_Prices_Fa]],TblFeharesCode[Schedule_Prices_Fa],#REF!)</f>
        <v>#REF!</v>
      </c>
      <c r="D1514" s="241">
        <v>11</v>
      </c>
      <c r="E1514" s="241" t="str">
        <f t="shared" si="47"/>
        <v>41</v>
      </c>
      <c r="F1514" s="240" t="s">
        <v>3070</v>
      </c>
      <c r="G1514" s="251" t="s">
        <v>3155</v>
      </c>
      <c r="H1514" s="243" t="s">
        <v>3156</v>
      </c>
      <c r="I1514" s="243" t="s">
        <v>3156</v>
      </c>
      <c r="J1514" s="252" t="s">
        <v>34</v>
      </c>
      <c r="K1514" s="245">
        <v>4547000</v>
      </c>
      <c r="L1514" s="246"/>
      <c r="M1514" s="247">
        <f>_xlfn.XLOOKUP(TblMainInvoices[[#This Row],[Chapter_Nomber]],TblFeharesChapter[Abniyeh_Chapter_Nomber],TblFeharesChapter[Abniyeh_Plus_Minus])</f>
        <v>0</v>
      </c>
      <c r="N1514" s="248">
        <v>1.3418000000000001</v>
      </c>
      <c r="O1514" s="245" t="str">
        <f>IF(ISBLANK(TblMainInvoices[[#This Row],[Estimate_Contract_Volumn]]),"",ROUND(TblMainInvoices[[#This Row],[Price_Unit]]*TblMainInvoices[[#This Row],[Estimate_Contract_Volumn]],0))</f>
        <v/>
      </c>
      <c r="P1514" s="249"/>
      <c r="Q1514" s="250" t="str">
        <f>IFERROR(IF(ISBLANK(TblMainInvoices[[#This Row],[ContInv_No01_Volumn]]),"",ROUND(TblMainInvoices[[#This Row],[Price_Unit]]*TblMainInvoices[[#This Row],[ContInv_No01_Volumn]],0)),"")</f>
        <v/>
      </c>
    </row>
    <row r="1515" spans="1:17" ht="50.25" customHeight="1">
      <c r="A1515" s="239" t="str">
        <f t="shared" si="46"/>
        <v>11412901</v>
      </c>
      <c r="B1515" s="240" t="str">
        <f>_xlfn.XLOOKUP(TblMainInvoices[[#This Row],[Fehrest_Code]],TblFeharesCode[Fehrest_Code],TblFeharesCode[Schedule_Prices_Fa])</f>
        <v>ابنیه</v>
      </c>
      <c r="C1515" s="240" t="e">
        <f>_xlfn.XLOOKUP(TblMainInvoices[[#This Row],[Schedule_Prices_Fa]],TblFeharesCode[Schedule_Prices_Fa],#REF!)</f>
        <v>#REF!</v>
      </c>
      <c r="D1515" s="241">
        <v>11</v>
      </c>
      <c r="E1515" s="241" t="str">
        <f t="shared" si="47"/>
        <v>41</v>
      </c>
      <c r="F1515" s="240" t="s">
        <v>3070</v>
      </c>
      <c r="G1515" s="251" t="s">
        <v>3157</v>
      </c>
      <c r="H1515" s="243" t="s">
        <v>3158</v>
      </c>
      <c r="I1515" s="243" t="s">
        <v>3158</v>
      </c>
      <c r="J1515" s="252" t="s">
        <v>125</v>
      </c>
      <c r="K1515" s="245">
        <v>365500</v>
      </c>
      <c r="L1515" s="246"/>
      <c r="M1515" s="247">
        <f>_xlfn.XLOOKUP(TblMainInvoices[[#This Row],[Chapter_Nomber]],TblFeharesChapter[Abniyeh_Chapter_Nomber],TblFeharesChapter[Abniyeh_Plus_Minus])</f>
        <v>0</v>
      </c>
      <c r="N1515" s="248">
        <v>1.3418000000000001</v>
      </c>
      <c r="O1515" s="245" t="str">
        <f>IF(ISBLANK(TblMainInvoices[[#This Row],[Estimate_Contract_Volumn]]),"",ROUND(TblMainInvoices[[#This Row],[Price_Unit]]*TblMainInvoices[[#This Row],[Estimate_Contract_Volumn]],0))</f>
        <v/>
      </c>
      <c r="P1515" s="249"/>
      <c r="Q1515" s="250" t="str">
        <f>IFERROR(IF(ISBLANK(TblMainInvoices[[#This Row],[ContInv_No01_Volumn]]),"",ROUND(TblMainInvoices[[#This Row],[Price_Unit]]*TblMainInvoices[[#This Row],[ContInv_No01_Volumn]],0)),"")</f>
        <v/>
      </c>
    </row>
    <row r="1516" spans="1:17" ht="50.25" customHeight="1">
      <c r="A1516" s="239" t="str">
        <f t="shared" si="46"/>
        <v>11413101</v>
      </c>
      <c r="B1516" s="240" t="str">
        <f>_xlfn.XLOOKUP(TblMainInvoices[[#This Row],[Fehrest_Code]],TblFeharesCode[Fehrest_Code],TblFeharesCode[Schedule_Prices_Fa])</f>
        <v>ابنیه</v>
      </c>
      <c r="C1516" s="240" t="e">
        <f>_xlfn.XLOOKUP(TblMainInvoices[[#This Row],[Schedule_Prices_Fa]],TblFeharesCode[Schedule_Prices_Fa],#REF!)</f>
        <v>#REF!</v>
      </c>
      <c r="D1516" s="241">
        <v>11</v>
      </c>
      <c r="E1516" s="241" t="str">
        <f t="shared" si="47"/>
        <v>41</v>
      </c>
      <c r="F1516" s="240" t="s">
        <v>3070</v>
      </c>
      <c r="G1516" s="251" t="s">
        <v>3159</v>
      </c>
      <c r="H1516" s="243" t="s">
        <v>3160</v>
      </c>
      <c r="I1516" s="243" t="s">
        <v>3160</v>
      </c>
      <c r="J1516" s="252" t="s">
        <v>32</v>
      </c>
      <c r="K1516" s="245">
        <v>1576000</v>
      </c>
      <c r="L1516" s="246"/>
      <c r="M1516" s="247">
        <f>_xlfn.XLOOKUP(TblMainInvoices[[#This Row],[Chapter_Nomber]],TblFeharesChapter[Abniyeh_Chapter_Nomber],TblFeharesChapter[Abniyeh_Plus_Minus])</f>
        <v>0</v>
      </c>
      <c r="N1516" s="248">
        <v>1.3418000000000001</v>
      </c>
      <c r="O1516" s="245" t="str">
        <f>IF(ISBLANK(TblMainInvoices[[#This Row],[Estimate_Contract_Volumn]]),"",ROUND(TblMainInvoices[[#This Row],[Price_Unit]]*TblMainInvoices[[#This Row],[Estimate_Contract_Volumn]],0))</f>
        <v/>
      </c>
      <c r="P1516" s="249"/>
      <c r="Q1516" s="250" t="str">
        <f>IFERROR(IF(ISBLANK(TblMainInvoices[[#This Row],[ContInv_No01_Volumn]]),"",ROUND(TblMainInvoices[[#This Row],[Price_Unit]]*TblMainInvoices[[#This Row],[ContInv_No01_Volumn]],0)),"")</f>
        <v/>
      </c>
    </row>
    <row r="1517" spans="1:17" ht="50.25" customHeight="1">
      <c r="A1517" s="239" t="str">
        <f t="shared" si="46"/>
        <v>11413102</v>
      </c>
      <c r="B1517" s="240" t="str">
        <f>_xlfn.XLOOKUP(TblMainInvoices[[#This Row],[Fehrest_Code]],TblFeharesCode[Fehrest_Code],TblFeharesCode[Schedule_Prices_Fa])</f>
        <v>ابنیه</v>
      </c>
      <c r="C1517" s="240" t="e">
        <f>_xlfn.XLOOKUP(TblMainInvoices[[#This Row],[Schedule_Prices_Fa]],TblFeharesCode[Schedule_Prices_Fa],#REF!)</f>
        <v>#REF!</v>
      </c>
      <c r="D1517" s="241">
        <v>11</v>
      </c>
      <c r="E1517" s="241" t="str">
        <f t="shared" si="47"/>
        <v>41</v>
      </c>
      <c r="F1517" s="240" t="s">
        <v>3070</v>
      </c>
      <c r="G1517" s="251" t="s">
        <v>3161</v>
      </c>
      <c r="H1517" s="243" t="s">
        <v>3162</v>
      </c>
      <c r="I1517" s="243" t="s">
        <v>4436</v>
      </c>
      <c r="J1517" s="252" t="s">
        <v>32</v>
      </c>
      <c r="K1517" s="245">
        <v>982500</v>
      </c>
      <c r="L1517" s="246"/>
      <c r="M1517" s="247">
        <f>_xlfn.XLOOKUP(TblMainInvoices[[#This Row],[Chapter_Nomber]],TblFeharesChapter[Abniyeh_Chapter_Nomber],TblFeharesChapter[Abniyeh_Plus_Minus])</f>
        <v>0</v>
      </c>
      <c r="N1517" s="248">
        <v>1.3418000000000001</v>
      </c>
      <c r="O1517" s="245" t="str">
        <f>IF(ISBLANK(TblMainInvoices[[#This Row],[Estimate_Contract_Volumn]]),"",ROUND(TblMainInvoices[[#This Row],[Price_Unit]]*TblMainInvoices[[#This Row],[Estimate_Contract_Volumn]],0))</f>
        <v/>
      </c>
      <c r="P1517" s="249"/>
      <c r="Q1517" s="250" t="str">
        <f>IFERROR(IF(ISBLANK(TblMainInvoices[[#This Row],[ContInv_No01_Volumn]]),"",ROUND(TblMainInvoices[[#This Row],[Price_Unit]]*TblMainInvoices[[#This Row],[ContInv_No01_Volumn]],0)),"")</f>
        <v/>
      </c>
    </row>
    <row r="1518" spans="1:17" ht="50.25" customHeight="1">
      <c r="A1518" s="239" t="str">
        <f t="shared" si="46"/>
        <v>99990101</v>
      </c>
      <c r="B1518" s="240" t="str">
        <f>_xlfn.XLOOKUP(TblMainInvoices[[#This Row],[Fehrest_Code]],TblFeharesCode[Fehrest_Code],TblFeharesCode[Schedule_Prices_Fa])</f>
        <v>تجهیز و برچیدن کارگاه</v>
      </c>
      <c r="C1518" s="240" t="e">
        <f>_xlfn.XLOOKUP(TblMainInvoices[[#This Row],[Schedule_Prices_Fa]],TblFeharesCode[Schedule_Prices_Fa],#REF!)</f>
        <v>#REF!</v>
      </c>
      <c r="D1518" s="241">
        <v>99</v>
      </c>
      <c r="E1518" s="241" t="str">
        <f t="shared" si="47"/>
        <v>99</v>
      </c>
      <c r="F1518" s="240" t="s">
        <v>3163</v>
      </c>
      <c r="G1518" s="251">
        <v>990101</v>
      </c>
      <c r="H1518" s="243" t="s">
        <v>3164</v>
      </c>
      <c r="I1518" s="243" t="s">
        <v>3164</v>
      </c>
      <c r="J1518" s="252" t="s">
        <v>2724</v>
      </c>
      <c r="K1518" s="246">
        <v>540000000</v>
      </c>
      <c r="L1518" s="246"/>
      <c r="M1518" s="247">
        <f>_xlfn.XLOOKUP(TblMainInvoices[[#This Row],[Chapter_Nomber]],TblFeharesChapter[Abniyeh_Chapter_Nomber],TblFeharesChapter[Abniyeh_Plus_Minus])</f>
        <v>1.3</v>
      </c>
      <c r="N1518" s="248">
        <v>1.3418000000000001</v>
      </c>
      <c r="O1518" s="245" t="str">
        <f>IF(ISBLANK(TblMainInvoices[[#This Row],[Estimate_Contract_Volumn]]),"",ROUND(TblMainInvoices[[#This Row],[Price_Unit]]*TblMainInvoices[[#This Row],[Estimate_Contract_Volumn]],0))</f>
        <v/>
      </c>
      <c r="P1518" s="249"/>
      <c r="Q1518" s="250" t="str">
        <f>IFERROR(IF(ISBLANK(TblMainInvoices[[#This Row],[ContInv_No01_Volumn]]),"",ROUND(TblMainInvoices[[#This Row],[Price_Unit]]*TblMainInvoices[[#This Row],[ContInv_No01_Volumn]],0)),"")</f>
        <v/>
      </c>
    </row>
    <row r="1519" spans="1:17" ht="50.25" customHeight="1">
      <c r="A1519" s="239" t="str">
        <f t="shared" si="46"/>
        <v>99990102</v>
      </c>
      <c r="B1519" s="240" t="str">
        <f>_xlfn.XLOOKUP(TblMainInvoices[[#This Row],[Fehrest_Code]],TblFeharesCode[Fehrest_Code],TblFeharesCode[Schedule_Prices_Fa])</f>
        <v>تجهیز و برچیدن کارگاه</v>
      </c>
      <c r="C1519" s="240" t="e">
        <f>_xlfn.XLOOKUP(TblMainInvoices[[#This Row],[Schedule_Prices_Fa]],TblFeharesCode[Schedule_Prices_Fa],#REF!)</f>
        <v>#REF!</v>
      </c>
      <c r="D1519" s="241">
        <v>99</v>
      </c>
      <c r="E1519" s="241" t="str">
        <f t="shared" si="47"/>
        <v>99</v>
      </c>
      <c r="F1519" s="240" t="s">
        <v>3163</v>
      </c>
      <c r="G1519" s="251">
        <v>990102</v>
      </c>
      <c r="H1519" s="243" t="s">
        <v>3165</v>
      </c>
      <c r="I1519" s="243" t="s">
        <v>3165</v>
      </c>
      <c r="J1519" s="252" t="s">
        <v>2724</v>
      </c>
      <c r="K1519" s="246">
        <v>500000000</v>
      </c>
      <c r="L1519" s="246"/>
      <c r="M1519" s="247">
        <f>_xlfn.XLOOKUP(TblMainInvoices[[#This Row],[Chapter_Nomber]],TblFeharesChapter[Abniyeh_Chapter_Nomber],TblFeharesChapter[Abniyeh_Plus_Minus])</f>
        <v>1.3</v>
      </c>
      <c r="N1519" s="248">
        <v>1.3418000000000001</v>
      </c>
      <c r="O1519" s="245" t="str">
        <f>IF(ISBLANK(TblMainInvoices[[#This Row],[Estimate_Contract_Volumn]]),"",ROUND(TblMainInvoices[[#This Row],[Price_Unit]]*TblMainInvoices[[#This Row],[Estimate_Contract_Volumn]],0))</f>
        <v/>
      </c>
      <c r="P1519" s="249"/>
      <c r="Q1519" s="250" t="str">
        <f>IFERROR(IF(ISBLANK(TblMainInvoices[[#This Row],[ContInv_No01_Volumn]]),"",ROUND(TblMainInvoices[[#This Row],[Price_Unit]]*TblMainInvoices[[#This Row],[ContInv_No01_Volumn]],0)),"")</f>
        <v/>
      </c>
    </row>
    <row r="1520" spans="1:17" ht="50.25" customHeight="1">
      <c r="A1520" s="239" t="str">
        <f t="shared" si="46"/>
        <v>99990103</v>
      </c>
      <c r="B1520" s="240" t="str">
        <f>_xlfn.XLOOKUP(TblMainInvoices[[#This Row],[Fehrest_Code]],TblFeharesCode[Fehrest_Code],TblFeharesCode[Schedule_Prices_Fa])</f>
        <v>تجهیز و برچیدن کارگاه</v>
      </c>
      <c r="C1520" s="240" t="e">
        <f>_xlfn.XLOOKUP(TblMainInvoices[[#This Row],[Schedule_Prices_Fa]],TblFeharesCode[Schedule_Prices_Fa],#REF!)</f>
        <v>#REF!</v>
      </c>
      <c r="D1520" s="241">
        <v>99</v>
      </c>
      <c r="E1520" s="241" t="str">
        <f t="shared" si="47"/>
        <v>99</v>
      </c>
      <c r="F1520" s="240" t="s">
        <v>3163</v>
      </c>
      <c r="G1520" s="251">
        <v>990103</v>
      </c>
      <c r="H1520" s="243" t="s">
        <v>3166</v>
      </c>
      <c r="I1520" s="243" t="s">
        <v>3166</v>
      </c>
      <c r="J1520" s="252" t="s">
        <v>2724</v>
      </c>
      <c r="K1520" s="246">
        <v>400000000</v>
      </c>
      <c r="L1520" s="246"/>
      <c r="M1520" s="247">
        <f>_xlfn.XLOOKUP(TblMainInvoices[[#This Row],[Chapter_Nomber]],TblFeharesChapter[Abniyeh_Chapter_Nomber],TblFeharesChapter[Abniyeh_Plus_Minus])</f>
        <v>1.3</v>
      </c>
      <c r="N1520" s="248">
        <v>1.3418000000000001</v>
      </c>
      <c r="O1520" s="245" t="str">
        <f>IF(ISBLANK(TblMainInvoices[[#This Row],[Estimate_Contract_Volumn]]),"",ROUND(TblMainInvoices[[#This Row],[Price_Unit]]*TblMainInvoices[[#This Row],[Estimate_Contract_Volumn]],0))</f>
        <v/>
      </c>
      <c r="P1520" s="249"/>
      <c r="Q1520" s="250" t="str">
        <f>IFERROR(IF(ISBLANK(TblMainInvoices[[#This Row],[ContInv_No01_Volumn]]),"",ROUND(TblMainInvoices[[#This Row],[Price_Unit]]*TblMainInvoices[[#This Row],[ContInv_No01_Volumn]],0)),"")</f>
        <v/>
      </c>
    </row>
    <row r="1521" spans="1:17" ht="50.25" customHeight="1">
      <c r="A1521" s="239" t="str">
        <f t="shared" si="46"/>
        <v>99990104</v>
      </c>
      <c r="B1521" s="240" t="str">
        <f>_xlfn.XLOOKUP(TblMainInvoices[[#This Row],[Fehrest_Code]],TblFeharesCode[Fehrest_Code],TblFeharesCode[Schedule_Prices_Fa])</f>
        <v>تجهیز و برچیدن کارگاه</v>
      </c>
      <c r="C1521" s="240" t="e">
        <f>_xlfn.XLOOKUP(TblMainInvoices[[#This Row],[Schedule_Prices_Fa]],TblFeharesCode[Schedule_Prices_Fa],#REF!)</f>
        <v>#REF!</v>
      </c>
      <c r="D1521" s="241">
        <v>99</v>
      </c>
      <c r="E1521" s="241" t="str">
        <f t="shared" si="47"/>
        <v>99</v>
      </c>
      <c r="F1521" s="240" t="s">
        <v>3163</v>
      </c>
      <c r="G1521" s="251">
        <v>990104</v>
      </c>
      <c r="H1521" s="243" t="s">
        <v>3167</v>
      </c>
      <c r="I1521" s="243" t="s">
        <v>4441</v>
      </c>
      <c r="J1521" s="252" t="s">
        <v>74</v>
      </c>
      <c r="K1521" s="246"/>
      <c r="L1521" s="246"/>
      <c r="M1521" s="247">
        <f>_xlfn.XLOOKUP(TblMainInvoices[[#This Row],[Chapter_Nomber]],TblFeharesChapter[Abniyeh_Chapter_Nomber],TblFeharesChapter[Abniyeh_Plus_Minus])</f>
        <v>1.3</v>
      </c>
      <c r="N1521" s="248">
        <v>1.3418000000000001</v>
      </c>
      <c r="O1521" s="245" t="str">
        <f>IF(ISBLANK(TblMainInvoices[[#This Row],[Estimate_Contract_Volumn]]),"",ROUND(TblMainInvoices[[#This Row],[Price_Unit]]*TblMainInvoices[[#This Row],[Estimate_Contract_Volumn]],0))</f>
        <v/>
      </c>
      <c r="P1521" s="249"/>
      <c r="Q1521" s="250" t="str">
        <f>IFERROR(IF(ISBLANK(TblMainInvoices[[#This Row],[ContInv_No01_Volumn]]),"",ROUND(TblMainInvoices[[#This Row],[Price_Unit]]*TblMainInvoices[[#This Row],[ContInv_No01_Volumn]],0)),"")</f>
        <v/>
      </c>
    </row>
    <row r="1522" spans="1:17" ht="50.25" customHeight="1">
      <c r="A1522" s="239" t="str">
        <f t="shared" si="46"/>
        <v>99990201</v>
      </c>
      <c r="B1522" s="240" t="str">
        <f>_xlfn.XLOOKUP(TblMainInvoices[[#This Row],[Fehrest_Code]],TblFeharesCode[Fehrest_Code],TblFeharesCode[Schedule_Prices_Fa])</f>
        <v>تجهیز و برچیدن کارگاه</v>
      </c>
      <c r="C1522" s="240" t="e">
        <f>_xlfn.XLOOKUP(TblMainInvoices[[#This Row],[Schedule_Prices_Fa]],TblFeharesCode[Schedule_Prices_Fa],#REF!)</f>
        <v>#REF!</v>
      </c>
      <c r="D1522" s="241">
        <v>99</v>
      </c>
      <c r="E1522" s="241" t="str">
        <f t="shared" si="47"/>
        <v>99</v>
      </c>
      <c r="F1522" s="240" t="s">
        <v>3163</v>
      </c>
      <c r="G1522" s="251">
        <v>990201</v>
      </c>
      <c r="H1522" s="243" t="s">
        <v>3168</v>
      </c>
      <c r="I1522" s="243" t="s">
        <v>3168</v>
      </c>
      <c r="J1522" s="252" t="s">
        <v>74</v>
      </c>
      <c r="K1522" s="246">
        <v>400000000</v>
      </c>
      <c r="L1522" s="246"/>
      <c r="M1522" s="247">
        <f>_xlfn.XLOOKUP(TblMainInvoices[[#This Row],[Chapter_Nomber]],TblFeharesChapter[Abniyeh_Chapter_Nomber],TblFeharesChapter[Abniyeh_Plus_Minus])</f>
        <v>1.3</v>
      </c>
      <c r="N1522" s="248">
        <v>1.3418000000000001</v>
      </c>
      <c r="O1522" s="245" t="str">
        <f>IF(ISBLANK(TblMainInvoices[[#This Row],[Estimate_Contract_Volumn]]),"",ROUND(TblMainInvoices[[#This Row],[Price_Unit]]*TblMainInvoices[[#This Row],[Estimate_Contract_Volumn]],0))</f>
        <v/>
      </c>
      <c r="P1522" s="249"/>
      <c r="Q1522" s="250" t="str">
        <f>IFERROR(IF(ISBLANK(TblMainInvoices[[#This Row],[ContInv_No01_Volumn]]),"",ROUND(TblMainInvoices[[#This Row],[Price_Unit]]*TblMainInvoices[[#This Row],[ContInv_No01_Volumn]],0)),"")</f>
        <v/>
      </c>
    </row>
    <row r="1523" spans="1:17" ht="50.25" customHeight="1">
      <c r="A1523" s="239" t="str">
        <f t="shared" si="46"/>
        <v>99990202</v>
      </c>
      <c r="B1523" s="240" t="str">
        <f>_xlfn.XLOOKUP(TblMainInvoices[[#This Row],[Fehrest_Code]],TblFeharesCode[Fehrest_Code],TblFeharesCode[Schedule_Prices_Fa])</f>
        <v>تجهیز و برچیدن کارگاه</v>
      </c>
      <c r="C1523" s="240" t="e">
        <f>_xlfn.XLOOKUP(TblMainInvoices[[#This Row],[Schedule_Prices_Fa]],TblFeharesCode[Schedule_Prices_Fa],#REF!)</f>
        <v>#REF!</v>
      </c>
      <c r="D1523" s="241">
        <v>99</v>
      </c>
      <c r="E1523" s="241" t="str">
        <f t="shared" si="47"/>
        <v>99</v>
      </c>
      <c r="F1523" s="240" t="s">
        <v>3163</v>
      </c>
      <c r="G1523" s="251">
        <v>990202</v>
      </c>
      <c r="H1523" s="243" t="s">
        <v>3169</v>
      </c>
      <c r="I1523" s="243"/>
      <c r="J1523" s="252" t="s">
        <v>74</v>
      </c>
      <c r="K1523" s="246">
        <v>100000000</v>
      </c>
      <c r="L1523" s="246"/>
      <c r="M1523" s="247">
        <f>_xlfn.XLOOKUP(TblMainInvoices[[#This Row],[Chapter_Nomber]],TblFeharesChapter[Abniyeh_Chapter_Nomber],TblFeharesChapter[Abniyeh_Plus_Minus])</f>
        <v>1.3</v>
      </c>
      <c r="N1523" s="248">
        <v>1.3418000000000001</v>
      </c>
      <c r="O1523" s="245" t="str">
        <f>IF(ISBLANK(TblMainInvoices[[#This Row],[Estimate_Contract_Volumn]]),"",ROUND(TblMainInvoices[[#This Row],[Price_Unit]]*TblMainInvoices[[#This Row],[Estimate_Contract_Volumn]],0))</f>
        <v/>
      </c>
      <c r="P1523" s="249"/>
      <c r="Q1523" s="250" t="str">
        <f>IFERROR(IF(ISBLANK(TblMainInvoices[[#This Row],[ContInv_No01_Volumn]]),"",ROUND(TblMainInvoices[[#This Row],[Price_Unit]]*TblMainInvoices[[#This Row],[ContInv_No01_Volumn]],0)),"")</f>
        <v/>
      </c>
    </row>
    <row r="1524" spans="1:17" ht="50.25" customHeight="1">
      <c r="A1524" s="239" t="str">
        <f t="shared" si="46"/>
        <v>99990301</v>
      </c>
      <c r="B1524" s="240" t="str">
        <f>_xlfn.XLOOKUP(TblMainInvoices[[#This Row],[Fehrest_Code]],TblFeharesCode[Fehrest_Code],TblFeharesCode[Schedule_Prices_Fa])</f>
        <v>تجهیز و برچیدن کارگاه</v>
      </c>
      <c r="C1524" s="240" t="e">
        <f>_xlfn.XLOOKUP(TblMainInvoices[[#This Row],[Schedule_Prices_Fa]],TblFeharesCode[Schedule_Prices_Fa],#REF!)</f>
        <v>#REF!</v>
      </c>
      <c r="D1524" s="241">
        <v>99</v>
      </c>
      <c r="E1524" s="241" t="str">
        <f t="shared" si="47"/>
        <v>99</v>
      </c>
      <c r="F1524" s="240" t="s">
        <v>3163</v>
      </c>
      <c r="G1524" s="251">
        <v>990301</v>
      </c>
      <c r="H1524" s="243" t="s">
        <v>3170</v>
      </c>
      <c r="I1524" s="243"/>
      <c r="J1524" s="252" t="s">
        <v>125</v>
      </c>
      <c r="K1524" s="246">
        <v>540000000</v>
      </c>
      <c r="L1524" s="246"/>
      <c r="M1524" s="247">
        <f>_xlfn.XLOOKUP(TblMainInvoices[[#This Row],[Chapter_Nomber]],TblFeharesChapter[Abniyeh_Chapter_Nomber],TblFeharesChapter[Abniyeh_Plus_Minus])</f>
        <v>1.3</v>
      </c>
      <c r="N1524" s="248">
        <v>1.3418000000000001</v>
      </c>
      <c r="O1524" s="245" t="str">
        <f>IF(ISBLANK(TblMainInvoices[[#This Row],[Estimate_Contract_Volumn]]),"",ROUND(TblMainInvoices[[#This Row],[Price_Unit]]*TblMainInvoices[[#This Row],[Estimate_Contract_Volumn]],0))</f>
        <v/>
      </c>
      <c r="P1524" s="249"/>
      <c r="Q1524" s="250" t="str">
        <f>IFERROR(IF(ISBLANK(TblMainInvoices[[#This Row],[ContInv_No01_Volumn]]),"",ROUND(TblMainInvoices[[#This Row],[Price_Unit]]*TblMainInvoices[[#This Row],[ContInv_No01_Volumn]],0)),"")</f>
        <v/>
      </c>
    </row>
    <row r="1525" spans="1:17" ht="50.25" customHeight="1">
      <c r="A1525" s="239" t="str">
        <f t="shared" si="46"/>
        <v>99990302</v>
      </c>
      <c r="B1525" s="240" t="str">
        <f>_xlfn.XLOOKUP(TblMainInvoices[[#This Row],[Fehrest_Code]],TblFeharesCode[Fehrest_Code],TblFeharesCode[Schedule_Prices_Fa])</f>
        <v>تجهیز و برچیدن کارگاه</v>
      </c>
      <c r="C1525" s="240" t="e">
        <f>_xlfn.XLOOKUP(TblMainInvoices[[#This Row],[Schedule_Prices_Fa]],TblFeharesCode[Schedule_Prices_Fa],#REF!)</f>
        <v>#REF!</v>
      </c>
      <c r="D1525" s="241">
        <v>99</v>
      </c>
      <c r="E1525" s="241" t="str">
        <f t="shared" si="47"/>
        <v>99</v>
      </c>
      <c r="F1525" s="240" t="s">
        <v>3163</v>
      </c>
      <c r="G1525" s="251">
        <v>990302</v>
      </c>
      <c r="H1525" s="243" t="s">
        <v>3171</v>
      </c>
      <c r="I1525" s="243"/>
      <c r="J1525" s="252" t="s">
        <v>125</v>
      </c>
      <c r="K1525" s="246">
        <v>300000000</v>
      </c>
      <c r="L1525" s="246"/>
      <c r="M1525" s="247">
        <f>_xlfn.XLOOKUP(TblMainInvoices[[#This Row],[Chapter_Nomber]],TblFeharesChapter[Abniyeh_Chapter_Nomber],TblFeharesChapter[Abniyeh_Plus_Minus])</f>
        <v>1.3</v>
      </c>
      <c r="N1525" s="248">
        <v>1.3418000000000001</v>
      </c>
      <c r="O1525" s="245" t="str">
        <f>IF(ISBLANK(TblMainInvoices[[#This Row],[Estimate_Contract_Volumn]]),"",ROUND(TblMainInvoices[[#This Row],[Price_Unit]]*TblMainInvoices[[#This Row],[Estimate_Contract_Volumn]],0))</f>
        <v/>
      </c>
      <c r="P1525" s="249"/>
      <c r="Q1525" s="250" t="str">
        <f>IFERROR(IF(ISBLANK(TblMainInvoices[[#This Row],[ContInv_No01_Volumn]]),"",ROUND(TblMainInvoices[[#This Row],[Price_Unit]]*TblMainInvoices[[#This Row],[ContInv_No01_Volumn]],0)),"")</f>
        <v/>
      </c>
    </row>
    <row r="1526" spans="1:17" ht="50.25" customHeight="1">
      <c r="A1526" s="239" t="str">
        <f t="shared" si="46"/>
        <v>99990303</v>
      </c>
      <c r="B1526" s="240" t="str">
        <f>_xlfn.XLOOKUP(TblMainInvoices[[#This Row],[Fehrest_Code]],TblFeharesCode[Fehrest_Code],TblFeharesCode[Schedule_Prices_Fa])</f>
        <v>تجهیز و برچیدن کارگاه</v>
      </c>
      <c r="C1526" s="240" t="e">
        <f>_xlfn.XLOOKUP(TblMainInvoices[[#This Row],[Schedule_Prices_Fa]],TblFeharesCode[Schedule_Prices_Fa],#REF!)</f>
        <v>#REF!</v>
      </c>
      <c r="D1526" s="241">
        <v>99</v>
      </c>
      <c r="E1526" s="241" t="str">
        <f t="shared" si="47"/>
        <v>99</v>
      </c>
      <c r="F1526" s="240" t="s">
        <v>3163</v>
      </c>
      <c r="G1526" s="251">
        <v>990303</v>
      </c>
      <c r="H1526" s="243" t="s">
        <v>3172</v>
      </c>
      <c r="I1526" s="243" t="s">
        <v>3172</v>
      </c>
      <c r="J1526" s="252" t="s">
        <v>74</v>
      </c>
      <c r="K1526" s="246">
        <v>250000000</v>
      </c>
      <c r="L1526" s="246"/>
      <c r="M1526" s="247">
        <f>_xlfn.XLOOKUP(TblMainInvoices[[#This Row],[Chapter_Nomber]],TblFeharesChapter[Abniyeh_Chapter_Nomber],TblFeharesChapter[Abniyeh_Plus_Minus])</f>
        <v>1.3</v>
      </c>
      <c r="N1526" s="248">
        <v>1.3418000000000001</v>
      </c>
      <c r="O1526" s="245" t="str">
        <f>IF(ISBLANK(TblMainInvoices[[#This Row],[Estimate_Contract_Volumn]]),"",ROUND(TblMainInvoices[[#This Row],[Price_Unit]]*TblMainInvoices[[#This Row],[Estimate_Contract_Volumn]],0))</f>
        <v/>
      </c>
      <c r="P1526" s="249"/>
      <c r="Q1526" s="250" t="str">
        <f>IFERROR(IF(ISBLANK(TblMainInvoices[[#This Row],[ContInv_No01_Volumn]]),"",ROUND(TblMainInvoices[[#This Row],[Price_Unit]]*TblMainInvoices[[#This Row],[ContInv_No01_Volumn]],0)),"")</f>
        <v/>
      </c>
    </row>
    <row r="1527" spans="1:17" ht="50.25" customHeight="1">
      <c r="A1527" s="239" t="str">
        <f t="shared" si="46"/>
        <v>99990304</v>
      </c>
      <c r="B1527" s="240" t="str">
        <f>_xlfn.XLOOKUP(TblMainInvoices[[#This Row],[Fehrest_Code]],TblFeharesCode[Fehrest_Code],TblFeharesCode[Schedule_Prices_Fa])</f>
        <v>تجهیز و برچیدن کارگاه</v>
      </c>
      <c r="C1527" s="240" t="e">
        <f>_xlfn.XLOOKUP(TblMainInvoices[[#This Row],[Schedule_Prices_Fa]],TblFeharesCode[Schedule_Prices_Fa],#REF!)</f>
        <v>#REF!</v>
      </c>
      <c r="D1527" s="241">
        <v>99</v>
      </c>
      <c r="E1527" s="241" t="str">
        <f t="shared" si="47"/>
        <v>99</v>
      </c>
      <c r="F1527" s="240" t="s">
        <v>3163</v>
      </c>
      <c r="G1527" s="251">
        <v>990304</v>
      </c>
      <c r="H1527" s="243" t="s">
        <v>3173</v>
      </c>
      <c r="I1527" s="243"/>
      <c r="J1527" s="252" t="s">
        <v>74</v>
      </c>
      <c r="K1527" s="246">
        <v>300000000</v>
      </c>
      <c r="L1527" s="246"/>
      <c r="M1527" s="247">
        <f>_xlfn.XLOOKUP(TblMainInvoices[[#This Row],[Chapter_Nomber]],TblFeharesChapter[Abniyeh_Chapter_Nomber],TblFeharesChapter[Abniyeh_Plus_Minus])</f>
        <v>1.3</v>
      </c>
      <c r="N1527" s="248">
        <v>1.3418000000000001</v>
      </c>
      <c r="O1527" s="245" t="str">
        <f>IF(ISBLANK(TblMainInvoices[[#This Row],[Estimate_Contract_Volumn]]),"",ROUND(TblMainInvoices[[#This Row],[Price_Unit]]*TblMainInvoices[[#This Row],[Estimate_Contract_Volumn]],0))</f>
        <v/>
      </c>
      <c r="P1527" s="249"/>
      <c r="Q1527" s="250" t="str">
        <f>IFERROR(IF(ISBLANK(TblMainInvoices[[#This Row],[ContInv_No01_Volumn]]),"",ROUND(TblMainInvoices[[#This Row],[Price_Unit]]*TblMainInvoices[[#This Row],[ContInv_No01_Volumn]],0)),"")</f>
        <v/>
      </c>
    </row>
    <row r="1528" spans="1:17" ht="50.25" customHeight="1">
      <c r="A1528" s="239" t="str">
        <f t="shared" si="46"/>
        <v>99990305</v>
      </c>
      <c r="B1528" s="240" t="str">
        <f>_xlfn.XLOOKUP(TblMainInvoices[[#This Row],[Fehrest_Code]],TblFeharesCode[Fehrest_Code],TblFeharesCode[Schedule_Prices_Fa])</f>
        <v>تجهیز و برچیدن کارگاه</v>
      </c>
      <c r="C1528" s="240" t="e">
        <f>_xlfn.XLOOKUP(TblMainInvoices[[#This Row],[Schedule_Prices_Fa]],TblFeharesCode[Schedule_Prices_Fa],#REF!)</f>
        <v>#REF!</v>
      </c>
      <c r="D1528" s="241">
        <v>99</v>
      </c>
      <c r="E1528" s="241" t="str">
        <f t="shared" si="47"/>
        <v>99</v>
      </c>
      <c r="F1528" s="240" t="s">
        <v>3163</v>
      </c>
      <c r="G1528" s="251">
        <v>990305</v>
      </c>
      <c r="H1528" s="243" t="s">
        <v>3174</v>
      </c>
      <c r="I1528" s="243" t="s">
        <v>3174</v>
      </c>
      <c r="J1528" s="252" t="s">
        <v>74</v>
      </c>
      <c r="K1528" s="246">
        <v>200000000</v>
      </c>
      <c r="L1528" s="246"/>
      <c r="M1528" s="247">
        <f>_xlfn.XLOOKUP(TblMainInvoices[[#This Row],[Chapter_Nomber]],TblFeharesChapter[Abniyeh_Chapter_Nomber],TblFeharesChapter[Abniyeh_Plus_Minus])</f>
        <v>1.3</v>
      </c>
      <c r="N1528" s="248">
        <v>1.3418000000000001</v>
      </c>
      <c r="O1528" s="245" t="str">
        <f>IF(ISBLANK(TblMainInvoices[[#This Row],[Estimate_Contract_Volumn]]),"",ROUND(TblMainInvoices[[#This Row],[Price_Unit]]*TblMainInvoices[[#This Row],[Estimate_Contract_Volumn]],0))</f>
        <v/>
      </c>
      <c r="P1528" s="249"/>
      <c r="Q1528" s="250" t="str">
        <f>IFERROR(IF(ISBLANK(TblMainInvoices[[#This Row],[ContInv_No01_Volumn]]),"",ROUND(TblMainInvoices[[#This Row],[Price_Unit]]*TblMainInvoices[[#This Row],[ContInv_No01_Volumn]],0)),"")</f>
        <v/>
      </c>
    </row>
    <row r="1529" spans="1:17" ht="50.25" customHeight="1">
      <c r="A1529" s="239" t="str">
        <f t="shared" si="46"/>
        <v>99990306</v>
      </c>
      <c r="B1529" s="240" t="str">
        <f>_xlfn.XLOOKUP(TblMainInvoices[[#This Row],[Fehrest_Code]],TblFeharesCode[Fehrest_Code],TblFeharesCode[Schedule_Prices_Fa])</f>
        <v>تجهیز و برچیدن کارگاه</v>
      </c>
      <c r="C1529" s="240" t="e">
        <f>_xlfn.XLOOKUP(TblMainInvoices[[#This Row],[Schedule_Prices_Fa]],TblFeharesCode[Schedule_Prices_Fa],#REF!)</f>
        <v>#REF!</v>
      </c>
      <c r="D1529" s="241">
        <v>99</v>
      </c>
      <c r="E1529" s="241" t="str">
        <f t="shared" si="47"/>
        <v>99</v>
      </c>
      <c r="F1529" s="240" t="s">
        <v>3163</v>
      </c>
      <c r="G1529" s="251">
        <v>990306</v>
      </c>
      <c r="H1529" s="243" t="s">
        <v>3175</v>
      </c>
      <c r="I1529" s="243" t="s">
        <v>3175</v>
      </c>
      <c r="J1529" s="252" t="s">
        <v>74</v>
      </c>
      <c r="K1529" s="246">
        <v>150000000</v>
      </c>
      <c r="L1529" s="246"/>
      <c r="M1529" s="247">
        <f>_xlfn.XLOOKUP(TblMainInvoices[[#This Row],[Chapter_Nomber]],TblFeharesChapter[Abniyeh_Chapter_Nomber],TblFeharesChapter[Abniyeh_Plus_Minus])</f>
        <v>1.3</v>
      </c>
      <c r="N1529" s="248">
        <v>1.3418000000000001</v>
      </c>
      <c r="O1529" s="245" t="str">
        <f>IF(ISBLANK(TblMainInvoices[[#This Row],[Estimate_Contract_Volumn]]),"",ROUND(TblMainInvoices[[#This Row],[Price_Unit]]*TblMainInvoices[[#This Row],[Estimate_Contract_Volumn]],0))</f>
        <v/>
      </c>
      <c r="P1529" s="249"/>
      <c r="Q1529" s="250" t="str">
        <f>IFERROR(IF(ISBLANK(TblMainInvoices[[#This Row],[ContInv_No01_Volumn]]),"",ROUND(TblMainInvoices[[#This Row],[Price_Unit]]*TblMainInvoices[[#This Row],[ContInv_No01_Volumn]],0)),"")</f>
        <v/>
      </c>
    </row>
    <row r="1530" spans="1:17" ht="50.25" customHeight="1">
      <c r="A1530" s="239" t="str">
        <f t="shared" si="46"/>
        <v>99990401</v>
      </c>
      <c r="B1530" s="240" t="str">
        <f>_xlfn.XLOOKUP(TblMainInvoices[[#This Row],[Fehrest_Code]],TblFeharesCode[Fehrest_Code],TblFeharesCode[Schedule_Prices_Fa])</f>
        <v>تجهیز و برچیدن کارگاه</v>
      </c>
      <c r="C1530" s="240" t="e">
        <f>_xlfn.XLOOKUP(TblMainInvoices[[#This Row],[Schedule_Prices_Fa]],TblFeharesCode[Schedule_Prices_Fa],#REF!)</f>
        <v>#REF!</v>
      </c>
      <c r="D1530" s="241">
        <v>99</v>
      </c>
      <c r="E1530" s="241" t="str">
        <f t="shared" si="47"/>
        <v>99</v>
      </c>
      <c r="F1530" s="240" t="s">
        <v>3163</v>
      </c>
      <c r="G1530" s="251">
        <v>990401</v>
      </c>
      <c r="H1530" s="243" t="s">
        <v>3176</v>
      </c>
      <c r="I1530" s="243" t="s">
        <v>3176</v>
      </c>
      <c r="J1530" s="252" t="s">
        <v>2724</v>
      </c>
      <c r="K1530" s="246">
        <v>200000000</v>
      </c>
      <c r="L1530" s="246"/>
      <c r="M1530" s="247">
        <f>_xlfn.XLOOKUP(TblMainInvoices[[#This Row],[Chapter_Nomber]],TblFeharesChapter[Abniyeh_Chapter_Nomber],TblFeharesChapter[Abniyeh_Plus_Minus])</f>
        <v>1.3</v>
      </c>
      <c r="N1530" s="248">
        <v>1.3418000000000001</v>
      </c>
      <c r="O1530" s="245" t="str">
        <f>IF(ISBLANK(TblMainInvoices[[#This Row],[Estimate_Contract_Volumn]]),"",ROUND(TblMainInvoices[[#This Row],[Price_Unit]]*TblMainInvoices[[#This Row],[Estimate_Contract_Volumn]],0))</f>
        <v/>
      </c>
      <c r="P1530" s="249"/>
      <c r="Q1530" s="250" t="str">
        <f>IFERROR(IF(ISBLANK(TblMainInvoices[[#This Row],[ContInv_No01_Volumn]]),"",ROUND(TblMainInvoices[[#This Row],[Price_Unit]]*TblMainInvoices[[#This Row],[ContInv_No01_Volumn]],0)),"")</f>
        <v/>
      </c>
    </row>
    <row r="1531" spans="1:17" ht="50.25" customHeight="1">
      <c r="A1531" s="239" t="str">
        <f t="shared" si="46"/>
        <v>99990402</v>
      </c>
      <c r="B1531" s="240" t="str">
        <f>_xlfn.XLOOKUP(TblMainInvoices[[#This Row],[Fehrest_Code]],TblFeharesCode[Fehrest_Code],TblFeharesCode[Schedule_Prices_Fa])</f>
        <v>تجهیز و برچیدن کارگاه</v>
      </c>
      <c r="C1531" s="240" t="e">
        <f>_xlfn.XLOOKUP(TblMainInvoices[[#This Row],[Schedule_Prices_Fa]],TblFeharesCode[Schedule_Prices_Fa],#REF!)</f>
        <v>#REF!</v>
      </c>
      <c r="D1531" s="241">
        <v>99</v>
      </c>
      <c r="E1531" s="241" t="str">
        <f t="shared" si="47"/>
        <v>99</v>
      </c>
      <c r="F1531" s="240" t="s">
        <v>3163</v>
      </c>
      <c r="G1531" s="251">
        <v>990402</v>
      </c>
      <c r="H1531" s="243" t="s">
        <v>3177</v>
      </c>
      <c r="I1531" s="243" t="s">
        <v>4442</v>
      </c>
      <c r="J1531" s="252" t="s">
        <v>2724</v>
      </c>
      <c r="K1531" s="246"/>
      <c r="L1531" s="246"/>
      <c r="M1531" s="247">
        <f>_xlfn.XLOOKUP(TblMainInvoices[[#This Row],[Chapter_Nomber]],TblFeharesChapter[Abniyeh_Chapter_Nomber],TblFeharesChapter[Abniyeh_Plus_Minus])</f>
        <v>1.3</v>
      </c>
      <c r="N1531" s="248">
        <v>1.3418000000000001</v>
      </c>
      <c r="O1531" s="245" t="str">
        <f>IF(ISBLANK(TblMainInvoices[[#This Row],[Estimate_Contract_Volumn]]),"",ROUND(TblMainInvoices[[#This Row],[Price_Unit]]*TblMainInvoices[[#This Row],[Estimate_Contract_Volumn]],0))</f>
        <v/>
      </c>
      <c r="P1531" s="249"/>
      <c r="Q1531" s="250" t="str">
        <f>IFERROR(IF(ISBLANK(TblMainInvoices[[#This Row],[ContInv_No01_Volumn]]),"",ROUND(TblMainInvoices[[#This Row],[Price_Unit]]*TblMainInvoices[[#This Row],[ContInv_No01_Volumn]],0)),"")</f>
        <v/>
      </c>
    </row>
    <row r="1532" spans="1:17" ht="50.25" customHeight="1">
      <c r="A1532" s="239" t="str">
        <f t="shared" si="46"/>
        <v>99990403</v>
      </c>
      <c r="B1532" s="240" t="str">
        <f>_xlfn.XLOOKUP(TblMainInvoices[[#This Row],[Fehrest_Code]],TblFeharesCode[Fehrest_Code],TblFeharesCode[Schedule_Prices_Fa])</f>
        <v>تجهیز و برچیدن کارگاه</v>
      </c>
      <c r="C1532" s="240" t="e">
        <f>_xlfn.XLOOKUP(TblMainInvoices[[#This Row],[Schedule_Prices_Fa]],TblFeharesCode[Schedule_Prices_Fa],#REF!)</f>
        <v>#REF!</v>
      </c>
      <c r="D1532" s="241">
        <v>99</v>
      </c>
      <c r="E1532" s="241" t="str">
        <f t="shared" si="47"/>
        <v>99</v>
      </c>
      <c r="F1532" s="240" t="s">
        <v>3163</v>
      </c>
      <c r="G1532" s="251">
        <v>990403</v>
      </c>
      <c r="H1532" s="243" t="s">
        <v>3178</v>
      </c>
      <c r="I1532" s="243"/>
      <c r="J1532" s="252" t="s">
        <v>2724</v>
      </c>
      <c r="K1532" s="246">
        <v>200000000</v>
      </c>
      <c r="L1532" s="246"/>
      <c r="M1532" s="247">
        <f>_xlfn.XLOOKUP(TblMainInvoices[[#This Row],[Chapter_Nomber]],TblFeharesChapter[Abniyeh_Chapter_Nomber],TblFeharesChapter[Abniyeh_Plus_Minus])</f>
        <v>1.3</v>
      </c>
      <c r="N1532" s="248">
        <v>1.3418000000000001</v>
      </c>
      <c r="O1532" s="245" t="str">
        <f>IF(ISBLANK(TblMainInvoices[[#This Row],[Estimate_Contract_Volumn]]),"",ROUND(TblMainInvoices[[#This Row],[Price_Unit]]*TblMainInvoices[[#This Row],[Estimate_Contract_Volumn]],0))</f>
        <v/>
      </c>
      <c r="P1532" s="249"/>
      <c r="Q1532" s="250" t="str">
        <f>IFERROR(IF(ISBLANK(TblMainInvoices[[#This Row],[ContInv_No01_Volumn]]),"",ROUND(TblMainInvoices[[#This Row],[Price_Unit]]*TblMainInvoices[[#This Row],[ContInv_No01_Volumn]],0)),"")</f>
        <v/>
      </c>
    </row>
    <row r="1533" spans="1:17" ht="50.25" customHeight="1">
      <c r="A1533" s="239" t="str">
        <f t="shared" si="46"/>
        <v>99990404</v>
      </c>
      <c r="B1533" s="240" t="str">
        <f>_xlfn.XLOOKUP(TblMainInvoices[[#This Row],[Fehrest_Code]],TblFeharesCode[Fehrest_Code],TblFeharesCode[Schedule_Prices_Fa])</f>
        <v>تجهیز و برچیدن کارگاه</v>
      </c>
      <c r="C1533" s="240" t="e">
        <f>_xlfn.XLOOKUP(TblMainInvoices[[#This Row],[Schedule_Prices_Fa]],TblFeharesCode[Schedule_Prices_Fa],#REF!)</f>
        <v>#REF!</v>
      </c>
      <c r="D1533" s="241">
        <v>99</v>
      </c>
      <c r="E1533" s="241" t="str">
        <f t="shared" si="47"/>
        <v>99</v>
      </c>
      <c r="F1533" s="240" t="s">
        <v>3163</v>
      </c>
      <c r="G1533" s="251">
        <v>990404</v>
      </c>
      <c r="H1533" s="243" t="s">
        <v>3179</v>
      </c>
      <c r="I1533" s="243" t="s">
        <v>3179</v>
      </c>
      <c r="J1533" s="252" t="s">
        <v>74</v>
      </c>
      <c r="K1533" s="246">
        <v>100000000</v>
      </c>
      <c r="L1533" s="246"/>
      <c r="M1533" s="247">
        <f>_xlfn.XLOOKUP(TblMainInvoices[[#This Row],[Chapter_Nomber]],TblFeharesChapter[Abniyeh_Chapter_Nomber],TblFeharesChapter[Abniyeh_Plus_Minus])</f>
        <v>1.3</v>
      </c>
      <c r="N1533" s="248">
        <v>1.3418000000000001</v>
      </c>
      <c r="O1533" s="245" t="str">
        <f>IF(ISBLANK(TblMainInvoices[[#This Row],[Estimate_Contract_Volumn]]),"",ROUND(TblMainInvoices[[#This Row],[Price_Unit]]*TblMainInvoices[[#This Row],[Estimate_Contract_Volumn]],0))</f>
        <v/>
      </c>
      <c r="P1533" s="249"/>
      <c r="Q1533" s="250" t="str">
        <f>IFERROR(IF(ISBLANK(TblMainInvoices[[#This Row],[ContInv_No01_Volumn]]),"",ROUND(TblMainInvoices[[#This Row],[Price_Unit]]*TblMainInvoices[[#This Row],[ContInv_No01_Volumn]],0)),"")</f>
        <v/>
      </c>
    </row>
    <row r="1534" spans="1:17" ht="50.25" customHeight="1">
      <c r="A1534" s="239" t="str">
        <f t="shared" si="46"/>
        <v>99990405</v>
      </c>
      <c r="B1534" s="240" t="str">
        <f>_xlfn.XLOOKUP(TblMainInvoices[[#This Row],[Fehrest_Code]],TblFeharesCode[Fehrest_Code],TblFeharesCode[Schedule_Prices_Fa])</f>
        <v>تجهیز و برچیدن کارگاه</v>
      </c>
      <c r="C1534" s="240" t="e">
        <f>_xlfn.XLOOKUP(TblMainInvoices[[#This Row],[Schedule_Prices_Fa]],TblFeharesCode[Schedule_Prices_Fa],#REF!)</f>
        <v>#REF!</v>
      </c>
      <c r="D1534" s="241">
        <v>99</v>
      </c>
      <c r="E1534" s="241" t="str">
        <f t="shared" si="47"/>
        <v>99</v>
      </c>
      <c r="F1534" s="240" t="s">
        <v>3163</v>
      </c>
      <c r="G1534" s="251">
        <v>990405</v>
      </c>
      <c r="H1534" s="243" t="s">
        <v>3180</v>
      </c>
      <c r="I1534" s="243" t="s">
        <v>4443</v>
      </c>
      <c r="J1534" s="252" t="s">
        <v>74</v>
      </c>
      <c r="K1534" s="246"/>
      <c r="L1534" s="246"/>
      <c r="M1534" s="247">
        <f>_xlfn.XLOOKUP(TblMainInvoices[[#This Row],[Chapter_Nomber]],TblFeharesChapter[Abniyeh_Chapter_Nomber],TblFeharesChapter[Abniyeh_Plus_Minus])</f>
        <v>1.3</v>
      </c>
      <c r="N1534" s="248">
        <v>1.3418000000000001</v>
      </c>
      <c r="O1534" s="245" t="str">
        <f>IF(ISBLANK(TblMainInvoices[[#This Row],[Estimate_Contract_Volumn]]),"",ROUND(TblMainInvoices[[#This Row],[Price_Unit]]*TblMainInvoices[[#This Row],[Estimate_Contract_Volumn]],0))</f>
        <v/>
      </c>
      <c r="P1534" s="249"/>
      <c r="Q1534" s="250" t="str">
        <f>IFERROR(IF(ISBLANK(TblMainInvoices[[#This Row],[ContInv_No01_Volumn]]),"",ROUND(TblMainInvoices[[#This Row],[Price_Unit]]*TblMainInvoices[[#This Row],[ContInv_No01_Volumn]],0)),"")</f>
        <v/>
      </c>
    </row>
    <row r="1535" spans="1:17" ht="50.25" customHeight="1">
      <c r="A1535" s="239" t="str">
        <f t="shared" si="46"/>
        <v>99990501</v>
      </c>
      <c r="B1535" s="240" t="str">
        <f>_xlfn.XLOOKUP(TblMainInvoices[[#This Row],[Fehrest_Code]],TblFeharesCode[Fehrest_Code],TblFeharesCode[Schedule_Prices_Fa])</f>
        <v>تجهیز و برچیدن کارگاه</v>
      </c>
      <c r="C1535" s="240" t="e">
        <f>_xlfn.XLOOKUP(TblMainInvoices[[#This Row],[Schedule_Prices_Fa]],TblFeharesCode[Schedule_Prices_Fa],#REF!)</f>
        <v>#REF!</v>
      </c>
      <c r="D1535" s="241">
        <v>99</v>
      </c>
      <c r="E1535" s="241" t="str">
        <f t="shared" si="47"/>
        <v>99</v>
      </c>
      <c r="F1535" s="240" t="s">
        <v>3163</v>
      </c>
      <c r="G1535" s="251">
        <v>990501</v>
      </c>
      <c r="H1535" s="243" t="s">
        <v>3181</v>
      </c>
      <c r="I1535" s="243" t="s">
        <v>4444</v>
      </c>
      <c r="J1535" s="252" t="s">
        <v>74</v>
      </c>
      <c r="K1535" s="246"/>
      <c r="L1535" s="246"/>
      <c r="M1535" s="247">
        <f>_xlfn.XLOOKUP(TblMainInvoices[[#This Row],[Chapter_Nomber]],TblFeharesChapter[Abniyeh_Chapter_Nomber],TblFeharesChapter[Abniyeh_Plus_Minus])</f>
        <v>1.3</v>
      </c>
      <c r="N1535" s="248">
        <v>1.3418000000000001</v>
      </c>
      <c r="O1535" s="245" t="str">
        <f>IF(ISBLANK(TblMainInvoices[[#This Row],[Estimate_Contract_Volumn]]),"",ROUND(TblMainInvoices[[#This Row],[Price_Unit]]*TblMainInvoices[[#This Row],[Estimate_Contract_Volumn]],0))</f>
        <v/>
      </c>
      <c r="P1535" s="249"/>
      <c r="Q1535" s="250" t="str">
        <f>IFERROR(IF(ISBLANK(TblMainInvoices[[#This Row],[ContInv_No01_Volumn]]),"",ROUND(TblMainInvoices[[#This Row],[Price_Unit]]*TblMainInvoices[[#This Row],[ContInv_No01_Volumn]],0)),"")</f>
        <v/>
      </c>
    </row>
    <row r="1536" spans="1:17" ht="50.25" customHeight="1">
      <c r="A1536" s="239" t="str">
        <f t="shared" si="46"/>
        <v>99990601</v>
      </c>
      <c r="B1536" s="240" t="str">
        <f>_xlfn.XLOOKUP(TblMainInvoices[[#This Row],[Fehrest_Code]],TblFeharesCode[Fehrest_Code],TblFeharesCode[Schedule_Prices_Fa])</f>
        <v>تجهیز و برچیدن کارگاه</v>
      </c>
      <c r="C1536" s="240" t="e">
        <f>_xlfn.XLOOKUP(TblMainInvoices[[#This Row],[Schedule_Prices_Fa]],TblFeharesCode[Schedule_Prices_Fa],#REF!)</f>
        <v>#REF!</v>
      </c>
      <c r="D1536" s="241">
        <v>99</v>
      </c>
      <c r="E1536" s="241" t="str">
        <f t="shared" si="47"/>
        <v>99</v>
      </c>
      <c r="F1536" s="240" t="s">
        <v>3163</v>
      </c>
      <c r="G1536" s="251">
        <v>990601</v>
      </c>
      <c r="H1536" s="243" t="s">
        <v>3182</v>
      </c>
      <c r="I1536" s="243" t="s">
        <v>3182</v>
      </c>
      <c r="J1536" s="252" t="s">
        <v>74</v>
      </c>
      <c r="K1536" s="246">
        <v>100000000</v>
      </c>
      <c r="L1536" s="246"/>
      <c r="M1536" s="247">
        <f>_xlfn.XLOOKUP(TblMainInvoices[[#This Row],[Chapter_Nomber]],TblFeharesChapter[Abniyeh_Chapter_Nomber],TblFeharesChapter[Abniyeh_Plus_Minus])</f>
        <v>1.3</v>
      </c>
      <c r="N1536" s="248">
        <v>1.3418000000000001</v>
      </c>
      <c r="O1536" s="245" t="str">
        <f>IF(ISBLANK(TblMainInvoices[[#This Row],[Estimate_Contract_Volumn]]),"",ROUND(TblMainInvoices[[#This Row],[Price_Unit]]*TblMainInvoices[[#This Row],[Estimate_Contract_Volumn]],0))</f>
        <v/>
      </c>
      <c r="P1536" s="249"/>
      <c r="Q1536" s="250" t="str">
        <f>IFERROR(IF(ISBLANK(TblMainInvoices[[#This Row],[ContInv_No01_Volumn]]),"",ROUND(TblMainInvoices[[#This Row],[Price_Unit]]*TblMainInvoices[[#This Row],[ContInv_No01_Volumn]],0)),"")</f>
        <v/>
      </c>
    </row>
    <row r="1537" spans="1:17" ht="50.25" customHeight="1">
      <c r="A1537" s="239" t="str">
        <f t="shared" si="46"/>
        <v>99990602</v>
      </c>
      <c r="B1537" s="240" t="str">
        <f>_xlfn.XLOOKUP(TblMainInvoices[[#This Row],[Fehrest_Code]],TblFeharesCode[Fehrest_Code],TblFeharesCode[Schedule_Prices_Fa])</f>
        <v>تجهیز و برچیدن کارگاه</v>
      </c>
      <c r="C1537" s="240" t="e">
        <f>_xlfn.XLOOKUP(TblMainInvoices[[#This Row],[Schedule_Prices_Fa]],TblFeharesCode[Schedule_Prices_Fa],#REF!)</f>
        <v>#REF!</v>
      </c>
      <c r="D1537" s="241">
        <v>99</v>
      </c>
      <c r="E1537" s="241" t="str">
        <f t="shared" si="47"/>
        <v>99</v>
      </c>
      <c r="F1537" s="240" t="s">
        <v>3163</v>
      </c>
      <c r="G1537" s="251">
        <v>990602</v>
      </c>
      <c r="H1537" s="243" t="s">
        <v>3183</v>
      </c>
      <c r="I1537" s="243" t="s">
        <v>3183</v>
      </c>
      <c r="J1537" s="252" t="s">
        <v>74</v>
      </c>
      <c r="K1537" s="246">
        <v>200000000</v>
      </c>
      <c r="L1537" s="246"/>
      <c r="M1537" s="247">
        <f>_xlfn.XLOOKUP(TblMainInvoices[[#This Row],[Chapter_Nomber]],TblFeharesChapter[Abniyeh_Chapter_Nomber],TblFeharesChapter[Abniyeh_Plus_Minus])</f>
        <v>1.3</v>
      </c>
      <c r="N1537" s="248">
        <v>1.3418000000000001</v>
      </c>
      <c r="O1537" s="245" t="str">
        <f>IF(ISBLANK(TblMainInvoices[[#This Row],[Estimate_Contract_Volumn]]),"",ROUND(TblMainInvoices[[#This Row],[Price_Unit]]*TblMainInvoices[[#This Row],[Estimate_Contract_Volumn]],0))</f>
        <v/>
      </c>
      <c r="P1537" s="249"/>
      <c r="Q1537" s="250" t="str">
        <f>IFERROR(IF(ISBLANK(TblMainInvoices[[#This Row],[ContInv_No01_Volumn]]),"",ROUND(TblMainInvoices[[#This Row],[Price_Unit]]*TblMainInvoices[[#This Row],[ContInv_No01_Volumn]],0)),"")</f>
        <v/>
      </c>
    </row>
    <row r="1538" spans="1:17" ht="50.25" customHeight="1">
      <c r="A1538" s="239" t="str">
        <f t="shared" si="46"/>
        <v>99990603</v>
      </c>
      <c r="B1538" s="240" t="str">
        <f>_xlfn.XLOOKUP(TblMainInvoices[[#This Row],[Fehrest_Code]],TblFeharesCode[Fehrest_Code],TblFeharesCode[Schedule_Prices_Fa])</f>
        <v>تجهیز و برچیدن کارگاه</v>
      </c>
      <c r="C1538" s="240" t="e">
        <f>_xlfn.XLOOKUP(TblMainInvoices[[#This Row],[Schedule_Prices_Fa]],TblFeharesCode[Schedule_Prices_Fa],#REF!)</f>
        <v>#REF!</v>
      </c>
      <c r="D1538" s="241">
        <v>99</v>
      </c>
      <c r="E1538" s="241" t="str">
        <f t="shared" si="47"/>
        <v>99</v>
      </c>
      <c r="F1538" s="240" t="s">
        <v>3163</v>
      </c>
      <c r="G1538" s="251">
        <v>990603</v>
      </c>
      <c r="H1538" s="243" t="s">
        <v>3184</v>
      </c>
      <c r="I1538" s="243" t="s">
        <v>3184</v>
      </c>
      <c r="J1538" s="252" t="s">
        <v>74</v>
      </c>
      <c r="K1538" s="246">
        <v>50000000</v>
      </c>
      <c r="L1538" s="246"/>
      <c r="M1538" s="247">
        <f>_xlfn.XLOOKUP(TblMainInvoices[[#This Row],[Chapter_Nomber]],TblFeharesChapter[Abniyeh_Chapter_Nomber],TblFeharesChapter[Abniyeh_Plus_Minus])</f>
        <v>1.3</v>
      </c>
      <c r="N1538" s="248">
        <v>1.3418000000000001</v>
      </c>
      <c r="O1538" s="245" t="str">
        <f>IF(ISBLANK(TblMainInvoices[[#This Row],[Estimate_Contract_Volumn]]),"",ROUND(TblMainInvoices[[#This Row],[Price_Unit]]*TblMainInvoices[[#This Row],[Estimate_Contract_Volumn]],0))</f>
        <v/>
      </c>
      <c r="P1538" s="249"/>
      <c r="Q1538" s="250" t="str">
        <f>IFERROR(IF(ISBLANK(TblMainInvoices[[#This Row],[ContInv_No01_Volumn]]),"",ROUND(TblMainInvoices[[#This Row],[Price_Unit]]*TblMainInvoices[[#This Row],[ContInv_No01_Volumn]],0)),"")</f>
        <v/>
      </c>
    </row>
    <row r="1539" spans="1:17" ht="50.25" customHeight="1">
      <c r="A1539" s="239" t="str">
        <f t="shared" si="46"/>
        <v>99990604</v>
      </c>
      <c r="B1539" s="240" t="str">
        <f>_xlfn.XLOOKUP(TblMainInvoices[[#This Row],[Fehrest_Code]],TblFeharesCode[Fehrest_Code],TblFeharesCode[Schedule_Prices_Fa])</f>
        <v>تجهیز و برچیدن کارگاه</v>
      </c>
      <c r="C1539" s="240" t="e">
        <f>_xlfn.XLOOKUP(TblMainInvoices[[#This Row],[Schedule_Prices_Fa]],TblFeharesCode[Schedule_Prices_Fa],#REF!)</f>
        <v>#REF!</v>
      </c>
      <c r="D1539" s="241">
        <v>99</v>
      </c>
      <c r="E1539" s="241" t="str">
        <f t="shared" si="47"/>
        <v>99</v>
      </c>
      <c r="F1539" s="240" t="s">
        <v>3163</v>
      </c>
      <c r="G1539" s="251">
        <v>990604</v>
      </c>
      <c r="H1539" s="243" t="s">
        <v>3185</v>
      </c>
      <c r="I1539" s="243" t="s">
        <v>4445</v>
      </c>
      <c r="J1539" s="252" t="s">
        <v>74</v>
      </c>
      <c r="K1539" s="246"/>
      <c r="L1539" s="246"/>
      <c r="M1539" s="247">
        <f>_xlfn.XLOOKUP(TblMainInvoices[[#This Row],[Chapter_Nomber]],TblFeharesChapter[Abniyeh_Chapter_Nomber],TblFeharesChapter[Abniyeh_Plus_Minus])</f>
        <v>1.3</v>
      </c>
      <c r="N1539" s="248">
        <v>1.3418000000000001</v>
      </c>
      <c r="O1539" s="245" t="str">
        <f>IF(ISBLANK(TblMainInvoices[[#This Row],[Estimate_Contract_Volumn]]),"",ROUND(TblMainInvoices[[#This Row],[Price_Unit]]*TblMainInvoices[[#This Row],[Estimate_Contract_Volumn]],0))</f>
        <v/>
      </c>
      <c r="P1539" s="249"/>
      <c r="Q1539" s="250" t="str">
        <f>IFERROR(IF(ISBLANK(TblMainInvoices[[#This Row],[ContInv_No01_Volumn]]),"",ROUND(TblMainInvoices[[#This Row],[Price_Unit]]*TblMainInvoices[[#This Row],[ContInv_No01_Volumn]],0)),"")</f>
        <v/>
      </c>
    </row>
    <row r="1540" spans="1:17" ht="50.25" customHeight="1">
      <c r="A1540" s="239" t="str">
        <f t="shared" si="46"/>
        <v>99990605</v>
      </c>
      <c r="B1540" s="240" t="str">
        <f>_xlfn.XLOOKUP(TblMainInvoices[[#This Row],[Fehrest_Code]],TblFeharesCode[Fehrest_Code],TblFeharesCode[Schedule_Prices_Fa])</f>
        <v>تجهیز و برچیدن کارگاه</v>
      </c>
      <c r="C1540" s="240" t="e">
        <f>_xlfn.XLOOKUP(TblMainInvoices[[#This Row],[Schedule_Prices_Fa]],TblFeharesCode[Schedule_Prices_Fa],#REF!)</f>
        <v>#REF!</v>
      </c>
      <c r="D1540" s="241">
        <v>99</v>
      </c>
      <c r="E1540" s="241" t="str">
        <f t="shared" si="47"/>
        <v>99</v>
      </c>
      <c r="F1540" s="240" t="s">
        <v>3163</v>
      </c>
      <c r="G1540" s="251">
        <v>990605</v>
      </c>
      <c r="H1540" s="243" t="s">
        <v>3186</v>
      </c>
      <c r="I1540" s="243" t="s">
        <v>3186</v>
      </c>
      <c r="J1540" s="252" t="s">
        <v>74</v>
      </c>
      <c r="K1540" s="246">
        <v>120000000</v>
      </c>
      <c r="L1540" s="246"/>
      <c r="M1540" s="247">
        <f>_xlfn.XLOOKUP(TblMainInvoices[[#This Row],[Chapter_Nomber]],TblFeharesChapter[Abniyeh_Chapter_Nomber],TblFeharesChapter[Abniyeh_Plus_Minus])</f>
        <v>1.3</v>
      </c>
      <c r="N1540" s="248">
        <v>1.3418000000000001</v>
      </c>
      <c r="O1540" s="245" t="str">
        <f>IF(ISBLANK(TblMainInvoices[[#This Row],[Estimate_Contract_Volumn]]),"",ROUND(TblMainInvoices[[#This Row],[Price_Unit]]*TblMainInvoices[[#This Row],[Estimate_Contract_Volumn]],0))</f>
        <v/>
      </c>
      <c r="P1540" s="249"/>
      <c r="Q1540" s="250" t="str">
        <f>IFERROR(IF(ISBLANK(TblMainInvoices[[#This Row],[ContInv_No01_Volumn]]),"",ROUND(TblMainInvoices[[#This Row],[Price_Unit]]*TblMainInvoices[[#This Row],[ContInv_No01_Volumn]],0)),"")</f>
        <v/>
      </c>
    </row>
    <row r="1541" spans="1:17" ht="50.25" customHeight="1">
      <c r="A1541" s="239" t="str">
        <f t="shared" si="46"/>
        <v>99990701</v>
      </c>
      <c r="B1541" s="240" t="str">
        <f>_xlfn.XLOOKUP(TblMainInvoices[[#This Row],[Fehrest_Code]],TblFeharesCode[Fehrest_Code],TblFeharesCode[Schedule_Prices_Fa])</f>
        <v>تجهیز و برچیدن کارگاه</v>
      </c>
      <c r="C1541" s="240" t="e">
        <f>_xlfn.XLOOKUP(TblMainInvoices[[#This Row],[Schedule_Prices_Fa]],TblFeharesCode[Schedule_Prices_Fa],#REF!)</f>
        <v>#REF!</v>
      </c>
      <c r="D1541" s="241">
        <v>99</v>
      </c>
      <c r="E1541" s="241" t="str">
        <f t="shared" si="47"/>
        <v>99</v>
      </c>
      <c r="F1541" s="240" t="s">
        <v>3163</v>
      </c>
      <c r="G1541" s="251">
        <v>990701</v>
      </c>
      <c r="H1541" s="243" t="s">
        <v>3187</v>
      </c>
      <c r="I1541" s="243" t="s">
        <v>4446</v>
      </c>
      <c r="J1541" s="252" t="s">
        <v>74</v>
      </c>
      <c r="K1541" s="246"/>
      <c r="L1541" s="246"/>
      <c r="M1541" s="247">
        <f>_xlfn.XLOOKUP(TblMainInvoices[[#This Row],[Chapter_Nomber]],TblFeharesChapter[Abniyeh_Chapter_Nomber],TblFeharesChapter[Abniyeh_Plus_Minus])</f>
        <v>1.3</v>
      </c>
      <c r="N1541" s="248">
        <v>1.3418000000000001</v>
      </c>
      <c r="O1541" s="245" t="str">
        <f>IF(ISBLANK(TblMainInvoices[[#This Row],[Estimate_Contract_Volumn]]),"",ROUND(TblMainInvoices[[#This Row],[Price_Unit]]*TblMainInvoices[[#This Row],[Estimate_Contract_Volumn]],0))</f>
        <v/>
      </c>
      <c r="P1541" s="249"/>
      <c r="Q1541" s="250" t="str">
        <f>IFERROR(IF(ISBLANK(TblMainInvoices[[#This Row],[ContInv_No01_Volumn]]),"",ROUND(TblMainInvoices[[#This Row],[Price_Unit]]*TblMainInvoices[[#This Row],[ContInv_No01_Volumn]],0)),"")</f>
        <v/>
      </c>
    </row>
    <row r="1542" spans="1:17" ht="50.25" customHeight="1">
      <c r="A1542" s="239" t="str">
        <f t="shared" si="46"/>
        <v>99990702</v>
      </c>
      <c r="B1542" s="240" t="str">
        <f>_xlfn.XLOOKUP(TblMainInvoices[[#This Row],[Fehrest_Code]],TblFeharesCode[Fehrest_Code],TblFeharesCode[Schedule_Prices_Fa])</f>
        <v>تجهیز و برچیدن کارگاه</v>
      </c>
      <c r="C1542" s="240" t="e">
        <f>_xlfn.XLOOKUP(TblMainInvoices[[#This Row],[Schedule_Prices_Fa]],TblFeharesCode[Schedule_Prices_Fa],#REF!)</f>
        <v>#REF!</v>
      </c>
      <c r="D1542" s="241">
        <v>99</v>
      </c>
      <c r="E1542" s="241" t="str">
        <f t="shared" si="47"/>
        <v>99</v>
      </c>
      <c r="F1542" s="240" t="s">
        <v>3163</v>
      </c>
      <c r="G1542" s="251">
        <v>990702</v>
      </c>
      <c r="H1542" s="243" t="s">
        <v>3188</v>
      </c>
      <c r="I1542" s="243" t="s">
        <v>4447</v>
      </c>
      <c r="J1542" s="252" t="s">
        <v>74</v>
      </c>
      <c r="K1542" s="246"/>
      <c r="L1542" s="246"/>
      <c r="M1542" s="247">
        <f>_xlfn.XLOOKUP(TblMainInvoices[[#This Row],[Chapter_Nomber]],TblFeharesChapter[Abniyeh_Chapter_Nomber],TblFeharesChapter[Abniyeh_Plus_Minus])</f>
        <v>1.3</v>
      </c>
      <c r="N1542" s="248">
        <v>1.3418000000000001</v>
      </c>
      <c r="O1542" s="245" t="str">
        <f>IF(ISBLANK(TblMainInvoices[[#This Row],[Estimate_Contract_Volumn]]),"",ROUND(TblMainInvoices[[#This Row],[Price_Unit]]*TblMainInvoices[[#This Row],[Estimate_Contract_Volumn]],0))</f>
        <v/>
      </c>
      <c r="P1542" s="249"/>
      <c r="Q1542" s="250" t="str">
        <f>IFERROR(IF(ISBLANK(TblMainInvoices[[#This Row],[ContInv_No01_Volumn]]),"",ROUND(TblMainInvoices[[#This Row],[Price_Unit]]*TblMainInvoices[[#This Row],[ContInv_No01_Volumn]],0)),"")</f>
        <v/>
      </c>
    </row>
    <row r="1543" spans="1:17" ht="50.25" customHeight="1">
      <c r="A1543" s="239" t="str">
        <f t="shared" si="46"/>
        <v>99990703</v>
      </c>
      <c r="B1543" s="240" t="str">
        <f>_xlfn.XLOOKUP(TblMainInvoices[[#This Row],[Fehrest_Code]],TblFeharesCode[Fehrest_Code],TblFeharesCode[Schedule_Prices_Fa])</f>
        <v>تجهیز و برچیدن کارگاه</v>
      </c>
      <c r="C1543" s="240" t="e">
        <f>_xlfn.XLOOKUP(TblMainInvoices[[#This Row],[Schedule_Prices_Fa]],TblFeharesCode[Schedule_Prices_Fa],#REF!)</f>
        <v>#REF!</v>
      </c>
      <c r="D1543" s="241">
        <v>99</v>
      </c>
      <c r="E1543" s="241" t="str">
        <f t="shared" si="47"/>
        <v>99</v>
      </c>
      <c r="F1543" s="240" t="s">
        <v>3163</v>
      </c>
      <c r="G1543" s="251">
        <v>990703</v>
      </c>
      <c r="H1543" s="243" t="s">
        <v>3189</v>
      </c>
      <c r="I1543" s="243" t="s">
        <v>4445</v>
      </c>
      <c r="J1543" s="252" t="s">
        <v>74</v>
      </c>
      <c r="K1543" s="246"/>
      <c r="L1543" s="246"/>
      <c r="M1543" s="247">
        <f>_xlfn.XLOOKUP(TblMainInvoices[[#This Row],[Chapter_Nomber]],TblFeharesChapter[Abniyeh_Chapter_Nomber],TblFeharesChapter[Abniyeh_Plus_Minus])</f>
        <v>1.3</v>
      </c>
      <c r="N1543" s="248">
        <v>1.3418000000000001</v>
      </c>
      <c r="O1543" s="245" t="str">
        <f>IF(ISBLANK(TblMainInvoices[[#This Row],[Estimate_Contract_Volumn]]),"",ROUND(TblMainInvoices[[#This Row],[Price_Unit]]*TblMainInvoices[[#This Row],[Estimate_Contract_Volumn]],0))</f>
        <v/>
      </c>
      <c r="P1543" s="249"/>
      <c r="Q1543" s="250" t="str">
        <f>IFERROR(IF(ISBLANK(TblMainInvoices[[#This Row],[ContInv_No01_Volumn]]),"",ROUND(TblMainInvoices[[#This Row],[Price_Unit]]*TblMainInvoices[[#This Row],[ContInv_No01_Volumn]],0)),"")</f>
        <v/>
      </c>
    </row>
    <row r="1544" spans="1:17" ht="50.25" customHeight="1">
      <c r="A1544" s="239" t="str">
        <f t="shared" si="46"/>
        <v>99990704</v>
      </c>
      <c r="B1544" s="240" t="str">
        <f>_xlfn.XLOOKUP(TblMainInvoices[[#This Row],[Fehrest_Code]],TblFeharesCode[Fehrest_Code],TblFeharesCode[Schedule_Prices_Fa])</f>
        <v>تجهیز و برچیدن کارگاه</v>
      </c>
      <c r="C1544" s="240" t="e">
        <f>_xlfn.XLOOKUP(TblMainInvoices[[#This Row],[Schedule_Prices_Fa]],TblFeharesCode[Schedule_Prices_Fa],#REF!)</f>
        <v>#REF!</v>
      </c>
      <c r="D1544" s="241">
        <v>99</v>
      </c>
      <c r="E1544" s="241" t="str">
        <f t="shared" si="47"/>
        <v>99</v>
      </c>
      <c r="F1544" s="240" t="s">
        <v>3163</v>
      </c>
      <c r="G1544" s="251">
        <v>990704</v>
      </c>
      <c r="H1544" s="243" t="s">
        <v>3190</v>
      </c>
      <c r="I1544" s="243" t="s">
        <v>4448</v>
      </c>
      <c r="J1544" s="252" t="s">
        <v>74</v>
      </c>
      <c r="K1544" s="246"/>
      <c r="L1544" s="246"/>
      <c r="M1544" s="247">
        <f>_xlfn.XLOOKUP(TblMainInvoices[[#This Row],[Chapter_Nomber]],TblFeharesChapter[Abniyeh_Chapter_Nomber],TblFeharesChapter[Abniyeh_Plus_Minus])</f>
        <v>1.3</v>
      </c>
      <c r="N1544" s="248">
        <v>1.3418000000000001</v>
      </c>
      <c r="O1544" s="245" t="str">
        <f>IF(ISBLANK(TblMainInvoices[[#This Row],[Estimate_Contract_Volumn]]),"",ROUND(TblMainInvoices[[#This Row],[Price_Unit]]*TblMainInvoices[[#This Row],[Estimate_Contract_Volumn]],0))</f>
        <v/>
      </c>
      <c r="P1544" s="249"/>
      <c r="Q1544" s="250" t="str">
        <f>IFERROR(IF(ISBLANK(TblMainInvoices[[#This Row],[ContInv_No01_Volumn]]),"",ROUND(TblMainInvoices[[#This Row],[Price_Unit]]*TblMainInvoices[[#This Row],[ContInv_No01_Volumn]],0)),"")</f>
        <v/>
      </c>
    </row>
    <row r="1545" spans="1:17" ht="50.25" customHeight="1">
      <c r="A1545" s="239" t="str">
        <f t="shared" si="46"/>
        <v>99990801</v>
      </c>
      <c r="B1545" s="240" t="str">
        <f>_xlfn.XLOOKUP(TblMainInvoices[[#This Row],[Fehrest_Code]],TblFeharesCode[Fehrest_Code],TblFeharesCode[Schedule_Prices_Fa])</f>
        <v>تجهیز و برچیدن کارگاه</v>
      </c>
      <c r="C1545" s="240" t="e">
        <f>_xlfn.XLOOKUP(TblMainInvoices[[#This Row],[Schedule_Prices_Fa]],TblFeharesCode[Schedule_Prices_Fa],#REF!)</f>
        <v>#REF!</v>
      </c>
      <c r="D1545" s="241">
        <v>99</v>
      </c>
      <c r="E1545" s="241" t="str">
        <f t="shared" si="47"/>
        <v>99</v>
      </c>
      <c r="F1545" s="240" t="s">
        <v>3163</v>
      </c>
      <c r="G1545" s="251">
        <v>990801</v>
      </c>
      <c r="H1545" s="243" t="s">
        <v>3191</v>
      </c>
      <c r="I1545" s="243" t="s">
        <v>3191</v>
      </c>
      <c r="J1545" s="252" t="s">
        <v>74</v>
      </c>
      <c r="K1545" s="246">
        <v>100000000</v>
      </c>
      <c r="L1545" s="246"/>
      <c r="M1545" s="247">
        <f>_xlfn.XLOOKUP(TblMainInvoices[[#This Row],[Chapter_Nomber]],TblFeharesChapter[Abniyeh_Chapter_Nomber],TblFeharesChapter[Abniyeh_Plus_Minus])</f>
        <v>1.3</v>
      </c>
      <c r="N1545" s="248">
        <v>1.3418000000000001</v>
      </c>
      <c r="O1545" s="245" t="str">
        <f>IF(ISBLANK(TblMainInvoices[[#This Row],[Estimate_Contract_Volumn]]),"",ROUND(TblMainInvoices[[#This Row],[Price_Unit]]*TblMainInvoices[[#This Row],[Estimate_Contract_Volumn]],0))</f>
        <v/>
      </c>
      <c r="P1545" s="249"/>
      <c r="Q1545" s="250" t="str">
        <f>IFERROR(IF(ISBLANK(TblMainInvoices[[#This Row],[ContInv_No01_Volumn]]),"",ROUND(TblMainInvoices[[#This Row],[Price_Unit]]*TblMainInvoices[[#This Row],[ContInv_No01_Volumn]],0)),"")</f>
        <v/>
      </c>
    </row>
    <row r="1546" spans="1:17" ht="50.25" customHeight="1">
      <c r="A1546" s="239" t="str">
        <f t="shared" si="46"/>
        <v>99990802</v>
      </c>
      <c r="B1546" s="240" t="str">
        <f>_xlfn.XLOOKUP(TblMainInvoices[[#This Row],[Fehrest_Code]],TblFeharesCode[Fehrest_Code],TblFeharesCode[Schedule_Prices_Fa])</f>
        <v>تجهیز و برچیدن کارگاه</v>
      </c>
      <c r="C1546" s="240" t="e">
        <f>_xlfn.XLOOKUP(TblMainInvoices[[#This Row],[Schedule_Prices_Fa]],TblFeharesCode[Schedule_Prices_Fa],#REF!)</f>
        <v>#REF!</v>
      </c>
      <c r="D1546" s="241">
        <v>99</v>
      </c>
      <c r="E1546" s="241" t="str">
        <f t="shared" si="47"/>
        <v>99</v>
      </c>
      <c r="F1546" s="240" t="s">
        <v>3163</v>
      </c>
      <c r="G1546" s="251">
        <v>990802</v>
      </c>
      <c r="H1546" s="243" t="s">
        <v>3192</v>
      </c>
      <c r="I1546" s="243" t="s">
        <v>4449</v>
      </c>
      <c r="J1546" s="252" t="s">
        <v>74</v>
      </c>
      <c r="K1546" s="246"/>
      <c r="L1546" s="246"/>
      <c r="M1546" s="247">
        <f>_xlfn.XLOOKUP(TblMainInvoices[[#This Row],[Chapter_Nomber]],TblFeharesChapter[Abniyeh_Chapter_Nomber],TblFeharesChapter[Abniyeh_Plus_Minus])</f>
        <v>1.3</v>
      </c>
      <c r="N1546" s="248">
        <v>1.3418000000000001</v>
      </c>
      <c r="O1546" s="245" t="str">
        <f>IF(ISBLANK(TblMainInvoices[[#This Row],[Estimate_Contract_Volumn]]),"",ROUND(TblMainInvoices[[#This Row],[Price_Unit]]*TblMainInvoices[[#This Row],[Estimate_Contract_Volumn]],0))</f>
        <v/>
      </c>
      <c r="P1546" s="249"/>
      <c r="Q1546" s="250" t="str">
        <f>IFERROR(IF(ISBLANK(TblMainInvoices[[#This Row],[ContInv_No01_Volumn]]),"",ROUND(TblMainInvoices[[#This Row],[Price_Unit]]*TblMainInvoices[[#This Row],[ContInv_No01_Volumn]],0)),"")</f>
        <v/>
      </c>
    </row>
    <row r="1547" spans="1:17" ht="50.25" customHeight="1">
      <c r="A1547" s="239" t="str">
        <f t="shared" si="46"/>
        <v>99990901</v>
      </c>
      <c r="B1547" s="240" t="str">
        <f>_xlfn.XLOOKUP(TblMainInvoices[[#This Row],[Fehrest_Code]],TblFeharesCode[Fehrest_Code],TblFeharesCode[Schedule_Prices_Fa])</f>
        <v>تجهیز و برچیدن کارگاه</v>
      </c>
      <c r="C1547" s="240" t="e">
        <f>_xlfn.XLOOKUP(TblMainInvoices[[#This Row],[Schedule_Prices_Fa]],TblFeharesCode[Schedule_Prices_Fa],#REF!)</f>
        <v>#REF!</v>
      </c>
      <c r="D1547" s="241">
        <v>99</v>
      </c>
      <c r="E1547" s="241" t="str">
        <f t="shared" si="47"/>
        <v>99</v>
      </c>
      <c r="F1547" s="240" t="s">
        <v>3163</v>
      </c>
      <c r="G1547" s="251">
        <v>990901</v>
      </c>
      <c r="H1547" s="243" t="s">
        <v>3193</v>
      </c>
      <c r="I1547" s="243" t="s">
        <v>4450</v>
      </c>
      <c r="J1547" s="252" t="s">
        <v>74</v>
      </c>
      <c r="K1547" s="246"/>
      <c r="L1547" s="246"/>
      <c r="M1547" s="247">
        <f>_xlfn.XLOOKUP(TblMainInvoices[[#This Row],[Chapter_Nomber]],TblFeharesChapter[Abniyeh_Chapter_Nomber],TblFeharesChapter[Abniyeh_Plus_Minus])</f>
        <v>1.3</v>
      </c>
      <c r="N1547" s="248">
        <v>1.3418000000000001</v>
      </c>
      <c r="O1547" s="245" t="str">
        <f>IF(ISBLANK(TblMainInvoices[[#This Row],[Estimate_Contract_Volumn]]),"",ROUND(TblMainInvoices[[#This Row],[Price_Unit]]*TblMainInvoices[[#This Row],[Estimate_Contract_Volumn]],0))</f>
        <v/>
      </c>
      <c r="P1547" s="249"/>
      <c r="Q1547" s="250" t="str">
        <f>IFERROR(IF(ISBLANK(TblMainInvoices[[#This Row],[ContInv_No01_Volumn]]),"",ROUND(TblMainInvoices[[#This Row],[Price_Unit]]*TblMainInvoices[[#This Row],[ContInv_No01_Volumn]],0)),"")</f>
        <v/>
      </c>
    </row>
    <row r="1548" spans="1:17" ht="50.25" customHeight="1">
      <c r="A1548" s="239" t="str">
        <f t="shared" si="46"/>
        <v>99990902</v>
      </c>
      <c r="B1548" s="240" t="str">
        <f>_xlfn.XLOOKUP(TblMainInvoices[[#This Row],[Fehrest_Code]],TblFeharesCode[Fehrest_Code],TblFeharesCode[Schedule_Prices_Fa])</f>
        <v>تجهیز و برچیدن کارگاه</v>
      </c>
      <c r="C1548" s="240" t="e">
        <f>_xlfn.XLOOKUP(TblMainInvoices[[#This Row],[Schedule_Prices_Fa]],TblFeharesCode[Schedule_Prices_Fa],#REF!)</f>
        <v>#REF!</v>
      </c>
      <c r="D1548" s="241">
        <v>99</v>
      </c>
      <c r="E1548" s="241" t="str">
        <f t="shared" si="47"/>
        <v>99</v>
      </c>
      <c r="F1548" s="240" t="s">
        <v>3163</v>
      </c>
      <c r="G1548" s="251">
        <v>990902</v>
      </c>
      <c r="H1548" s="243" t="s">
        <v>3194</v>
      </c>
      <c r="I1548" s="243" t="s">
        <v>4451</v>
      </c>
      <c r="J1548" s="252" t="s">
        <v>74</v>
      </c>
      <c r="K1548" s="246"/>
      <c r="L1548" s="246"/>
      <c r="M1548" s="247">
        <f>_xlfn.XLOOKUP(TblMainInvoices[[#This Row],[Chapter_Nomber]],TblFeharesChapter[Abniyeh_Chapter_Nomber],TblFeharesChapter[Abniyeh_Plus_Minus])</f>
        <v>1.3</v>
      </c>
      <c r="N1548" s="248">
        <v>1.3418000000000001</v>
      </c>
      <c r="O1548" s="245" t="str">
        <f>IF(ISBLANK(TblMainInvoices[[#This Row],[Estimate_Contract_Volumn]]),"",ROUND(TblMainInvoices[[#This Row],[Price_Unit]]*TblMainInvoices[[#This Row],[Estimate_Contract_Volumn]],0))</f>
        <v/>
      </c>
      <c r="P1548" s="249"/>
      <c r="Q1548" s="250" t="str">
        <f>IFERROR(IF(ISBLANK(TblMainInvoices[[#This Row],[ContInv_No01_Volumn]]),"",ROUND(TblMainInvoices[[#This Row],[Price_Unit]]*TblMainInvoices[[#This Row],[ContInv_No01_Volumn]],0)),"")</f>
        <v/>
      </c>
    </row>
    <row r="1549" spans="1:17" ht="50.25" customHeight="1">
      <c r="A1549" s="239" t="str">
        <f t="shared" si="46"/>
        <v>99990903</v>
      </c>
      <c r="B1549" s="240" t="str">
        <f>_xlfn.XLOOKUP(TblMainInvoices[[#This Row],[Fehrest_Code]],TblFeharesCode[Fehrest_Code],TblFeharesCode[Schedule_Prices_Fa])</f>
        <v>تجهیز و برچیدن کارگاه</v>
      </c>
      <c r="C1549" s="240" t="e">
        <f>_xlfn.XLOOKUP(TblMainInvoices[[#This Row],[Schedule_Prices_Fa]],TblFeharesCode[Schedule_Prices_Fa],#REF!)</f>
        <v>#REF!</v>
      </c>
      <c r="D1549" s="241">
        <v>99</v>
      </c>
      <c r="E1549" s="241" t="str">
        <f t="shared" si="47"/>
        <v>99</v>
      </c>
      <c r="F1549" s="240" t="s">
        <v>3163</v>
      </c>
      <c r="G1549" s="251">
        <v>990903</v>
      </c>
      <c r="H1549" s="243" t="s">
        <v>3195</v>
      </c>
      <c r="I1549" s="243" t="s">
        <v>4452</v>
      </c>
      <c r="J1549" s="252" t="s">
        <v>74</v>
      </c>
      <c r="K1549" s="246"/>
      <c r="L1549" s="246"/>
      <c r="M1549" s="247">
        <f>_xlfn.XLOOKUP(TblMainInvoices[[#This Row],[Chapter_Nomber]],TblFeharesChapter[Abniyeh_Chapter_Nomber],TblFeharesChapter[Abniyeh_Plus_Minus])</f>
        <v>1.3</v>
      </c>
      <c r="N1549" s="248">
        <v>1.3418000000000001</v>
      </c>
      <c r="O1549" s="245" t="str">
        <f>IF(ISBLANK(TblMainInvoices[[#This Row],[Estimate_Contract_Volumn]]),"",ROUND(TblMainInvoices[[#This Row],[Price_Unit]]*TblMainInvoices[[#This Row],[Estimate_Contract_Volumn]],0))</f>
        <v/>
      </c>
      <c r="P1549" s="249"/>
      <c r="Q1549" s="250" t="str">
        <f>IFERROR(IF(ISBLANK(TblMainInvoices[[#This Row],[ContInv_No01_Volumn]]),"",ROUND(TblMainInvoices[[#This Row],[Price_Unit]]*TblMainInvoices[[#This Row],[ContInv_No01_Volumn]],0)),"")</f>
        <v/>
      </c>
    </row>
    <row r="1550" spans="1:17" ht="50.25" customHeight="1">
      <c r="A1550" s="239" t="str">
        <f t="shared" ref="A1550:A1577" si="48">D1550&amp;G1550</f>
        <v>99990904</v>
      </c>
      <c r="B1550" s="240" t="str">
        <f>_xlfn.XLOOKUP(TblMainInvoices[[#This Row],[Fehrest_Code]],TblFeharesCode[Fehrest_Code],TblFeharesCode[Schedule_Prices_Fa])</f>
        <v>تجهیز و برچیدن کارگاه</v>
      </c>
      <c r="C1550" s="240" t="e">
        <f>_xlfn.XLOOKUP(TblMainInvoices[[#This Row],[Schedule_Prices_Fa]],TblFeharesCode[Schedule_Prices_Fa],#REF!)</f>
        <v>#REF!</v>
      </c>
      <c r="D1550" s="241">
        <v>99</v>
      </c>
      <c r="E1550" s="241" t="str">
        <f t="shared" ref="E1550:E1577" si="49">LEFT($G1550,2)</f>
        <v>99</v>
      </c>
      <c r="F1550" s="240" t="s">
        <v>3163</v>
      </c>
      <c r="G1550" s="251">
        <v>990904</v>
      </c>
      <c r="H1550" s="243" t="s">
        <v>3196</v>
      </c>
      <c r="I1550" s="243" t="s">
        <v>4453</v>
      </c>
      <c r="J1550" s="252" t="s">
        <v>74</v>
      </c>
      <c r="K1550" s="246"/>
      <c r="L1550" s="246"/>
      <c r="M1550" s="247">
        <f>_xlfn.XLOOKUP(TblMainInvoices[[#This Row],[Chapter_Nomber]],TblFeharesChapter[Abniyeh_Chapter_Nomber],TblFeharesChapter[Abniyeh_Plus_Minus])</f>
        <v>1.3</v>
      </c>
      <c r="N1550" s="248">
        <v>1.3418000000000001</v>
      </c>
      <c r="O1550" s="245" t="str">
        <f>IF(ISBLANK(TblMainInvoices[[#This Row],[Estimate_Contract_Volumn]]),"",ROUND(TblMainInvoices[[#This Row],[Price_Unit]]*TblMainInvoices[[#This Row],[Estimate_Contract_Volumn]],0))</f>
        <v/>
      </c>
      <c r="P1550" s="249"/>
      <c r="Q1550" s="250" t="str">
        <f>IFERROR(IF(ISBLANK(TblMainInvoices[[#This Row],[ContInv_No01_Volumn]]),"",ROUND(TblMainInvoices[[#This Row],[Price_Unit]]*TblMainInvoices[[#This Row],[ContInv_No01_Volumn]],0)),"")</f>
        <v/>
      </c>
    </row>
    <row r="1551" spans="1:17" ht="50.25" customHeight="1">
      <c r="A1551" s="239" t="str">
        <f t="shared" si="48"/>
        <v>99990905</v>
      </c>
      <c r="B1551" s="240" t="str">
        <f>_xlfn.XLOOKUP(TblMainInvoices[[#This Row],[Fehrest_Code]],TblFeharesCode[Fehrest_Code],TblFeharesCode[Schedule_Prices_Fa])</f>
        <v>تجهیز و برچیدن کارگاه</v>
      </c>
      <c r="C1551" s="240" t="e">
        <f>_xlfn.XLOOKUP(TblMainInvoices[[#This Row],[Schedule_Prices_Fa]],TblFeharesCode[Schedule_Prices_Fa],#REF!)</f>
        <v>#REF!</v>
      </c>
      <c r="D1551" s="241">
        <v>99</v>
      </c>
      <c r="E1551" s="241" t="str">
        <f t="shared" si="49"/>
        <v>99</v>
      </c>
      <c r="F1551" s="240" t="s">
        <v>3163</v>
      </c>
      <c r="G1551" s="251">
        <v>990905</v>
      </c>
      <c r="H1551" s="243" t="s">
        <v>3197</v>
      </c>
      <c r="I1551" s="243" t="s">
        <v>4454</v>
      </c>
      <c r="J1551" s="252" t="s">
        <v>74</v>
      </c>
      <c r="K1551" s="246"/>
      <c r="L1551" s="246"/>
      <c r="M1551" s="247">
        <f>_xlfn.XLOOKUP(TblMainInvoices[[#This Row],[Chapter_Nomber]],TblFeharesChapter[Abniyeh_Chapter_Nomber],TblFeharesChapter[Abniyeh_Plus_Minus])</f>
        <v>1.3</v>
      </c>
      <c r="N1551" s="248">
        <v>1.3418000000000001</v>
      </c>
      <c r="O1551" s="245" t="str">
        <f>IF(ISBLANK(TblMainInvoices[[#This Row],[Estimate_Contract_Volumn]]),"",ROUND(TblMainInvoices[[#This Row],[Price_Unit]]*TblMainInvoices[[#This Row],[Estimate_Contract_Volumn]],0))</f>
        <v/>
      </c>
      <c r="P1551" s="249"/>
      <c r="Q1551" s="250" t="str">
        <f>IFERROR(IF(ISBLANK(TblMainInvoices[[#This Row],[ContInv_No01_Volumn]]),"",ROUND(TblMainInvoices[[#This Row],[Price_Unit]]*TblMainInvoices[[#This Row],[ContInv_No01_Volumn]],0)),"")</f>
        <v/>
      </c>
    </row>
    <row r="1552" spans="1:17" ht="50.25" customHeight="1">
      <c r="A1552" s="239" t="str">
        <f t="shared" si="48"/>
        <v>99990906</v>
      </c>
      <c r="B1552" s="240" t="str">
        <f>_xlfn.XLOOKUP(TblMainInvoices[[#This Row],[Fehrest_Code]],TblFeharesCode[Fehrest_Code],TblFeharesCode[Schedule_Prices_Fa])</f>
        <v>تجهیز و برچیدن کارگاه</v>
      </c>
      <c r="C1552" s="240" t="e">
        <f>_xlfn.XLOOKUP(TblMainInvoices[[#This Row],[Schedule_Prices_Fa]],TblFeharesCode[Schedule_Prices_Fa],#REF!)</f>
        <v>#REF!</v>
      </c>
      <c r="D1552" s="241">
        <v>99</v>
      </c>
      <c r="E1552" s="241" t="str">
        <f t="shared" si="49"/>
        <v>99</v>
      </c>
      <c r="F1552" s="240" t="s">
        <v>3163</v>
      </c>
      <c r="G1552" s="251">
        <v>990906</v>
      </c>
      <c r="H1552" s="243" t="s">
        <v>3198</v>
      </c>
      <c r="I1552" s="243" t="s">
        <v>4455</v>
      </c>
      <c r="J1552" s="252" t="s">
        <v>74</v>
      </c>
      <c r="K1552" s="246"/>
      <c r="L1552" s="246"/>
      <c r="M1552" s="247">
        <f>_xlfn.XLOOKUP(TblMainInvoices[[#This Row],[Chapter_Nomber]],TblFeharesChapter[Abniyeh_Chapter_Nomber],TblFeharesChapter[Abniyeh_Plus_Minus])</f>
        <v>1.3</v>
      </c>
      <c r="N1552" s="248">
        <v>1.3418000000000001</v>
      </c>
      <c r="O1552" s="245" t="str">
        <f>IF(ISBLANK(TblMainInvoices[[#This Row],[Estimate_Contract_Volumn]]),"",ROUND(TblMainInvoices[[#This Row],[Price_Unit]]*TblMainInvoices[[#This Row],[Estimate_Contract_Volumn]],0))</f>
        <v/>
      </c>
      <c r="P1552" s="249"/>
      <c r="Q1552" s="250" t="str">
        <f>IFERROR(IF(ISBLANK(TblMainInvoices[[#This Row],[ContInv_No01_Volumn]]),"",ROUND(TblMainInvoices[[#This Row],[Price_Unit]]*TblMainInvoices[[#This Row],[ContInv_No01_Volumn]],0)),"")</f>
        <v/>
      </c>
    </row>
    <row r="1553" spans="1:17" ht="50.25" customHeight="1">
      <c r="A1553" s="239" t="str">
        <f t="shared" si="48"/>
        <v>99991001</v>
      </c>
      <c r="B1553" s="240" t="str">
        <f>_xlfn.XLOOKUP(TblMainInvoices[[#This Row],[Fehrest_Code]],TblFeharesCode[Fehrest_Code],TblFeharesCode[Schedule_Prices_Fa])</f>
        <v>تجهیز و برچیدن کارگاه</v>
      </c>
      <c r="C1553" s="240" t="e">
        <f>_xlfn.XLOOKUP(TblMainInvoices[[#This Row],[Schedule_Prices_Fa]],TblFeharesCode[Schedule_Prices_Fa],#REF!)</f>
        <v>#REF!</v>
      </c>
      <c r="D1553" s="241">
        <v>99</v>
      </c>
      <c r="E1553" s="241" t="str">
        <f t="shared" si="49"/>
        <v>99</v>
      </c>
      <c r="F1553" s="240" t="s">
        <v>3163</v>
      </c>
      <c r="G1553" s="251">
        <v>991001</v>
      </c>
      <c r="H1553" s="243" t="s">
        <v>3199</v>
      </c>
      <c r="I1553" s="243" t="s">
        <v>3199</v>
      </c>
      <c r="J1553" s="252" t="s">
        <v>3200</v>
      </c>
      <c r="K1553" s="246">
        <v>200000000</v>
      </c>
      <c r="L1553" s="246"/>
      <c r="M1553" s="247">
        <f>_xlfn.XLOOKUP(TblMainInvoices[[#This Row],[Chapter_Nomber]],TblFeharesChapter[Abniyeh_Chapter_Nomber],TblFeharesChapter[Abniyeh_Plus_Minus])</f>
        <v>1.3</v>
      </c>
      <c r="N1553" s="248">
        <v>1.3418000000000001</v>
      </c>
      <c r="O1553" s="245" t="str">
        <f>IF(ISBLANK(TblMainInvoices[[#This Row],[Estimate_Contract_Volumn]]),"",ROUND(TblMainInvoices[[#This Row],[Price_Unit]]*TblMainInvoices[[#This Row],[Estimate_Contract_Volumn]],0))</f>
        <v/>
      </c>
      <c r="P1553" s="249"/>
      <c r="Q1553" s="250" t="str">
        <f>IFERROR(IF(ISBLANK(TblMainInvoices[[#This Row],[ContInv_No01_Volumn]]),"",ROUND(TblMainInvoices[[#This Row],[Price_Unit]]*TblMainInvoices[[#This Row],[ContInv_No01_Volumn]],0)),"")</f>
        <v/>
      </c>
    </row>
    <row r="1554" spans="1:17" ht="50.25" customHeight="1">
      <c r="A1554" s="239" t="str">
        <f t="shared" si="48"/>
        <v>99991002</v>
      </c>
      <c r="B1554" s="240" t="str">
        <f>_xlfn.XLOOKUP(TblMainInvoices[[#This Row],[Fehrest_Code]],TblFeharesCode[Fehrest_Code],TblFeharesCode[Schedule_Prices_Fa])</f>
        <v>تجهیز و برچیدن کارگاه</v>
      </c>
      <c r="C1554" s="240" t="e">
        <f>_xlfn.XLOOKUP(TblMainInvoices[[#This Row],[Schedule_Prices_Fa]],TblFeharesCode[Schedule_Prices_Fa],#REF!)</f>
        <v>#REF!</v>
      </c>
      <c r="D1554" s="241">
        <v>99</v>
      </c>
      <c r="E1554" s="241" t="str">
        <f t="shared" si="49"/>
        <v>99</v>
      </c>
      <c r="F1554" s="240" t="s">
        <v>3163</v>
      </c>
      <c r="G1554" s="251">
        <v>991002</v>
      </c>
      <c r="H1554" s="243" t="s">
        <v>3201</v>
      </c>
      <c r="I1554" s="243" t="s">
        <v>4456</v>
      </c>
      <c r="J1554" s="252" t="s">
        <v>74</v>
      </c>
      <c r="K1554" s="246"/>
      <c r="L1554" s="246"/>
      <c r="M1554" s="247">
        <f>_xlfn.XLOOKUP(TblMainInvoices[[#This Row],[Chapter_Nomber]],TblFeharesChapter[Abniyeh_Chapter_Nomber],TblFeharesChapter[Abniyeh_Plus_Minus])</f>
        <v>1.3</v>
      </c>
      <c r="N1554" s="248">
        <v>1.3418000000000001</v>
      </c>
      <c r="O1554" s="245" t="str">
        <f>IF(ISBLANK(TblMainInvoices[[#This Row],[Estimate_Contract_Volumn]]),"",ROUND(TblMainInvoices[[#This Row],[Price_Unit]]*TblMainInvoices[[#This Row],[Estimate_Contract_Volumn]],0))</f>
        <v/>
      </c>
      <c r="P1554" s="249"/>
      <c r="Q1554" s="250" t="str">
        <f>IFERROR(IF(ISBLANK(TblMainInvoices[[#This Row],[ContInv_No01_Volumn]]),"",ROUND(TblMainInvoices[[#This Row],[Price_Unit]]*TblMainInvoices[[#This Row],[ContInv_No01_Volumn]],0)),"")</f>
        <v/>
      </c>
    </row>
    <row r="1555" spans="1:17" ht="50.25" customHeight="1">
      <c r="A1555" s="239" t="str">
        <f t="shared" si="48"/>
        <v>99991003</v>
      </c>
      <c r="B1555" s="240" t="str">
        <f>_xlfn.XLOOKUP(TblMainInvoices[[#This Row],[Fehrest_Code]],TblFeharesCode[Fehrest_Code],TblFeharesCode[Schedule_Prices_Fa])</f>
        <v>تجهیز و برچیدن کارگاه</v>
      </c>
      <c r="C1555" s="240" t="e">
        <f>_xlfn.XLOOKUP(TblMainInvoices[[#This Row],[Schedule_Prices_Fa]],TblFeharesCode[Schedule_Prices_Fa],#REF!)</f>
        <v>#REF!</v>
      </c>
      <c r="D1555" s="241">
        <v>99</v>
      </c>
      <c r="E1555" s="241" t="str">
        <f t="shared" si="49"/>
        <v>99</v>
      </c>
      <c r="F1555" s="240" t="s">
        <v>3163</v>
      </c>
      <c r="G1555" s="251">
        <v>991003</v>
      </c>
      <c r="H1555" s="243" t="s">
        <v>3202</v>
      </c>
      <c r="I1555" s="243" t="s">
        <v>4457</v>
      </c>
      <c r="J1555" s="252" t="s">
        <v>74</v>
      </c>
      <c r="K1555" s="246"/>
      <c r="L1555" s="246"/>
      <c r="M1555" s="247">
        <f>_xlfn.XLOOKUP(TblMainInvoices[[#This Row],[Chapter_Nomber]],TblFeharesChapter[Abniyeh_Chapter_Nomber],TblFeharesChapter[Abniyeh_Plus_Minus])</f>
        <v>1.3</v>
      </c>
      <c r="N1555" s="248">
        <v>1.3418000000000001</v>
      </c>
      <c r="O1555" s="245" t="str">
        <f>IF(ISBLANK(TblMainInvoices[[#This Row],[Estimate_Contract_Volumn]]),"",ROUND(TblMainInvoices[[#This Row],[Price_Unit]]*TblMainInvoices[[#This Row],[Estimate_Contract_Volumn]],0))</f>
        <v/>
      </c>
      <c r="P1555" s="249"/>
      <c r="Q1555" s="250" t="str">
        <f>IFERROR(IF(ISBLANK(TblMainInvoices[[#This Row],[ContInv_No01_Volumn]]),"",ROUND(TblMainInvoices[[#This Row],[Price_Unit]]*TblMainInvoices[[#This Row],[ContInv_No01_Volumn]],0)),"")</f>
        <v/>
      </c>
    </row>
    <row r="1556" spans="1:17" ht="50.25" customHeight="1">
      <c r="A1556" s="239" t="str">
        <f t="shared" si="48"/>
        <v>99991004</v>
      </c>
      <c r="B1556" s="240" t="str">
        <f>_xlfn.XLOOKUP(TblMainInvoices[[#This Row],[Fehrest_Code]],TblFeharesCode[Fehrest_Code],TblFeharesCode[Schedule_Prices_Fa])</f>
        <v>تجهیز و برچیدن کارگاه</v>
      </c>
      <c r="C1556" s="240" t="e">
        <f>_xlfn.XLOOKUP(TblMainInvoices[[#This Row],[Schedule_Prices_Fa]],TblFeharesCode[Schedule_Prices_Fa],#REF!)</f>
        <v>#REF!</v>
      </c>
      <c r="D1556" s="241">
        <v>99</v>
      </c>
      <c r="E1556" s="241" t="str">
        <f t="shared" si="49"/>
        <v>99</v>
      </c>
      <c r="F1556" s="240" t="s">
        <v>3163</v>
      </c>
      <c r="G1556" s="251">
        <v>991004</v>
      </c>
      <c r="H1556" s="243" t="s">
        <v>3203</v>
      </c>
      <c r="I1556" s="243" t="s">
        <v>4458</v>
      </c>
      <c r="J1556" s="252" t="s">
        <v>74</v>
      </c>
      <c r="K1556" s="246"/>
      <c r="L1556" s="246"/>
      <c r="M1556" s="247">
        <f>_xlfn.XLOOKUP(TblMainInvoices[[#This Row],[Chapter_Nomber]],TblFeharesChapter[Abniyeh_Chapter_Nomber],TblFeharesChapter[Abniyeh_Plus_Minus])</f>
        <v>1.3</v>
      </c>
      <c r="N1556" s="248">
        <v>1.3418000000000001</v>
      </c>
      <c r="O1556" s="245" t="str">
        <f>IF(ISBLANK(TblMainInvoices[[#This Row],[Estimate_Contract_Volumn]]),"",ROUND(TblMainInvoices[[#This Row],[Price_Unit]]*TblMainInvoices[[#This Row],[Estimate_Contract_Volumn]],0))</f>
        <v/>
      </c>
      <c r="P1556" s="249"/>
      <c r="Q1556" s="250" t="str">
        <f>IFERROR(IF(ISBLANK(TblMainInvoices[[#This Row],[ContInv_No01_Volumn]]),"",ROUND(TblMainInvoices[[#This Row],[Price_Unit]]*TblMainInvoices[[#This Row],[ContInv_No01_Volumn]],0)),"")</f>
        <v/>
      </c>
    </row>
    <row r="1557" spans="1:17" ht="50.25" customHeight="1">
      <c r="A1557" s="239" t="str">
        <f t="shared" si="48"/>
        <v>99991005</v>
      </c>
      <c r="B1557" s="240" t="str">
        <f>_xlfn.XLOOKUP(TblMainInvoices[[#This Row],[Fehrest_Code]],TblFeharesCode[Fehrest_Code],TblFeharesCode[Schedule_Prices_Fa])</f>
        <v>تجهیز و برچیدن کارگاه</v>
      </c>
      <c r="C1557" s="240" t="e">
        <f>_xlfn.XLOOKUP(TblMainInvoices[[#This Row],[Schedule_Prices_Fa]],TblFeharesCode[Schedule_Prices_Fa],#REF!)</f>
        <v>#REF!</v>
      </c>
      <c r="D1557" s="241">
        <v>99</v>
      </c>
      <c r="E1557" s="241" t="str">
        <f t="shared" si="49"/>
        <v>99</v>
      </c>
      <c r="F1557" s="240" t="s">
        <v>3163</v>
      </c>
      <c r="G1557" s="251">
        <v>991005</v>
      </c>
      <c r="H1557" s="243" t="s">
        <v>3204</v>
      </c>
      <c r="I1557" s="243" t="s">
        <v>4459</v>
      </c>
      <c r="J1557" s="252" t="s">
        <v>2724</v>
      </c>
      <c r="K1557" s="246"/>
      <c r="L1557" s="246"/>
      <c r="M1557" s="247">
        <f>_xlfn.XLOOKUP(TblMainInvoices[[#This Row],[Chapter_Nomber]],TblFeharesChapter[Abniyeh_Chapter_Nomber],TblFeharesChapter[Abniyeh_Plus_Minus])</f>
        <v>1.3</v>
      </c>
      <c r="N1557" s="248">
        <v>1.3418000000000001</v>
      </c>
      <c r="O1557" s="245" t="str">
        <f>IF(ISBLANK(TblMainInvoices[[#This Row],[Estimate_Contract_Volumn]]),"",ROUND(TblMainInvoices[[#This Row],[Price_Unit]]*TblMainInvoices[[#This Row],[Estimate_Contract_Volumn]],0))</f>
        <v/>
      </c>
      <c r="P1557" s="249"/>
      <c r="Q1557" s="250" t="str">
        <f>IFERROR(IF(ISBLANK(TblMainInvoices[[#This Row],[ContInv_No01_Volumn]]),"",ROUND(TblMainInvoices[[#This Row],[Price_Unit]]*TblMainInvoices[[#This Row],[ContInv_No01_Volumn]],0)),"")</f>
        <v/>
      </c>
    </row>
    <row r="1558" spans="1:17" ht="50.25" customHeight="1">
      <c r="A1558" s="239" t="str">
        <f t="shared" si="48"/>
        <v>99991006</v>
      </c>
      <c r="B1558" s="240" t="str">
        <f>_xlfn.XLOOKUP(TblMainInvoices[[#This Row],[Fehrest_Code]],TblFeharesCode[Fehrest_Code],TblFeharesCode[Schedule_Prices_Fa])</f>
        <v>تجهیز و برچیدن کارگاه</v>
      </c>
      <c r="C1558" s="240" t="e">
        <f>_xlfn.XLOOKUP(TblMainInvoices[[#This Row],[Schedule_Prices_Fa]],TblFeharesCode[Schedule_Prices_Fa],#REF!)</f>
        <v>#REF!</v>
      </c>
      <c r="D1558" s="241">
        <v>99</v>
      </c>
      <c r="E1558" s="241" t="str">
        <f t="shared" si="49"/>
        <v>99</v>
      </c>
      <c r="F1558" s="240" t="s">
        <v>3163</v>
      </c>
      <c r="G1558" s="251">
        <v>991006</v>
      </c>
      <c r="H1558" s="243" t="s">
        <v>3205</v>
      </c>
      <c r="I1558" s="243" t="s">
        <v>4460</v>
      </c>
      <c r="J1558" s="252" t="s">
        <v>74</v>
      </c>
      <c r="K1558" s="246"/>
      <c r="L1558" s="246"/>
      <c r="M1558" s="247">
        <f>_xlfn.XLOOKUP(TblMainInvoices[[#This Row],[Chapter_Nomber]],TblFeharesChapter[Abniyeh_Chapter_Nomber],TblFeharesChapter[Abniyeh_Plus_Minus])</f>
        <v>1.3</v>
      </c>
      <c r="N1558" s="248">
        <v>1.3418000000000001</v>
      </c>
      <c r="O1558" s="245" t="str">
        <f>IF(ISBLANK(TblMainInvoices[[#This Row],[Estimate_Contract_Volumn]]),"",ROUND(TblMainInvoices[[#This Row],[Price_Unit]]*TblMainInvoices[[#This Row],[Estimate_Contract_Volumn]],0))</f>
        <v/>
      </c>
      <c r="P1558" s="249"/>
      <c r="Q1558" s="250" t="str">
        <f>IFERROR(IF(ISBLANK(TblMainInvoices[[#This Row],[ContInv_No01_Volumn]]),"",ROUND(TblMainInvoices[[#This Row],[Price_Unit]]*TblMainInvoices[[#This Row],[ContInv_No01_Volumn]],0)),"")</f>
        <v/>
      </c>
    </row>
    <row r="1559" spans="1:17" ht="50.25" customHeight="1">
      <c r="A1559" s="239" t="str">
        <f t="shared" si="48"/>
        <v>99991007</v>
      </c>
      <c r="B1559" s="240" t="str">
        <f>_xlfn.XLOOKUP(TblMainInvoices[[#This Row],[Fehrest_Code]],TblFeharesCode[Fehrest_Code],TblFeharesCode[Schedule_Prices_Fa])</f>
        <v>تجهیز و برچیدن کارگاه</v>
      </c>
      <c r="C1559" s="240" t="e">
        <f>_xlfn.XLOOKUP(TblMainInvoices[[#This Row],[Schedule_Prices_Fa]],TblFeharesCode[Schedule_Prices_Fa],#REF!)</f>
        <v>#REF!</v>
      </c>
      <c r="D1559" s="241">
        <v>99</v>
      </c>
      <c r="E1559" s="241" t="str">
        <f t="shared" si="49"/>
        <v>99</v>
      </c>
      <c r="F1559" s="240" t="s">
        <v>3163</v>
      </c>
      <c r="G1559" s="251">
        <v>991007</v>
      </c>
      <c r="H1559" s="243" t="s">
        <v>3206</v>
      </c>
      <c r="I1559" s="243" t="s">
        <v>4461</v>
      </c>
      <c r="J1559" s="252" t="s">
        <v>74</v>
      </c>
      <c r="K1559" s="246"/>
      <c r="L1559" s="246"/>
      <c r="M1559" s="247">
        <f>_xlfn.XLOOKUP(TblMainInvoices[[#This Row],[Chapter_Nomber]],TblFeharesChapter[Abniyeh_Chapter_Nomber],TblFeharesChapter[Abniyeh_Plus_Minus])</f>
        <v>1.3</v>
      </c>
      <c r="N1559" s="248">
        <v>1.3418000000000001</v>
      </c>
      <c r="O1559" s="245" t="str">
        <f>IF(ISBLANK(TblMainInvoices[[#This Row],[Estimate_Contract_Volumn]]),"",ROUND(TblMainInvoices[[#This Row],[Price_Unit]]*TblMainInvoices[[#This Row],[Estimate_Contract_Volumn]],0))</f>
        <v/>
      </c>
      <c r="P1559" s="249"/>
      <c r="Q1559" s="250" t="str">
        <f>IFERROR(IF(ISBLANK(TblMainInvoices[[#This Row],[ContInv_No01_Volumn]]),"",ROUND(TblMainInvoices[[#This Row],[Price_Unit]]*TblMainInvoices[[#This Row],[ContInv_No01_Volumn]],0)),"")</f>
        <v/>
      </c>
    </row>
    <row r="1560" spans="1:17" ht="50.25" customHeight="1">
      <c r="A1560" s="239" t="str">
        <f t="shared" si="48"/>
        <v>99991008</v>
      </c>
      <c r="B1560" s="240" t="str">
        <f>_xlfn.XLOOKUP(TblMainInvoices[[#This Row],[Fehrest_Code]],TblFeharesCode[Fehrest_Code],TblFeharesCode[Schedule_Prices_Fa])</f>
        <v>تجهیز و برچیدن کارگاه</v>
      </c>
      <c r="C1560" s="240" t="e">
        <f>_xlfn.XLOOKUP(TblMainInvoices[[#This Row],[Schedule_Prices_Fa]],TblFeharesCode[Schedule_Prices_Fa],#REF!)</f>
        <v>#REF!</v>
      </c>
      <c r="D1560" s="241">
        <v>99</v>
      </c>
      <c r="E1560" s="241" t="str">
        <f t="shared" si="49"/>
        <v>99</v>
      </c>
      <c r="F1560" s="240" t="s">
        <v>3163</v>
      </c>
      <c r="G1560" s="251">
        <v>991008</v>
      </c>
      <c r="H1560" s="243" t="s">
        <v>3207</v>
      </c>
      <c r="I1560" s="243" t="s">
        <v>4462</v>
      </c>
      <c r="J1560" s="252" t="s">
        <v>74</v>
      </c>
      <c r="K1560" s="246"/>
      <c r="L1560" s="246"/>
      <c r="M1560" s="247">
        <f>_xlfn.XLOOKUP(TblMainInvoices[[#This Row],[Chapter_Nomber]],TblFeharesChapter[Abniyeh_Chapter_Nomber],TblFeharesChapter[Abniyeh_Plus_Minus])</f>
        <v>1.3</v>
      </c>
      <c r="N1560" s="248">
        <v>1.3418000000000001</v>
      </c>
      <c r="O1560" s="245" t="str">
        <f>IF(ISBLANK(TblMainInvoices[[#This Row],[Estimate_Contract_Volumn]]),"",ROUND(TblMainInvoices[[#This Row],[Price_Unit]]*TblMainInvoices[[#This Row],[Estimate_Contract_Volumn]],0))</f>
        <v/>
      </c>
      <c r="P1560" s="249"/>
      <c r="Q1560" s="250" t="str">
        <f>IFERROR(IF(ISBLANK(TblMainInvoices[[#This Row],[ContInv_No01_Volumn]]),"",ROUND(TblMainInvoices[[#This Row],[Price_Unit]]*TblMainInvoices[[#This Row],[ContInv_No01_Volumn]],0)),"")</f>
        <v/>
      </c>
    </row>
    <row r="1561" spans="1:17" ht="50.25" customHeight="1">
      <c r="A1561" s="239" t="str">
        <f t="shared" si="48"/>
        <v>99991009</v>
      </c>
      <c r="B1561" s="240" t="str">
        <f>_xlfn.XLOOKUP(TblMainInvoices[[#This Row],[Fehrest_Code]],TblFeharesCode[Fehrest_Code],TblFeharesCode[Schedule_Prices_Fa])</f>
        <v>تجهیز و برچیدن کارگاه</v>
      </c>
      <c r="C1561" s="240" t="e">
        <f>_xlfn.XLOOKUP(TblMainInvoices[[#This Row],[Schedule_Prices_Fa]],TblFeharesCode[Schedule_Prices_Fa],#REF!)</f>
        <v>#REF!</v>
      </c>
      <c r="D1561" s="241">
        <v>99</v>
      </c>
      <c r="E1561" s="241" t="str">
        <f t="shared" si="49"/>
        <v>99</v>
      </c>
      <c r="F1561" s="240" t="s">
        <v>3163</v>
      </c>
      <c r="G1561" s="251">
        <v>991009</v>
      </c>
      <c r="H1561" s="243" t="s">
        <v>3208</v>
      </c>
      <c r="I1561" s="243" t="s">
        <v>4463</v>
      </c>
      <c r="J1561" s="252" t="s">
        <v>74</v>
      </c>
      <c r="K1561" s="246"/>
      <c r="L1561" s="246"/>
      <c r="M1561" s="247">
        <f>_xlfn.XLOOKUP(TblMainInvoices[[#This Row],[Chapter_Nomber]],TblFeharesChapter[Abniyeh_Chapter_Nomber],TblFeharesChapter[Abniyeh_Plus_Minus])</f>
        <v>1.3</v>
      </c>
      <c r="N1561" s="248">
        <v>1.3418000000000001</v>
      </c>
      <c r="O1561" s="245" t="str">
        <f>IF(ISBLANK(TblMainInvoices[[#This Row],[Estimate_Contract_Volumn]]),"",ROUND(TblMainInvoices[[#This Row],[Price_Unit]]*TblMainInvoices[[#This Row],[Estimate_Contract_Volumn]],0))</f>
        <v/>
      </c>
      <c r="P1561" s="249"/>
      <c r="Q1561" s="250" t="str">
        <f>IFERROR(IF(ISBLANK(TblMainInvoices[[#This Row],[ContInv_No01_Volumn]]),"",ROUND(TblMainInvoices[[#This Row],[Price_Unit]]*TblMainInvoices[[#This Row],[ContInv_No01_Volumn]],0)),"")</f>
        <v/>
      </c>
    </row>
    <row r="1562" spans="1:17" ht="50.25" customHeight="1">
      <c r="A1562" s="239" t="str">
        <f t="shared" si="48"/>
        <v>99991010</v>
      </c>
      <c r="B1562" s="240" t="str">
        <f>_xlfn.XLOOKUP(TblMainInvoices[[#This Row],[Fehrest_Code]],TblFeharesCode[Fehrest_Code],TblFeharesCode[Schedule_Prices_Fa])</f>
        <v>تجهیز و برچیدن کارگاه</v>
      </c>
      <c r="C1562" s="240" t="e">
        <f>_xlfn.XLOOKUP(TblMainInvoices[[#This Row],[Schedule_Prices_Fa]],TblFeharesCode[Schedule_Prices_Fa],#REF!)</f>
        <v>#REF!</v>
      </c>
      <c r="D1562" s="241">
        <v>99</v>
      </c>
      <c r="E1562" s="241" t="str">
        <f t="shared" si="49"/>
        <v>99</v>
      </c>
      <c r="F1562" s="240" t="s">
        <v>3163</v>
      </c>
      <c r="G1562" s="251">
        <v>991010</v>
      </c>
      <c r="H1562" s="243" t="s">
        <v>3209</v>
      </c>
      <c r="I1562" s="243" t="s">
        <v>4464</v>
      </c>
      <c r="J1562" s="252" t="s">
        <v>74</v>
      </c>
      <c r="K1562" s="246"/>
      <c r="L1562" s="246"/>
      <c r="M1562" s="247">
        <f>_xlfn.XLOOKUP(TblMainInvoices[[#This Row],[Chapter_Nomber]],TblFeharesChapter[Abniyeh_Chapter_Nomber],TblFeharesChapter[Abniyeh_Plus_Minus])</f>
        <v>1.3</v>
      </c>
      <c r="N1562" s="248">
        <v>1.3418000000000001</v>
      </c>
      <c r="O1562" s="245" t="str">
        <f>IF(ISBLANK(TblMainInvoices[[#This Row],[Estimate_Contract_Volumn]]),"",ROUND(TblMainInvoices[[#This Row],[Price_Unit]]*TblMainInvoices[[#This Row],[Estimate_Contract_Volumn]],0))</f>
        <v/>
      </c>
      <c r="P1562" s="249"/>
      <c r="Q1562" s="250" t="str">
        <f>IFERROR(IF(ISBLANK(TblMainInvoices[[#This Row],[ContInv_No01_Volumn]]),"",ROUND(TblMainInvoices[[#This Row],[Price_Unit]]*TblMainInvoices[[#This Row],[ContInv_No01_Volumn]],0)),"")</f>
        <v/>
      </c>
    </row>
    <row r="1563" spans="1:17" ht="50.25" customHeight="1">
      <c r="A1563" s="239" t="str">
        <f t="shared" si="48"/>
        <v>99991101</v>
      </c>
      <c r="B1563" s="240" t="str">
        <f>_xlfn.XLOOKUP(TblMainInvoices[[#This Row],[Fehrest_Code]],TblFeharesCode[Fehrest_Code],TblFeharesCode[Schedule_Prices_Fa])</f>
        <v>تجهیز و برچیدن کارگاه</v>
      </c>
      <c r="C1563" s="240" t="e">
        <f>_xlfn.XLOOKUP(TblMainInvoices[[#This Row],[Schedule_Prices_Fa]],TblFeharesCode[Schedule_Prices_Fa],#REF!)</f>
        <v>#REF!</v>
      </c>
      <c r="D1563" s="241">
        <v>99</v>
      </c>
      <c r="E1563" s="241" t="str">
        <f t="shared" si="49"/>
        <v>99</v>
      </c>
      <c r="F1563" s="240" t="s">
        <v>3163</v>
      </c>
      <c r="G1563" s="251">
        <v>991101</v>
      </c>
      <c r="H1563" s="243" t="s">
        <v>3210</v>
      </c>
      <c r="I1563" s="243" t="s">
        <v>4465</v>
      </c>
      <c r="J1563" s="252" t="s">
        <v>74</v>
      </c>
      <c r="K1563" s="246"/>
      <c r="L1563" s="246"/>
      <c r="M1563" s="247">
        <f>_xlfn.XLOOKUP(TblMainInvoices[[#This Row],[Chapter_Nomber]],TblFeharesChapter[Abniyeh_Chapter_Nomber],TblFeharesChapter[Abniyeh_Plus_Minus])</f>
        <v>1.3</v>
      </c>
      <c r="N1563" s="248">
        <v>1.3418000000000001</v>
      </c>
      <c r="O1563" s="245" t="str">
        <f>IF(ISBLANK(TblMainInvoices[[#This Row],[Estimate_Contract_Volumn]]),"",ROUND(TblMainInvoices[[#This Row],[Price_Unit]]*TblMainInvoices[[#This Row],[Estimate_Contract_Volumn]],0))</f>
        <v/>
      </c>
      <c r="P1563" s="249"/>
      <c r="Q1563" s="250" t="str">
        <f>IFERROR(IF(ISBLANK(TblMainInvoices[[#This Row],[ContInv_No01_Volumn]]),"",ROUND(TblMainInvoices[[#This Row],[Price_Unit]]*TblMainInvoices[[#This Row],[ContInv_No01_Volumn]],0)),"")</f>
        <v/>
      </c>
    </row>
    <row r="1564" spans="1:17" ht="50.25" customHeight="1">
      <c r="A1564" s="239" t="str">
        <f t="shared" si="48"/>
        <v>99991102</v>
      </c>
      <c r="B1564" s="240" t="str">
        <f>_xlfn.XLOOKUP(TblMainInvoices[[#This Row],[Fehrest_Code]],TblFeharesCode[Fehrest_Code],TblFeharesCode[Schedule_Prices_Fa])</f>
        <v>تجهیز و برچیدن کارگاه</v>
      </c>
      <c r="C1564" s="240" t="e">
        <f>_xlfn.XLOOKUP(TblMainInvoices[[#This Row],[Schedule_Prices_Fa]],TblFeharesCode[Schedule_Prices_Fa],#REF!)</f>
        <v>#REF!</v>
      </c>
      <c r="D1564" s="241">
        <v>99</v>
      </c>
      <c r="E1564" s="241" t="str">
        <f t="shared" si="49"/>
        <v>99</v>
      </c>
      <c r="F1564" s="240" t="s">
        <v>3163</v>
      </c>
      <c r="G1564" s="251">
        <v>991102</v>
      </c>
      <c r="H1564" s="243" t="s">
        <v>3211</v>
      </c>
      <c r="I1564" s="243" t="s">
        <v>4466</v>
      </c>
      <c r="J1564" s="252" t="s">
        <v>74</v>
      </c>
      <c r="K1564" s="246"/>
      <c r="L1564" s="246"/>
      <c r="M1564" s="247">
        <f>_xlfn.XLOOKUP(TblMainInvoices[[#This Row],[Chapter_Nomber]],TblFeharesChapter[Abniyeh_Chapter_Nomber],TblFeharesChapter[Abniyeh_Plus_Minus])</f>
        <v>1.3</v>
      </c>
      <c r="N1564" s="248">
        <v>1.3418000000000001</v>
      </c>
      <c r="O1564" s="245" t="str">
        <f>IF(ISBLANK(TblMainInvoices[[#This Row],[Estimate_Contract_Volumn]]),"",ROUND(TblMainInvoices[[#This Row],[Price_Unit]]*TblMainInvoices[[#This Row],[Estimate_Contract_Volumn]],0))</f>
        <v/>
      </c>
      <c r="P1564" s="249"/>
      <c r="Q1564" s="250" t="str">
        <f>IFERROR(IF(ISBLANK(TblMainInvoices[[#This Row],[ContInv_No01_Volumn]]),"",ROUND(TblMainInvoices[[#This Row],[Price_Unit]]*TblMainInvoices[[#This Row],[ContInv_No01_Volumn]],0)),"")</f>
        <v/>
      </c>
    </row>
    <row r="1565" spans="1:17" ht="50.25" customHeight="1">
      <c r="A1565" s="239" t="str">
        <f t="shared" si="48"/>
        <v>99991103</v>
      </c>
      <c r="B1565" s="240" t="str">
        <f>_xlfn.XLOOKUP(TblMainInvoices[[#This Row],[Fehrest_Code]],TblFeharesCode[Fehrest_Code],TblFeharesCode[Schedule_Prices_Fa])</f>
        <v>تجهیز و برچیدن کارگاه</v>
      </c>
      <c r="C1565" s="240" t="e">
        <f>_xlfn.XLOOKUP(TblMainInvoices[[#This Row],[Schedule_Prices_Fa]],TblFeharesCode[Schedule_Prices_Fa],#REF!)</f>
        <v>#REF!</v>
      </c>
      <c r="D1565" s="241">
        <v>99</v>
      </c>
      <c r="E1565" s="241" t="str">
        <f t="shared" si="49"/>
        <v>99</v>
      </c>
      <c r="F1565" s="240" t="s">
        <v>3163</v>
      </c>
      <c r="G1565" s="251">
        <v>991103</v>
      </c>
      <c r="H1565" s="243" t="s">
        <v>3212</v>
      </c>
      <c r="I1565" s="243" t="s">
        <v>4467</v>
      </c>
      <c r="J1565" s="252" t="s">
        <v>74</v>
      </c>
      <c r="K1565" s="246"/>
      <c r="L1565" s="246"/>
      <c r="M1565" s="247">
        <f>_xlfn.XLOOKUP(TblMainInvoices[[#This Row],[Chapter_Nomber]],TblFeharesChapter[Abniyeh_Chapter_Nomber],TblFeharesChapter[Abniyeh_Plus_Minus])</f>
        <v>1.3</v>
      </c>
      <c r="N1565" s="248">
        <v>1.3418000000000001</v>
      </c>
      <c r="O1565" s="245" t="str">
        <f>IF(ISBLANK(TblMainInvoices[[#This Row],[Estimate_Contract_Volumn]]),"",ROUND(TblMainInvoices[[#This Row],[Price_Unit]]*TblMainInvoices[[#This Row],[Estimate_Contract_Volumn]],0))</f>
        <v/>
      </c>
      <c r="P1565" s="249"/>
      <c r="Q1565" s="250" t="str">
        <f>IFERROR(IF(ISBLANK(TblMainInvoices[[#This Row],[ContInv_No01_Volumn]]),"",ROUND(TblMainInvoices[[#This Row],[Price_Unit]]*TblMainInvoices[[#This Row],[ContInv_No01_Volumn]],0)),"")</f>
        <v/>
      </c>
    </row>
    <row r="1566" spans="1:17" ht="50.25" customHeight="1">
      <c r="A1566" s="239" t="str">
        <f t="shared" si="48"/>
        <v>99991104</v>
      </c>
      <c r="B1566" s="240" t="str">
        <f>_xlfn.XLOOKUP(TblMainInvoices[[#This Row],[Fehrest_Code]],TblFeharesCode[Fehrest_Code],TblFeharesCode[Schedule_Prices_Fa])</f>
        <v>تجهیز و برچیدن کارگاه</v>
      </c>
      <c r="C1566" s="240" t="e">
        <f>_xlfn.XLOOKUP(TblMainInvoices[[#This Row],[Schedule_Prices_Fa]],TblFeharesCode[Schedule_Prices_Fa],#REF!)</f>
        <v>#REF!</v>
      </c>
      <c r="D1566" s="241">
        <v>99</v>
      </c>
      <c r="E1566" s="241" t="str">
        <f t="shared" si="49"/>
        <v>99</v>
      </c>
      <c r="F1566" s="240" t="s">
        <v>3163</v>
      </c>
      <c r="G1566" s="251">
        <v>991104</v>
      </c>
      <c r="H1566" s="243" t="s">
        <v>3213</v>
      </c>
      <c r="I1566" s="243" t="s">
        <v>4468</v>
      </c>
      <c r="J1566" s="252" t="s">
        <v>74</v>
      </c>
      <c r="K1566" s="246"/>
      <c r="L1566" s="246"/>
      <c r="M1566" s="247">
        <f>_xlfn.XLOOKUP(TblMainInvoices[[#This Row],[Chapter_Nomber]],TblFeharesChapter[Abniyeh_Chapter_Nomber],TblFeharesChapter[Abniyeh_Plus_Minus])</f>
        <v>1.3</v>
      </c>
      <c r="N1566" s="248">
        <v>1.3418000000000001</v>
      </c>
      <c r="O1566" s="245" t="str">
        <f>IF(ISBLANK(TblMainInvoices[[#This Row],[Estimate_Contract_Volumn]]),"",ROUND(TblMainInvoices[[#This Row],[Price_Unit]]*TblMainInvoices[[#This Row],[Estimate_Contract_Volumn]],0))</f>
        <v/>
      </c>
      <c r="P1566" s="249"/>
      <c r="Q1566" s="250" t="str">
        <f>IFERROR(IF(ISBLANK(TblMainInvoices[[#This Row],[ContInv_No01_Volumn]]),"",ROUND(TblMainInvoices[[#This Row],[Price_Unit]]*TblMainInvoices[[#This Row],[ContInv_No01_Volumn]],0)),"")</f>
        <v/>
      </c>
    </row>
    <row r="1567" spans="1:17" ht="50.25" customHeight="1">
      <c r="A1567" s="239" t="str">
        <f t="shared" si="48"/>
        <v>99991105</v>
      </c>
      <c r="B1567" s="240" t="str">
        <f>_xlfn.XLOOKUP(TblMainInvoices[[#This Row],[Fehrest_Code]],TblFeharesCode[Fehrest_Code],TblFeharesCode[Schedule_Prices_Fa])</f>
        <v>تجهیز و برچیدن کارگاه</v>
      </c>
      <c r="C1567" s="240" t="e">
        <f>_xlfn.XLOOKUP(TblMainInvoices[[#This Row],[Schedule_Prices_Fa]],TblFeharesCode[Schedule_Prices_Fa],#REF!)</f>
        <v>#REF!</v>
      </c>
      <c r="D1567" s="241">
        <v>99</v>
      </c>
      <c r="E1567" s="241" t="str">
        <f t="shared" si="49"/>
        <v>99</v>
      </c>
      <c r="F1567" s="240" t="s">
        <v>3163</v>
      </c>
      <c r="G1567" s="251">
        <v>991105</v>
      </c>
      <c r="H1567" s="243" t="s">
        <v>3214</v>
      </c>
      <c r="I1567" s="243" t="s">
        <v>4469</v>
      </c>
      <c r="J1567" s="252" t="s">
        <v>74</v>
      </c>
      <c r="K1567" s="246"/>
      <c r="L1567" s="246"/>
      <c r="M1567" s="247">
        <f>_xlfn.XLOOKUP(TblMainInvoices[[#This Row],[Chapter_Nomber]],TblFeharesChapter[Abniyeh_Chapter_Nomber],TblFeharesChapter[Abniyeh_Plus_Minus])</f>
        <v>1.3</v>
      </c>
      <c r="N1567" s="248">
        <v>1.3418000000000001</v>
      </c>
      <c r="O1567" s="245" t="str">
        <f>IF(ISBLANK(TblMainInvoices[[#This Row],[Estimate_Contract_Volumn]]),"",ROUND(TblMainInvoices[[#This Row],[Price_Unit]]*TblMainInvoices[[#This Row],[Estimate_Contract_Volumn]],0))</f>
        <v/>
      </c>
      <c r="P1567" s="249"/>
      <c r="Q1567" s="250" t="str">
        <f>IFERROR(IF(ISBLANK(TblMainInvoices[[#This Row],[ContInv_No01_Volumn]]),"",ROUND(TblMainInvoices[[#This Row],[Price_Unit]]*TblMainInvoices[[#This Row],[ContInv_No01_Volumn]],0)),"")</f>
        <v/>
      </c>
    </row>
    <row r="1568" spans="1:17" ht="50.25" customHeight="1">
      <c r="A1568" s="239" t="str">
        <f t="shared" si="48"/>
        <v>99991106</v>
      </c>
      <c r="B1568" s="240" t="str">
        <f>_xlfn.XLOOKUP(TblMainInvoices[[#This Row],[Fehrest_Code]],TblFeharesCode[Fehrest_Code],TblFeharesCode[Schedule_Prices_Fa])</f>
        <v>تجهیز و برچیدن کارگاه</v>
      </c>
      <c r="C1568" s="240" t="e">
        <f>_xlfn.XLOOKUP(TblMainInvoices[[#This Row],[Schedule_Prices_Fa]],TblFeharesCode[Schedule_Prices_Fa],#REF!)</f>
        <v>#REF!</v>
      </c>
      <c r="D1568" s="241">
        <v>99</v>
      </c>
      <c r="E1568" s="241" t="str">
        <f t="shared" si="49"/>
        <v>99</v>
      </c>
      <c r="F1568" s="240" t="s">
        <v>3163</v>
      </c>
      <c r="G1568" s="251">
        <v>991106</v>
      </c>
      <c r="H1568" s="243" t="s">
        <v>3215</v>
      </c>
      <c r="I1568" s="243" t="s">
        <v>4470</v>
      </c>
      <c r="J1568" s="252" t="s">
        <v>74</v>
      </c>
      <c r="K1568" s="246"/>
      <c r="L1568" s="246"/>
      <c r="M1568" s="247">
        <f>_xlfn.XLOOKUP(TblMainInvoices[[#This Row],[Chapter_Nomber]],TblFeharesChapter[Abniyeh_Chapter_Nomber],TblFeharesChapter[Abniyeh_Plus_Minus])</f>
        <v>1.3</v>
      </c>
      <c r="N1568" s="248">
        <v>1.3418000000000001</v>
      </c>
      <c r="O1568" s="245" t="str">
        <f>IF(ISBLANK(TblMainInvoices[[#This Row],[Estimate_Contract_Volumn]]),"",ROUND(TblMainInvoices[[#This Row],[Price_Unit]]*TblMainInvoices[[#This Row],[Estimate_Contract_Volumn]],0))</f>
        <v/>
      </c>
      <c r="P1568" s="249"/>
      <c r="Q1568" s="250" t="str">
        <f>IFERROR(IF(ISBLANK(TblMainInvoices[[#This Row],[ContInv_No01_Volumn]]),"",ROUND(TblMainInvoices[[#This Row],[Price_Unit]]*TblMainInvoices[[#This Row],[ContInv_No01_Volumn]],0)),"")</f>
        <v/>
      </c>
    </row>
    <row r="1569" spans="1:17" ht="50.25" customHeight="1">
      <c r="A1569" s="239" t="str">
        <f t="shared" si="48"/>
        <v>99991107</v>
      </c>
      <c r="B1569" s="240" t="str">
        <f>_xlfn.XLOOKUP(TblMainInvoices[[#This Row],[Fehrest_Code]],TblFeharesCode[Fehrest_Code],TblFeharesCode[Schedule_Prices_Fa])</f>
        <v>تجهیز و برچیدن کارگاه</v>
      </c>
      <c r="C1569" s="240" t="e">
        <f>_xlfn.XLOOKUP(TblMainInvoices[[#This Row],[Schedule_Prices_Fa]],TblFeharesCode[Schedule_Prices_Fa],#REF!)</f>
        <v>#REF!</v>
      </c>
      <c r="D1569" s="241">
        <v>99</v>
      </c>
      <c r="E1569" s="241" t="str">
        <f t="shared" si="49"/>
        <v>99</v>
      </c>
      <c r="F1569" s="240" t="s">
        <v>3163</v>
      </c>
      <c r="G1569" s="251">
        <v>991107</v>
      </c>
      <c r="H1569" s="243" t="s">
        <v>3216</v>
      </c>
      <c r="I1569" s="243" t="s">
        <v>4471</v>
      </c>
      <c r="J1569" s="252" t="s">
        <v>74</v>
      </c>
      <c r="K1569" s="246"/>
      <c r="L1569" s="246"/>
      <c r="M1569" s="247">
        <f>_xlfn.XLOOKUP(TblMainInvoices[[#This Row],[Chapter_Nomber]],TblFeharesChapter[Abniyeh_Chapter_Nomber],TblFeharesChapter[Abniyeh_Plus_Minus])</f>
        <v>1.3</v>
      </c>
      <c r="N1569" s="248">
        <v>1.3418000000000001</v>
      </c>
      <c r="O1569" s="245" t="str">
        <f>IF(ISBLANK(TblMainInvoices[[#This Row],[Estimate_Contract_Volumn]]),"",ROUND(TblMainInvoices[[#This Row],[Price_Unit]]*TblMainInvoices[[#This Row],[Estimate_Contract_Volumn]],0))</f>
        <v/>
      </c>
      <c r="P1569" s="249"/>
      <c r="Q1569" s="250" t="str">
        <f>IFERROR(IF(ISBLANK(TblMainInvoices[[#This Row],[ContInv_No01_Volumn]]),"",ROUND(TblMainInvoices[[#This Row],[Price_Unit]]*TblMainInvoices[[#This Row],[ContInv_No01_Volumn]],0)),"")</f>
        <v/>
      </c>
    </row>
    <row r="1570" spans="1:17" ht="50.25" customHeight="1">
      <c r="A1570" s="239" t="str">
        <f t="shared" si="48"/>
        <v>99991201</v>
      </c>
      <c r="B1570" s="240" t="str">
        <f>_xlfn.XLOOKUP(TblMainInvoices[[#This Row],[Fehrest_Code]],TblFeharesCode[Fehrest_Code],TblFeharesCode[Schedule_Prices_Fa])</f>
        <v>تجهیز و برچیدن کارگاه</v>
      </c>
      <c r="C1570" s="240" t="e">
        <f>_xlfn.XLOOKUP(TblMainInvoices[[#This Row],[Schedule_Prices_Fa]],TblFeharesCode[Schedule_Prices_Fa],#REF!)</f>
        <v>#REF!</v>
      </c>
      <c r="D1570" s="241">
        <v>99</v>
      </c>
      <c r="E1570" s="241" t="str">
        <f t="shared" si="49"/>
        <v>99</v>
      </c>
      <c r="F1570" s="240" t="s">
        <v>3163</v>
      </c>
      <c r="G1570" s="251">
        <v>991201</v>
      </c>
      <c r="H1570" s="243" t="s">
        <v>3217</v>
      </c>
      <c r="I1570" s="243" t="s">
        <v>4472</v>
      </c>
      <c r="J1570" s="252" t="s">
        <v>74</v>
      </c>
      <c r="K1570" s="246"/>
      <c r="L1570" s="246"/>
      <c r="M1570" s="247">
        <f>_xlfn.XLOOKUP(TblMainInvoices[[#This Row],[Chapter_Nomber]],TblFeharesChapter[Abniyeh_Chapter_Nomber],TblFeharesChapter[Abniyeh_Plus_Minus])</f>
        <v>1.3</v>
      </c>
      <c r="N1570" s="248">
        <v>1.3418000000000001</v>
      </c>
      <c r="O1570" s="245" t="str">
        <f>IF(ISBLANK(TblMainInvoices[[#This Row],[Estimate_Contract_Volumn]]),"",ROUND(TblMainInvoices[[#This Row],[Price_Unit]]*TblMainInvoices[[#This Row],[Estimate_Contract_Volumn]],0))</f>
        <v/>
      </c>
      <c r="P1570" s="249"/>
      <c r="Q1570" s="250" t="str">
        <f>IFERROR(IF(ISBLANK(TblMainInvoices[[#This Row],[ContInv_No01_Volumn]]),"",ROUND(TblMainInvoices[[#This Row],[Price_Unit]]*TblMainInvoices[[#This Row],[ContInv_No01_Volumn]],0)),"")</f>
        <v/>
      </c>
    </row>
    <row r="1571" spans="1:17" ht="50.25" customHeight="1">
      <c r="A1571" s="239" t="str">
        <f t="shared" si="48"/>
        <v>99991202</v>
      </c>
      <c r="B1571" s="240" t="str">
        <f>_xlfn.XLOOKUP(TblMainInvoices[[#This Row],[Fehrest_Code]],TblFeharesCode[Fehrest_Code],TblFeharesCode[Schedule_Prices_Fa])</f>
        <v>تجهیز و برچیدن کارگاه</v>
      </c>
      <c r="C1571" s="240" t="e">
        <f>_xlfn.XLOOKUP(TblMainInvoices[[#This Row],[Schedule_Prices_Fa]],TblFeharesCode[Schedule_Prices_Fa],#REF!)</f>
        <v>#REF!</v>
      </c>
      <c r="D1571" s="241">
        <v>99</v>
      </c>
      <c r="E1571" s="241" t="str">
        <f t="shared" si="49"/>
        <v>99</v>
      </c>
      <c r="F1571" s="240" t="s">
        <v>3163</v>
      </c>
      <c r="G1571" s="251">
        <v>991202</v>
      </c>
      <c r="H1571" s="243" t="s">
        <v>3218</v>
      </c>
      <c r="I1571" s="243" t="s">
        <v>4473</v>
      </c>
      <c r="J1571" s="252" t="s">
        <v>74</v>
      </c>
      <c r="K1571" s="246"/>
      <c r="L1571" s="246"/>
      <c r="M1571" s="247">
        <f>_xlfn.XLOOKUP(TblMainInvoices[[#This Row],[Chapter_Nomber]],TblFeharesChapter[Abniyeh_Chapter_Nomber],TblFeharesChapter[Abniyeh_Plus_Minus])</f>
        <v>1.3</v>
      </c>
      <c r="N1571" s="248">
        <v>1.3418000000000001</v>
      </c>
      <c r="O1571" s="245" t="str">
        <f>IF(ISBLANK(TblMainInvoices[[#This Row],[Estimate_Contract_Volumn]]),"",ROUND(TblMainInvoices[[#This Row],[Price_Unit]]*TblMainInvoices[[#This Row],[Estimate_Contract_Volumn]],0))</f>
        <v/>
      </c>
      <c r="P1571" s="249"/>
      <c r="Q1571" s="250" t="str">
        <f>IFERROR(IF(ISBLANK(TblMainInvoices[[#This Row],[ContInv_No01_Volumn]]),"",ROUND(TblMainInvoices[[#This Row],[Price_Unit]]*TblMainInvoices[[#This Row],[ContInv_No01_Volumn]],0)),"")</f>
        <v/>
      </c>
    </row>
    <row r="1572" spans="1:17" ht="50.25" customHeight="1">
      <c r="A1572" s="239" t="str">
        <f t="shared" si="48"/>
        <v>99991301</v>
      </c>
      <c r="B1572" s="240" t="str">
        <f>_xlfn.XLOOKUP(TblMainInvoices[[#This Row],[Fehrest_Code]],TblFeharesCode[Fehrest_Code],TblFeharesCode[Schedule_Prices_Fa])</f>
        <v>تجهیز و برچیدن کارگاه</v>
      </c>
      <c r="C1572" s="240" t="e">
        <f>_xlfn.XLOOKUP(TblMainInvoices[[#This Row],[Schedule_Prices_Fa]],TblFeharesCode[Schedule_Prices_Fa],#REF!)</f>
        <v>#REF!</v>
      </c>
      <c r="D1572" s="241">
        <v>99</v>
      </c>
      <c r="E1572" s="241" t="str">
        <f t="shared" si="49"/>
        <v>99</v>
      </c>
      <c r="F1572" s="240" t="s">
        <v>3163</v>
      </c>
      <c r="G1572" s="251">
        <v>991301</v>
      </c>
      <c r="H1572" s="243" t="s">
        <v>3219</v>
      </c>
      <c r="I1572" s="243" t="s">
        <v>3219</v>
      </c>
      <c r="J1572" s="252" t="s">
        <v>74</v>
      </c>
      <c r="K1572" s="246">
        <v>200000000</v>
      </c>
      <c r="L1572" s="246"/>
      <c r="M1572" s="247">
        <f>_xlfn.XLOOKUP(TblMainInvoices[[#This Row],[Chapter_Nomber]],TblFeharesChapter[Abniyeh_Chapter_Nomber],TblFeharesChapter[Abniyeh_Plus_Minus])</f>
        <v>1.3</v>
      </c>
      <c r="N1572" s="248">
        <v>1.3418000000000001</v>
      </c>
      <c r="O1572" s="245" t="str">
        <f>IF(ISBLANK(TblMainInvoices[[#This Row],[Estimate_Contract_Volumn]]),"",ROUND(TblMainInvoices[[#This Row],[Price_Unit]]*TblMainInvoices[[#This Row],[Estimate_Contract_Volumn]],0))</f>
        <v/>
      </c>
      <c r="P1572" s="249"/>
      <c r="Q1572" s="250" t="str">
        <f>IFERROR(IF(ISBLANK(TblMainInvoices[[#This Row],[ContInv_No01_Volumn]]),"",ROUND(TblMainInvoices[[#This Row],[Price_Unit]]*TblMainInvoices[[#This Row],[ContInv_No01_Volumn]],0)),"")</f>
        <v/>
      </c>
    </row>
    <row r="1573" spans="1:17" ht="50.25" customHeight="1">
      <c r="A1573" s="239" t="str">
        <f t="shared" si="48"/>
        <v>99991302</v>
      </c>
      <c r="B1573" s="240" t="str">
        <f>_xlfn.XLOOKUP(TblMainInvoices[[#This Row],[Fehrest_Code]],TblFeharesCode[Fehrest_Code],TblFeharesCode[Schedule_Prices_Fa])</f>
        <v>تجهیز و برچیدن کارگاه</v>
      </c>
      <c r="C1573" s="240" t="e">
        <f>_xlfn.XLOOKUP(TblMainInvoices[[#This Row],[Schedule_Prices_Fa]],TblFeharesCode[Schedule_Prices_Fa],#REF!)</f>
        <v>#REF!</v>
      </c>
      <c r="D1573" s="241">
        <v>99</v>
      </c>
      <c r="E1573" s="241" t="str">
        <f t="shared" si="49"/>
        <v>99</v>
      </c>
      <c r="F1573" s="240" t="s">
        <v>3163</v>
      </c>
      <c r="G1573" s="251">
        <v>991302</v>
      </c>
      <c r="H1573" s="243" t="s">
        <v>3220</v>
      </c>
      <c r="I1573" s="243" t="s">
        <v>3220</v>
      </c>
      <c r="J1573" s="252" t="s">
        <v>74</v>
      </c>
      <c r="K1573" s="246">
        <v>800000000</v>
      </c>
      <c r="L1573" s="246"/>
      <c r="M1573" s="247">
        <f>_xlfn.XLOOKUP(TblMainInvoices[[#This Row],[Chapter_Nomber]],TblFeharesChapter[Abniyeh_Chapter_Nomber],TblFeharesChapter[Abniyeh_Plus_Minus])</f>
        <v>1.3</v>
      </c>
      <c r="N1573" s="248">
        <v>1.3418000000000001</v>
      </c>
      <c r="O1573" s="245" t="str">
        <f>IF(ISBLANK(TblMainInvoices[[#This Row],[Estimate_Contract_Volumn]]),"",ROUND(TblMainInvoices[[#This Row],[Price_Unit]]*TblMainInvoices[[#This Row],[Estimate_Contract_Volumn]],0))</f>
        <v/>
      </c>
      <c r="P1573" s="249"/>
      <c r="Q1573" s="250" t="str">
        <f>IFERROR(IF(ISBLANK(TblMainInvoices[[#This Row],[ContInv_No01_Volumn]]),"",ROUND(TblMainInvoices[[#This Row],[Price_Unit]]*TblMainInvoices[[#This Row],[ContInv_No01_Volumn]],0)),"")</f>
        <v/>
      </c>
    </row>
    <row r="1574" spans="1:17" ht="50.25" customHeight="1">
      <c r="A1574" s="239" t="str">
        <f t="shared" si="48"/>
        <v>99991401</v>
      </c>
      <c r="B1574" s="240" t="str">
        <f>_xlfn.XLOOKUP(TblMainInvoices[[#This Row],[Fehrest_Code]],TblFeharesCode[Fehrest_Code],TblFeharesCode[Schedule_Prices_Fa])</f>
        <v>تجهیز و برچیدن کارگاه</v>
      </c>
      <c r="C1574" s="240" t="e">
        <f>_xlfn.XLOOKUP(TblMainInvoices[[#This Row],[Schedule_Prices_Fa]],TblFeharesCode[Schedule_Prices_Fa],#REF!)</f>
        <v>#REF!</v>
      </c>
      <c r="D1574" s="241">
        <v>99</v>
      </c>
      <c r="E1574" s="241" t="str">
        <f t="shared" si="49"/>
        <v>99</v>
      </c>
      <c r="F1574" s="240" t="s">
        <v>3163</v>
      </c>
      <c r="G1574" s="251">
        <v>991401</v>
      </c>
      <c r="H1574" s="243" t="s">
        <v>3221</v>
      </c>
      <c r="I1574" s="243" t="s">
        <v>4474</v>
      </c>
      <c r="J1574" s="252" t="s">
        <v>74</v>
      </c>
      <c r="K1574" s="246"/>
      <c r="L1574" s="246"/>
      <c r="M1574" s="247">
        <f>_xlfn.XLOOKUP(TblMainInvoices[[#This Row],[Chapter_Nomber]],TblFeharesChapter[Abniyeh_Chapter_Nomber],TblFeharesChapter[Abniyeh_Plus_Minus])</f>
        <v>1.3</v>
      </c>
      <c r="N1574" s="248">
        <v>1.3418000000000001</v>
      </c>
      <c r="O1574" s="245" t="str">
        <f>IF(ISBLANK(TblMainInvoices[[#This Row],[Estimate_Contract_Volumn]]),"",ROUND(TblMainInvoices[[#This Row],[Price_Unit]]*TblMainInvoices[[#This Row],[Estimate_Contract_Volumn]],0))</f>
        <v/>
      </c>
      <c r="P1574" s="249"/>
      <c r="Q1574" s="250" t="str">
        <f>IFERROR(IF(ISBLANK(TblMainInvoices[[#This Row],[ContInv_No01_Volumn]]),"",ROUND(TblMainInvoices[[#This Row],[Price_Unit]]*TblMainInvoices[[#This Row],[ContInv_No01_Volumn]],0)),"")</f>
        <v/>
      </c>
    </row>
    <row r="1575" spans="1:17" ht="50.25" customHeight="1">
      <c r="A1575" s="239" t="str">
        <f t="shared" si="48"/>
        <v>99991402</v>
      </c>
      <c r="B1575" s="240" t="str">
        <f>_xlfn.XLOOKUP(TblMainInvoices[[#This Row],[Fehrest_Code]],TblFeharesCode[Fehrest_Code],TblFeharesCode[Schedule_Prices_Fa])</f>
        <v>تجهیز و برچیدن کارگاه</v>
      </c>
      <c r="C1575" s="240" t="e">
        <f>_xlfn.XLOOKUP(TblMainInvoices[[#This Row],[Schedule_Prices_Fa]],TblFeharesCode[Schedule_Prices_Fa],#REF!)</f>
        <v>#REF!</v>
      </c>
      <c r="D1575" s="241">
        <v>99</v>
      </c>
      <c r="E1575" s="241" t="str">
        <f t="shared" si="49"/>
        <v>99</v>
      </c>
      <c r="F1575" s="240" t="s">
        <v>3163</v>
      </c>
      <c r="G1575" s="251">
        <v>991402</v>
      </c>
      <c r="H1575" s="243" t="s">
        <v>3222</v>
      </c>
      <c r="I1575" s="243" t="s">
        <v>4475</v>
      </c>
      <c r="J1575" s="252" t="s">
        <v>74</v>
      </c>
      <c r="K1575" s="246"/>
      <c r="L1575" s="246"/>
      <c r="M1575" s="247">
        <f>_xlfn.XLOOKUP(TblMainInvoices[[#This Row],[Chapter_Nomber]],TblFeharesChapter[Abniyeh_Chapter_Nomber],TblFeharesChapter[Abniyeh_Plus_Minus])</f>
        <v>1.3</v>
      </c>
      <c r="N1575" s="248">
        <v>1.3418000000000001</v>
      </c>
      <c r="O1575" s="245" t="str">
        <f>IF(ISBLANK(TblMainInvoices[[#This Row],[Estimate_Contract_Volumn]]),"",ROUND(TblMainInvoices[[#This Row],[Price_Unit]]*TblMainInvoices[[#This Row],[Estimate_Contract_Volumn]],0))</f>
        <v/>
      </c>
      <c r="P1575" s="249"/>
      <c r="Q1575" s="250" t="str">
        <f>IFERROR(IF(ISBLANK(TblMainInvoices[[#This Row],[ContInv_No01_Volumn]]),"",ROUND(TblMainInvoices[[#This Row],[Price_Unit]]*TblMainInvoices[[#This Row],[ContInv_No01_Volumn]],0)),"")</f>
        <v/>
      </c>
    </row>
    <row r="1576" spans="1:17" ht="50.25" customHeight="1">
      <c r="A1576" s="239" t="str">
        <f t="shared" si="48"/>
        <v>99991403</v>
      </c>
      <c r="B1576" s="240" t="str">
        <f>_xlfn.XLOOKUP(TblMainInvoices[[#This Row],[Fehrest_Code]],TblFeharesCode[Fehrest_Code],TblFeharesCode[Schedule_Prices_Fa])</f>
        <v>تجهیز و برچیدن کارگاه</v>
      </c>
      <c r="C1576" s="240" t="e">
        <f>_xlfn.XLOOKUP(TblMainInvoices[[#This Row],[Schedule_Prices_Fa]],TblFeharesCode[Schedule_Prices_Fa],#REF!)</f>
        <v>#REF!</v>
      </c>
      <c r="D1576" s="241">
        <v>99</v>
      </c>
      <c r="E1576" s="241" t="str">
        <f t="shared" si="49"/>
        <v>99</v>
      </c>
      <c r="F1576" s="240" t="s">
        <v>3163</v>
      </c>
      <c r="G1576" s="251">
        <v>991403</v>
      </c>
      <c r="H1576" s="243" t="s">
        <v>3223</v>
      </c>
      <c r="I1576" s="243" t="s">
        <v>4475</v>
      </c>
      <c r="J1576" s="252" t="s">
        <v>74</v>
      </c>
      <c r="K1576" s="246"/>
      <c r="L1576" s="246"/>
      <c r="M1576" s="247">
        <f>_xlfn.XLOOKUP(TblMainInvoices[[#This Row],[Chapter_Nomber]],TblFeharesChapter[Abniyeh_Chapter_Nomber],TblFeharesChapter[Abniyeh_Plus_Minus])</f>
        <v>1.3</v>
      </c>
      <c r="N1576" s="248">
        <v>1.3418000000000001</v>
      </c>
      <c r="O1576" s="245" t="str">
        <f>IF(ISBLANK(TblMainInvoices[[#This Row],[Estimate_Contract_Volumn]]),"",ROUND(TblMainInvoices[[#This Row],[Price_Unit]]*TblMainInvoices[[#This Row],[Estimate_Contract_Volumn]],0))</f>
        <v/>
      </c>
      <c r="P1576" s="249"/>
      <c r="Q1576" s="250" t="str">
        <f>IFERROR(IF(ISBLANK(TblMainInvoices[[#This Row],[ContInv_No01_Volumn]]),"",ROUND(TblMainInvoices[[#This Row],[Price_Unit]]*TblMainInvoices[[#This Row],[ContInv_No01_Volumn]],0)),"")</f>
        <v/>
      </c>
    </row>
    <row r="1577" spans="1:17" ht="50.25" customHeight="1">
      <c r="A1577" s="239" t="str">
        <f t="shared" si="48"/>
        <v>99991501</v>
      </c>
      <c r="B1577" s="240" t="str">
        <f>_xlfn.XLOOKUP(TblMainInvoices[[#This Row],[Fehrest_Code]],TblFeharesCode[Fehrest_Code],TblFeharesCode[Schedule_Prices_Fa])</f>
        <v>تجهیز و برچیدن کارگاه</v>
      </c>
      <c r="C1577" s="240" t="e">
        <f>_xlfn.XLOOKUP(TblMainInvoices[[#This Row],[Schedule_Prices_Fa]],TblFeharesCode[Schedule_Prices_Fa],#REF!)</f>
        <v>#REF!</v>
      </c>
      <c r="D1577" s="241">
        <v>99</v>
      </c>
      <c r="E1577" s="241" t="str">
        <f t="shared" si="49"/>
        <v>99</v>
      </c>
      <c r="F1577" s="240" t="s">
        <v>3163</v>
      </c>
      <c r="G1577" s="251">
        <v>991501</v>
      </c>
      <c r="H1577" s="243" t="s">
        <v>3224</v>
      </c>
      <c r="I1577" s="243" t="s">
        <v>4476</v>
      </c>
      <c r="J1577" s="252" t="s">
        <v>74</v>
      </c>
      <c r="K1577" s="246"/>
      <c r="L1577" s="246"/>
      <c r="M1577" s="247">
        <f>_xlfn.XLOOKUP(TblMainInvoices[[#This Row],[Chapter_Nomber]],TblFeharesChapter[Abniyeh_Chapter_Nomber],TblFeharesChapter[Abniyeh_Plus_Minus])</f>
        <v>1.3</v>
      </c>
      <c r="N1577" s="248">
        <v>1.3418000000000001</v>
      </c>
      <c r="O1577" s="245" t="str">
        <f>IF(ISBLANK(TblMainInvoices[[#This Row],[Estimate_Contract_Volumn]]),"",ROUND(TblMainInvoices[[#This Row],[Price_Unit]]*TblMainInvoices[[#This Row],[Estimate_Contract_Volumn]],0))</f>
        <v/>
      </c>
      <c r="P1577" s="249"/>
      <c r="Q1577" s="250" t="str">
        <f>IFERROR(IF(ISBLANK(TblMainInvoices[[#This Row],[ContInv_No01_Volumn]]),"",ROUND(TblMainInvoices[[#This Row],[Price_Unit]]*TblMainInvoices[[#This Row],[ContInv_No01_Volumn]],0)),"")</f>
        <v/>
      </c>
    </row>
  </sheetData>
  <phoneticPr fontId="88" type="noConversion"/>
  <conditionalFormatting sqref="M3:M1577">
    <cfRule type="cellIs" dxfId="0" priority="1" operator="equal">
      <formula>0</formula>
    </cfRule>
  </conditionalFormatting>
  <pageMargins left="0.25" right="0.25" top="0.25" bottom="0.25" header="0.3" footer="0.3"/>
  <pageSetup paperSize="9" scale="44" fitToHeight="0" orientation="portrait" r:id="rId1"/>
  <drawing r:id="rId2"/>
  <tableParts count="1">
    <tablePart r:id="rId3"/>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60B91-6FD3-4FF5-A34E-A4E7593F92D8}">
  <sheetPr codeName="Sheet13"/>
  <dimension ref="B1:G31"/>
  <sheetViews>
    <sheetView rightToLeft="1" zoomScale="130" zoomScaleNormal="130" workbookViewId="0">
      <selection activeCell="C2" sqref="C1:C1048576"/>
    </sheetView>
  </sheetViews>
  <sheetFormatPr defaultColWidth="10.42578125" defaultRowHeight="17.25"/>
  <cols>
    <col min="1" max="1" width="6.140625" style="258" customWidth="1"/>
    <col min="2" max="2" width="50.42578125" style="258" bestFit="1" customWidth="1"/>
    <col min="3" max="3" width="19.85546875" style="258" customWidth="1"/>
    <col min="4" max="4" width="6.140625" style="258" customWidth="1"/>
    <col min="5" max="5" width="49.42578125" style="258" bestFit="1" customWidth="1"/>
    <col min="6" max="6" width="34" style="258" bestFit="1" customWidth="1"/>
    <col min="7" max="7" width="28.140625" style="263" bestFit="1" customWidth="1"/>
    <col min="8" max="8" width="6.140625" style="258" customWidth="1"/>
    <col min="9" max="16384" width="10.42578125" style="258"/>
  </cols>
  <sheetData>
    <row r="1" spans="2:7" ht="39" customHeight="1"/>
    <row r="2" spans="2:7">
      <c r="B2" s="257" t="s">
        <v>106</v>
      </c>
      <c r="C2" s="254" t="s">
        <v>108</v>
      </c>
      <c r="E2" s="254" t="s">
        <v>3225</v>
      </c>
      <c r="F2" s="254" t="s">
        <v>3226</v>
      </c>
      <c r="G2" s="259" t="s">
        <v>3227</v>
      </c>
    </row>
    <row r="3" spans="2:7" ht="20.25">
      <c r="B3" s="260" t="s">
        <v>121</v>
      </c>
      <c r="C3" s="261">
        <v>11</v>
      </c>
      <c r="E3" s="260" t="s">
        <v>122</v>
      </c>
      <c r="F3" s="262" t="s">
        <v>3228</v>
      </c>
      <c r="G3" s="261">
        <v>1.5547</v>
      </c>
    </row>
    <row r="4" spans="2:7" ht="20.25">
      <c r="B4" s="260" t="s">
        <v>3163</v>
      </c>
      <c r="C4" s="261">
        <v>99</v>
      </c>
      <c r="E4" s="260" t="s">
        <v>360</v>
      </c>
      <c r="F4" s="262" t="s">
        <v>3230</v>
      </c>
      <c r="G4" s="261">
        <v>1.5654999999999999</v>
      </c>
    </row>
    <row r="5" spans="2:7" ht="20.25">
      <c r="B5" s="260"/>
      <c r="C5" s="261"/>
      <c r="E5" s="260" t="s">
        <v>405</v>
      </c>
      <c r="F5" s="262" t="s">
        <v>3232</v>
      </c>
      <c r="G5" s="261">
        <v>1.4641999999999999</v>
      </c>
    </row>
    <row r="6" spans="2:7" ht="20.25">
      <c r="B6" s="260"/>
      <c r="C6" s="261"/>
      <c r="E6" s="260" t="s">
        <v>502</v>
      </c>
      <c r="F6" s="262" t="s">
        <v>3233</v>
      </c>
      <c r="G6" s="261">
        <v>1.9659</v>
      </c>
    </row>
    <row r="7" spans="2:7" ht="20.25">
      <c r="B7" s="260"/>
      <c r="C7" s="261"/>
      <c r="E7" s="260" t="s">
        <v>578</v>
      </c>
      <c r="F7" s="262" t="s">
        <v>3234</v>
      </c>
      <c r="G7" s="261"/>
    </row>
    <row r="8" spans="2:7" ht="20.25">
      <c r="B8" s="260"/>
      <c r="C8" s="261"/>
      <c r="E8" s="260" t="s">
        <v>623</v>
      </c>
      <c r="F8" s="262" t="s">
        <v>3235</v>
      </c>
      <c r="G8" s="264">
        <v>1.2729999999999999</v>
      </c>
    </row>
    <row r="9" spans="2:7" ht="20.25">
      <c r="B9" s="260"/>
      <c r="C9" s="261"/>
      <c r="E9" s="260" t="s">
        <v>714</v>
      </c>
      <c r="F9" s="262" t="s">
        <v>3236</v>
      </c>
      <c r="G9" s="261">
        <v>1.2612000000000001</v>
      </c>
    </row>
    <row r="10" spans="2:7" ht="20.25">
      <c r="B10" s="260"/>
      <c r="C10" s="261"/>
      <c r="E10" s="260" t="s">
        <v>774</v>
      </c>
      <c r="F10" s="262" t="s">
        <v>3237</v>
      </c>
      <c r="G10" s="261">
        <v>1.9519</v>
      </c>
    </row>
    <row r="11" spans="2:7" ht="20.25">
      <c r="B11" s="260"/>
      <c r="C11" s="261"/>
      <c r="E11" s="260" t="s">
        <v>844</v>
      </c>
      <c r="F11" s="262" t="s">
        <v>3238</v>
      </c>
      <c r="G11" s="261">
        <v>1.4211</v>
      </c>
    </row>
    <row r="12" spans="2:7" ht="20.25">
      <c r="B12" s="260"/>
      <c r="C12" s="261"/>
      <c r="E12" s="260" t="s">
        <v>1000</v>
      </c>
      <c r="F12" s="262" t="s">
        <v>49</v>
      </c>
      <c r="G12" s="261"/>
    </row>
    <row r="13" spans="2:7" ht="20.25">
      <c r="B13" s="260"/>
      <c r="C13" s="261"/>
      <c r="E13" s="260" t="s">
        <v>1039</v>
      </c>
      <c r="F13" s="262" t="s">
        <v>50</v>
      </c>
      <c r="G13" s="261">
        <v>1.2861</v>
      </c>
    </row>
    <row r="14" spans="2:7" ht="20.25">
      <c r="B14" s="260"/>
      <c r="C14" s="261"/>
      <c r="E14" s="260" t="s">
        <v>1160</v>
      </c>
      <c r="F14" s="262" t="s">
        <v>51</v>
      </c>
      <c r="G14" s="261">
        <v>1.5161</v>
      </c>
    </row>
    <row r="15" spans="2:7" ht="20.25">
      <c r="B15" s="260"/>
      <c r="C15" s="261"/>
      <c r="E15" s="260" t="s">
        <v>1321</v>
      </c>
      <c r="F15" s="262" t="s">
        <v>52</v>
      </c>
      <c r="G15" s="261">
        <v>1.4573</v>
      </c>
    </row>
    <row r="16" spans="2:7" ht="20.25">
      <c r="B16" s="260"/>
      <c r="C16" s="261"/>
      <c r="E16" s="260" t="s">
        <v>1376</v>
      </c>
      <c r="F16" s="262" t="s">
        <v>53</v>
      </c>
      <c r="G16" s="261">
        <v>1.4575</v>
      </c>
    </row>
    <row r="17" spans="2:7" ht="20.25">
      <c r="B17" s="260"/>
      <c r="C17" s="261"/>
      <c r="E17" s="260" t="s">
        <v>1469</v>
      </c>
      <c r="F17" s="262" t="s">
        <v>54</v>
      </c>
      <c r="G17" s="261">
        <v>1.3008999999999999</v>
      </c>
    </row>
    <row r="18" spans="2:7" ht="20.25">
      <c r="B18" s="260"/>
      <c r="C18" s="261"/>
      <c r="E18" s="260" t="s">
        <v>1635</v>
      </c>
      <c r="F18" s="262" t="s">
        <v>55</v>
      </c>
      <c r="G18" s="261">
        <v>1.2079</v>
      </c>
    </row>
    <row r="19" spans="2:7" ht="20.25">
      <c r="B19" s="260"/>
      <c r="C19" s="261"/>
      <c r="E19" s="260" t="s">
        <v>1724</v>
      </c>
      <c r="F19" s="262" t="s">
        <v>56</v>
      </c>
      <c r="G19" s="261">
        <v>1.4038999999999999</v>
      </c>
    </row>
    <row r="20" spans="2:7" ht="20.25">
      <c r="B20" s="260"/>
      <c r="C20" s="261"/>
      <c r="E20" s="260" t="s">
        <v>1931</v>
      </c>
      <c r="F20" s="262" t="s">
        <v>57</v>
      </c>
      <c r="G20" s="261">
        <v>1.0651999999999999</v>
      </c>
    </row>
    <row r="21" spans="2:7" ht="20.25">
      <c r="B21" s="260"/>
      <c r="C21" s="261"/>
      <c r="E21" s="260" t="s">
        <v>2140</v>
      </c>
      <c r="F21" s="262" t="s">
        <v>58</v>
      </c>
      <c r="G21" s="261">
        <v>1.2571000000000001</v>
      </c>
    </row>
    <row r="22" spans="2:7" ht="20.25">
      <c r="B22" s="260"/>
      <c r="C22" s="261"/>
      <c r="E22" s="260" t="s">
        <v>2199</v>
      </c>
      <c r="F22" s="262" t="s">
        <v>75</v>
      </c>
      <c r="G22" s="261">
        <v>1.5106999999999999</v>
      </c>
    </row>
    <row r="23" spans="2:7" ht="20.25">
      <c r="B23" s="260"/>
      <c r="C23" s="261"/>
      <c r="E23" s="260" t="s">
        <v>2246</v>
      </c>
      <c r="F23" s="262" t="s">
        <v>76</v>
      </c>
      <c r="G23" s="261">
        <v>1.3028</v>
      </c>
    </row>
    <row r="24" spans="2:7" ht="20.25">
      <c r="B24" s="260"/>
      <c r="C24" s="261"/>
      <c r="E24" s="260" t="s">
        <v>2535</v>
      </c>
      <c r="F24" s="262" t="s">
        <v>77</v>
      </c>
      <c r="G24" s="261">
        <v>1.2688999999999999</v>
      </c>
    </row>
    <row r="25" spans="2:7" ht="20.25">
      <c r="B25" s="260"/>
      <c r="C25" s="261"/>
      <c r="E25" s="260" t="s">
        <v>2771</v>
      </c>
      <c r="F25" s="262" t="s">
        <v>78</v>
      </c>
      <c r="G25" s="261">
        <v>1.5507</v>
      </c>
    </row>
    <row r="26" spans="2:7" ht="20.25">
      <c r="B26" s="260"/>
      <c r="C26" s="261"/>
      <c r="E26" s="260" t="s">
        <v>2858</v>
      </c>
      <c r="F26" s="262" t="s">
        <v>79</v>
      </c>
      <c r="G26" s="261">
        <v>1.7310000000000001</v>
      </c>
    </row>
    <row r="27" spans="2:7" ht="20.25">
      <c r="B27" s="260"/>
      <c r="C27" s="261"/>
      <c r="E27" s="260" t="s">
        <v>2949</v>
      </c>
      <c r="F27" s="262" t="s">
        <v>80</v>
      </c>
      <c r="G27" s="261">
        <v>1.766</v>
      </c>
    </row>
    <row r="28" spans="2:7" ht="20.25">
      <c r="B28" s="260"/>
      <c r="C28" s="261"/>
      <c r="E28" s="260" t="s">
        <v>2982</v>
      </c>
      <c r="F28" s="262" t="s">
        <v>81</v>
      </c>
      <c r="G28" s="261">
        <v>1.7164999999999999</v>
      </c>
    </row>
    <row r="29" spans="2:7" ht="20.25">
      <c r="B29" s="260"/>
      <c r="C29" s="261"/>
      <c r="E29" s="260" t="s">
        <v>3041</v>
      </c>
      <c r="F29" s="262" t="s">
        <v>82</v>
      </c>
      <c r="G29" s="261">
        <v>1.4575</v>
      </c>
    </row>
    <row r="30" spans="2:7" ht="20.25">
      <c r="B30" s="260"/>
      <c r="C30" s="261"/>
      <c r="E30" s="260" t="s">
        <v>3070</v>
      </c>
      <c r="F30" s="262" t="s">
        <v>3239</v>
      </c>
      <c r="G30" s="261"/>
    </row>
    <row r="31" spans="2:7" ht="20.25">
      <c r="E31" s="260" t="s">
        <v>3163</v>
      </c>
      <c r="F31" s="262" t="s">
        <v>3246</v>
      </c>
      <c r="G31" s="261">
        <v>1.3</v>
      </c>
    </row>
  </sheetData>
  <pageMargins left="0.7" right="0.7" top="0.75" bottom="0.75" header="0.3" footer="0.3"/>
  <tableParts count="2">
    <tablePart r:id="rId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D5B7FE-150B-4BB1-B9CC-4F3D6A4C1B85}">
  <sheetPr codeName="Sheet18"/>
  <dimension ref="A1:Q29"/>
  <sheetViews>
    <sheetView rightToLeft="1" view="pageBreakPreview" zoomScale="190" zoomScaleSheetLayoutView="190" workbookViewId="0">
      <pane xSplit="2" ySplit="7" topLeftCell="C8" activePane="bottomRight" state="frozen"/>
      <selection activeCell="E489" sqref="E489"/>
      <selection pane="topRight" activeCell="E489" sqref="E489"/>
      <selection pane="bottomLeft" activeCell="E489" sqref="E489"/>
      <selection pane="bottomRight" activeCell="E489" sqref="E489"/>
    </sheetView>
  </sheetViews>
  <sheetFormatPr defaultColWidth="9" defaultRowHeight="29.25" customHeight="1"/>
  <cols>
    <col min="1" max="1" width="5.85546875" style="333" customWidth="1"/>
    <col min="2" max="2" width="17.7109375" style="333" customWidth="1"/>
    <col min="3" max="3" width="5.7109375" style="42" customWidth="1"/>
    <col min="4" max="4" width="7.85546875" style="108" customWidth="1"/>
    <col min="5" max="7" width="7.7109375" style="108" customWidth="1"/>
    <col min="8" max="9" width="15" style="333" customWidth="1"/>
    <col min="10" max="11" width="14.7109375" style="333" customWidth="1"/>
    <col min="12" max="13" width="7.7109375" style="333" customWidth="1"/>
    <col min="14" max="14" width="15.85546875" style="333" customWidth="1"/>
    <col min="15" max="15" width="17.140625" style="69" customWidth="1"/>
    <col min="16" max="16" width="13.85546875" style="333" bestFit="1" customWidth="1"/>
    <col min="17" max="17" width="14.85546875" style="333" bestFit="1" customWidth="1"/>
    <col min="18" max="16384" width="9" style="333"/>
  </cols>
  <sheetData>
    <row r="1" spans="1:17" s="337" customFormat="1" ht="29.25" customHeight="1">
      <c r="A1" s="1" t="str">
        <f>Summery_Invoice!A1</f>
        <v>کارفرما</v>
      </c>
      <c r="B1" s="330"/>
      <c r="C1" s="39"/>
      <c r="D1" s="105"/>
      <c r="E1" s="105"/>
      <c r="F1" s="372"/>
      <c r="G1" s="372"/>
      <c r="H1" s="330"/>
      <c r="I1" s="330"/>
      <c r="J1" s="330"/>
      <c r="K1" s="330"/>
      <c r="L1" s="330"/>
      <c r="M1" s="330"/>
      <c r="N1" s="369" t="s">
        <v>0</v>
      </c>
      <c r="O1" s="331">
        <f>Summery_Invoice!M1</f>
        <v>0</v>
      </c>
    </row>
    <row r="2" spans="1:17" s="337" customFormat="1" ht="29.25" customHeight="1">
      <c r="A2" s="4" t="str">
        <f>Summery_Invoice!A2</f>
        <v>مهندس مشاور</v>
      </c>
      <c r="B2" s="342"/>
      <c r="C2" s="344"/>
      <c r="D2" s="373"/>
      <c r="E2" s="373"/>
      <c r="F2" s="374"/>
      <c r="G2" s="374"/>
      <c r="H2" s="342"/>
      <c r="I2" s="342"/>
      <c r="J2" s="342"/>
      <c r="K2" s="342"/>
      <c r="L2" s="374"/>
      <c r="M2" s="374"/>
      <c r="N2" s="375" t="s">
        <v>4535</v>
      </c>
      <c r="O2" s="384">
        <f>Summery_Invoice!M2</f>
        <v>0</v>
      </c>
    </row>
    <row r="3" spans="1:17" s="337" customFormat="1" ht="29.25" customHeight="1" thickBot="1">
      <c r="A3" s="5" t="str">
        <f>Summery_Invoice!A3</f>
        <v>پیمانکار</v>
      </c>
      <c r="B3" s="6"/>
      <c r="C3" s="41"/>
      <c r="D3" s="107"/>
      <c r="E3" s="107"/>
      <c r="F3" s="107"/>
      <c r="G3" s="336"/>
      <c r="H3" s="13"/>
      <c r="I3" s="13"/>
      <c r="J3" s="13"/>
      <c r="K3" s="13"/>
      <c r="L3" s="336"/>
      <c r="M3" s="336"/>
      <c r="N3" s="336" t="s">
        <v>4529</v>
      </c>
      <c r="O3" s="376"/>
    </row>
    <row r="4" spans="1:17" ht="9.75" customHeight="1" thickBot="1">
      <c r="A4" s="377"/>
      <c r="B4" s="378"/>
      <c r="C4" s="379"/>
      <c r="D4" s="380"/>
      <c r="E4" s="380"/>
      <c r="F4" s="380"/>
      <c r="G4" s="380"/>
      <c r="H4" s="378"/>
      <c r="I4" s="378"/>
      <c r="J4" s="378"/>
      <c r="K4" s="378"/>
      <c r="L4" s="378"/>
      <c r="M4" s="378"/>
      <c r="N4" s="378"/>
      <c r="O4" s="381"/>
    </row>
    <row r="5" spans="1:17" ht="25.5" customHeight="1" thickBot="1">
      <c r="A5" s="555" t="str">
        <f>Summery_Invoice!A5:N5</f>
        <v>صورت وضعیت شماره ()</v>
      </c>
      <c r="B5" s="556"/>
      <c r="C5" s="556"/>
      <c r="D5" s="556"/>
      <c r="E5" s="556"/>
      <c r="F5" s="556"/>
      <c r="G5" s="556"/>
      <c r="H5" s="556"/>
      <c r="I5" s="556"/>
      <c r="J5" s="556"/>
      <c r="K5" s="556"/>
      <c r="L5" s="556"/>
      <c r="M5" s="556"/>
      <c r="N5" s="556"/>
      <c r="O5" s="557"/>
      <c r="Q5" s="492"/>
    </row>
    <row r="6" spans="1:17" ht="9.75" customHeight="1" thickBot="1">
      <c r="A6" s="332"/>
      <c r="B6" s="9"/>
      <c r="C6" s="43"/>
      <c r="D6" s="109"/>
      <c r="E6" s="109"/>
      <c r="F6" s="109"/>
      <c r="G6" s="109"/>
      <c r="H6" s="9"/>
      <c r="I6" s="9"/>
      <c r="J6" s="9"/>
      <c r="K6" s="9"/>
      <c r="L6" s="9"/>
      <c r="M6" s="9"/>
      <c r="N6" s="9"/>
      <c r="O6" s="382"/>
    </row>
    <row r="7" spans="1:17" ht="38.25" customHeight="1" thickBot="1">
      <c r="A7" s="478" t="s">
        <v>497</v>
      </c>
      <c r="B7" s="462" t="s">
        <v>12</v>
      </c>
      <c r="C7" s="463"/>
      <c r="D7" s="479" t="s">
        <v>4496</v>
      </c>
      <c r="E7" s="465" t="s">
        <v>4497</v>
      </c>
      <c r="F7" s="465" t="s">
        <v>4511</v>
      </c>
      <c r="G7" s="465" t="s">
        <v>4498</v>
      </c>
      <c r="H7" s="480" t="s">
        <v>4530</v>
      </c>
      <c r="I7" s="481" t="s">
        <v>4531</v>
      </c>
      <c r="J7" s="482" t="s">
        <v>4536</v>
      </c>
      <c r="K7" s="482" t="s">
        <v>4537</v>
      </c>
      <c r="L7" s="480" t="s">
        <v>4532</v>
      </c>
      <c r="M7" s="480" t="s">
        <v>4533</v>
      </c>
      <c r="N7" s="480" t="s">
        <v>4534</v>
      </c>
      <c r="O7" s="483" t="s">
        <v>4542</v>
      </c>
    </row>
    <row r="8" spans="1:17" s="335" customFormat="1" ht="15.95" customHeight="1">
      <c r="A8" s="558" t="s">
        <v>3228</v>
      </c>
      <c r="B8" s="560" t="str">
        <f>_xlfn.XLOOKUP(A8,TblFeharesChapter[Abniyeh_Chapter_Nomber],TblFeharesChapter[Abniyeh_Chapter_Subject])</f>
        <v>عملیات تخریب و برچیدن</v>
      </c>
      <c r="C8" s="20" t="s">
        <v>9</v>
      </c>
      <c r="D8" s="301"/>
      <c r="E8" s="299"/>
      <c r="F8" s="299"/>
      <c r="G8" s="299"/>
      <c r="H8" s="388"/>
      <c r="I8" s="422"/>
      <c r="J8" s="389"/>
      <c r="K8" s="420"/>
      <c r="L8" s="419"/>
      <c r="M8" s="385"/>
      <c r="N8" s="183"/>
      <c r="O8" s="383"/>
      <c r="Q8" s="493"/>
    </row>
    <row r="9" spans="1:17" s="335" customFormat="1" ht="15.95" customHeight="1">
      <c r="A9" s="559"/>
      <c r="B9" s="561"/>
      <c r="C9" s="120" t="s">
        <v>85</v>
      </c>
      <c r="D9" s="495"/>
      <c r="E9" s="495"/>
      <c r="F9" s="495"/>
      <c r="G9" s="495"/>
      <c r="H9" s="496"/>
      <c r="I9" s="497"/>
      <c r="J9" s="498"/>
      <c r="K9" s="499"/>
      <c r="L9" s="386"/>
      <c r="M9" s="386"/>
      <c r="N9" s="437"/>
      <c r="O9" s="500"/>
      <c r="Q9" s="493"/>
    </row>
    <row r="10" spans="1:17" s="335" customFormat="1" ht="15.95" customHeight="1">
      <c r="A10" s="562" t="s">
        <v>3230</v>
      </c>
      <c r="B10" s="563" t="str">
        <f>_xlfn.XLOOKUP(A10,TblFeharesChapter[Abniyeh_Chapter_Nomber],TblFeharesChapter[Abniyeh_Chapter_Subject])</f>
        <v>عملیات خاکی با دست</v>
      </c>
      <c r="C10" s="22" t="s">
        <v>9</v>
      </c>
      <c r="D10" s="302"/>
      <c r="E10" s="300"/>
      <c r="F10" s="300"/>
      <c r="G10" s="300"/>
      <c r="H10" s="391"/>
      <c r="I10" s="423"/>
      <c r="J10" s="391"/>
      <c r="K10" s="421"/>
      <c r="L10" s="387"/>
      <c r="M10" s="387"/>
      <c r="N10" s="438"/>
      <c r="O10" s="383"/>
      <c r="P10" s="25"/>
      <c r="Q10" s="493"/>
    </row>
    <row r="11" spans="1:17" s="335" customFormat="1" ht="15.95" customHeight="1">
      <c r="A11" s="559"/>
      <c r="B11" s="561"/>
      <c r="C11" s="120" t="s">
        <v>85</v>
      </c>
      <c r="D11" s="266"/>
      <c r="E11" s="266"/>
      <c r="F11" s="266"/>
      <c r="G11" s="266"/>
      <c r="H11" s="496"/>
      <c r="I11" s="497"/>
      <c r="J11" s="390"/>
      <c r="K11" s="501"/>
      <c r="L11" s="386"/>
      <c r="M11" s="386"/>
      <c r="N11" s="437"/>
      <c r="O11" s="500"/>
      <c r="Q11" s="493"/>
    </row>
    <row r="12" spans="1:17" s="335" customFormat="1" ht="15.95" customHeight="1">
      <c r="A12" s="562" t="s">
        <v>3232</v>
      </c>
      <c r="B12" s="563" t="str">
        <f>_xlfn.XLOOKUP(A12,TblFeharesChapter[Abniyeh_Chapter_Nomber],TblFeharesChapter[Abniyeh_Chapter_Subject])</f>
        <v>عملیات خاکی با ماشین</v>
      </c>
      <c r="C12" s="22" t="s">
        <v>9</v>
      </c>
      <c r="D12" s="302"/>
      <c r="E12" s="300"/>
      <c r="F12" s="300"/>
      <c r="G12" s="300"/>
      <c r="H12" s="391"/>
      <c r="I12" s="423"/>
      <c r="J12" s="391"/>
      <c r="K12" s="421"/>
      <c r="L12" s="387"/>
      <c r="M12" s="387"/>
      <c r="N12" s="438"/>
      <c r="O12" s="383"/>
      <c r="Q12" s="493"/>
    </row>
    <row r="13" spans="1:17" s="335" customFormat="1" ht="15.95" customHeight="1">
      <c r="A13" s="559"/>
      <c r="B13" s="561"/>
      <c r="C13" s="120" t="s">
        <v>85</v>
      </c>
      <c r="D13" s="266"/>
      <c r="E13" s="266"/>
      <c r="F13" s="266"/>
      <c r="G13" s="266"/>
      <c r="H13" s="496"/>
      <c r="I13" s="497"/>
      <c r="J13" s="496"/>
      <c r="K13" s="501"/>
      <c r="L13" s="386"/>
      <c r="M13" s="386"/>
      <c r="N13" s="437"/>
      <c r="O13" s="500"/>
      <c r="Q13" s="493"/>
    </row>
    <row r="14" spans="1:17" s="335" customFormat="1" ht="15.95" customHeight="1">
      <c r="A14" s="562" t="s">
        <v>3233</v>
      </c>
      <c r="B14" s="563" t="str">
        <f>_xlfn.XLOOKUP(A14,TblFeharesChapter[Abniyeh_Chapter_Nomber],TblFeharesChapter[Abniyeh_Chapter_Subject])</f>
        <v>عملیات بنایی با سنگ</v>
      </c>
      <c r="C14" s="22" t="s">
        <v>9</v>
      </c>
      <c r="D14" s="302"/>
      <c r="E14" s="300"/>
      <c r="F14" s="300"/>
      <c r="G14" s="300"/>
      <c r="H14" s="391"/>
      <c r="I14" s="423"/>
      <c r="J14" s="391"/>
      <c r="K14" s="421"/>
      <c r="L14" s="387"/>
      <c r="M14" s="387"/>
      <c r="N14" s="438"/>
      <c r="O14" s="383"/>
      <c r="Q14" s="493"/>
    </row>
    <row r="15" spans="1:17" s="335" customFormat="1" ht="15.95" customHeight="1" thickBot="1">
      <c r="A15" s="559"/>
      <c r="B15" s="561"/>
      <c r="C15" s="120" t="s">
        <v>85</v>
      </c>
      <c r="D15" s="266"/>
      <c r="E15" s="266"/>
      <c r="F15" s="266"/>
      <c r="G15" s="266"/>
      <c r="H15" s="496"/>
      <c r="I15" s="497"/>
      <c r="J15" s="496"/>
      <c r="K15" s="501"/>
      <c r="L15" s="386"/>
      <c r="M15" s="386"/>
      <c r="N15" s="437"/>
      <c r="O15" s="500"/>
      <c r="Q15" s="493"/>
    </row>
    <row r="16" spans="1:17" ht="17.25" customHeight="1">
      <c r="A16" s="551" t="s">
        <v>2</v>
      </c>
      <c r="B16" s="552"/>
      <c r="C16" s="77" t="s">
        <v>9</v>
      </c>
      <c r="D16" s="291"/>
      <c r="E16" s="291"/>
      <c r="F16" s="291"/>
      <c r="G16" s="291"/>
      <c r="H16" s="393"/>
      <c r="I16" s="393"/>
      <c r="J16" s="393"/>
      <c r="K16" s="436"/>
      <c r="L16" s="429"/>
      <c r="M16" s="429"/>
      <c r="N16" s="436"/>
      <c r="O16" s="334"/>
    </row>
    <row r="17" spans="1:15" ht="17.25" customHeight="1" thickBot="1">
      <c r="A17" s="553"/>
      <c r="B17" s="554"/>
      <c r="C17" s="120" t="s">
        <v>85</v>
      </c>
      <c r="D17" s="292"/>
      <c r="E17" s="292"/>
      <c r="F17" s="292"/>
      <c r="G17" s="292"/>
      <c r="H17" s="394"/>
      <c r="I17" s="394"/>
      <c r="J17" s="394"/>
      <c r="K17" s="503"/>
      <c r="L17" s="430"/>
      <c r="M17" s="430"/>
      <c r="N17" s="394"/>
      <c r="O17" s="502"/>
    </row>
    <row r="18" spans="1:15" ht="21.95" customHeight="1">
      <c r="A18" s="431"/>
      <c r="B18" s="431"/>
      <c r="D18" s="431"/>
      <c r="E18" s="431"/>
      <c r="F18" s="431"/>
      <c r="G18" s="431"/>
      <c r="H18" s="431"/>
      <c r="I18" s="431"/>
      <c r="J18" s="431"/>
      <c r="K18" s="431"/>
      <c r="L18" s="431"/>
      <c r="M18" s="431"/>
      <c r="N18" s="431"/>
      <c r="O18" s="431"/>
    </row>
    <row r="19" spans="1:15" ht="21.95" customHeight="1">
      <c r="A19" s="431"/>
      <c r="B19" s="431"/>
      <c r="C19" s="44"/>
      <c r="D19" s="431"/>
      <c r="E19" s="431"/>
      <c r="F19" s="431"/>
      <c r="G19" s="431"/>
      <c r="H19" s="431"/>
      <c r="I19" s="431"/>
      <c r="J19" s="431"/>
      <c r="K19" s="431"/>
      <c r="L19" s="431"/>
      <c r="M19" s="431"/>
      <c r="N19" s="431"/>
      <c r="O19" s="431"/>
    </row>
    <row r="20" spans="1:15" ht="21.95" customHeight="1"/>
    <row r="21" spans="1:15" ht="21.95" customHeight="1"/>
    <row r="22" spans="1:15" ht="21.95" customHeight="1"/>
    <row r="23" spans="1:15" ht="21.95" customHeight="1"/>
    <row r="24" spans="1:15" ht="21.95" customHeight="1"/>
    <row r="25" spans="1:15" ht="21.95" customHeight="1"/>
    <row r="26" spans="1:15" ht="21.95" customHeight="1"/>
    <row r="27" spans="1:15" ht="21.95" customHeight="1"/>
    <row r="28" spans="1:15" ht="21.95" customHeight="1"/>
    <row r="29" spans="1:15" ht="21.95" customHeight="1"/>
  </sheetData>
  <sheetProtection formatCells="0" formatColumns="0" formatRows="0" insertColumns="0" insertRows="0" autoFilter="0"/>
  <autoFilter ref="A7:O17" xr:uid="{00000000-0009-0000-0000-000001000000}">
    <filterColumn colId="1" showButton="0"/>
    <filterColumn colId="14" showButton="0"/>
  </autoFilter>
  <mergeCells count="10">
    <mergeCell ref="A16:B17"/>
    <mergeCell ref="A5:O5"/>
    <mergeCell ref="A8:A9"/>
    <mergeCell ref="B8:B9"/>
    <mergeCell ref="A14:A15"/>
    <mergeCell ref="B14:B15"/>
    <mergeCell ref="A12:A13"/>
    <mergeCell ref="B12:B13"/>
    <mergeCell ref="A10:A11"/>
    <mergeCell ref="B10:B11"/>
  </mergeCells>
  <conditionalFormatting sqref="H8:O17">
    <cfRule type="cellIs" dxfId="194" priority="2" operator="equal">
      <formula>0</formula>
    </cfRule>
  </conditionalFormatting>
  <conditionalFormatting sqref="I8 L8:O8 I10 L10:O10 D12:O12 D14:O14 H16:K16 N16:O16 D8:G8 D10:G10">
    <cfRule type="cellIs" dxfId="193" priority="7" operator="notEqual">
      <formula>D9</formula>
    </cfRule>
  </conditionalFormatting>
  <printOptions horizontalCentered="1"/>
  <pageMargins left="0.1" right="0.1" top="0.35433070866141703" bottom="0.78740157480314998" header="0.31496062992126" footer="0.118110236220472"/>
  <pageSetup paperSize="9" orientation="landscape" r:id="rId1"/>
  <headerFooter>
    <oddHeader>&amp;C</oddHeader>
    <oddFooter>&amp;L&amp;"B Lotus,Italic"&amp;KC00000نماینده دستگاه نظارت مقیم :&amp;C&amp;P &amp;R&amp;"B Lotus,Italic"نماینده پیمانکار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7474F8-DC1A-4A7E-900F-282381109FBD}">
  <sheetPr codeName="Sheet19"/>
  <dimension ref="A1:M380"/>
  <sheetViews>
    <sheetView showGridLines="0" rightToLeft="1" view="pageBreakPreview" zoomScale="160" zoomScaleNormal="145" zoomScaleSheetLayoutView="160" workbookViewId="0">
      <pane ySplit="8" topLeftCell="A273" activePane="bottomLeft" state="frozen"/>
      <selection activeCell="E489" sqref="E489"/>
      <selection pane="bottomLeft" activeCell="E489" sqref="E489"/>
    </sheetView>
  </sheetViews>
  <sheetFormatPr defaultColWidth="9" defaultRowHeight="29.25" customHeight="1" outlineLevelRow="1"/>
  <cols>
    <col min="1" max="1" width="9.7109375" style="103" customWidth="1"/>
    <col min="2" max="4" width="8.7109375" style="326" customWidth="1"/>
    <col min="5" max="5" width="8.42578125" style="36" customWidth="1"/>
    <col min="6" max="6" width="6.85546875" style="75" customWidth="1"/>
    <col min="7" max="7" width="11" style="31" customWidth="1"/>
    <col min="8" max="10" width="11.7109375" style="326" customWidth="1"/>
    <col min="11" max="11" width="11.7109375" style="27" customWidth="1"/>
    <col min="12" max="12" width="18.7109375" style="24" customWidth="1"/>
    <col min="13" max="13" width="18.42578125" style="24" customWidth="1"/>
    <col min="14" max="16384" width="9" style="326"/>
  </cols>
  <sheetData>
    <row r="1" spans="1:13" ht="29.25" customHeight="1">
      <c r="A1" s="100" t="str">
        <f>SUmmery_Finance!A1</f>
        <v>کارفرما</v>
      </c>
      <c r="B1" s="325"/>
      <c r="C1" s="325"/>
      <c r="D1" s="325"/>
      <c r="E1" s="33"/>
      <c r="F1" s="39"/>
      <c r="G1" s="28"/>
      <c r="H1" s="325"/>
      <c r="I1" s="325"/>
      <c r="J1" s="325"/>
      <c r="K1" s="325" t="s">
        <v>0</v>
      </c>
      <c r="L1" s="536">
        <f>Summery_Invoice!M1</f>
        <v>0</v>
      </c>
      <c r="M1" s="537"/>
    </row>
    <row r="2" spans="1:13" ht="29.25" customHeight="1">
      <c r="A2" s="101" t="str">
        <f>SUmmery_Finance!A2</f>
        <v>مهندس مشاور</v>
      </c>
      <c r="B2" s="342"/>
      <c r="C2" s="342"/>
      <c r="D2" s="342"/>
      <c r="E2" s="343"/>
      <c r="F2" s="344"/>
      <c r="G2" s="345"/>
      <c r="H2" s="342"/>
      <c r="I2" s="342"/>
      <c r="J2" s="342"/>
      <c r="K2" s="342" t="s">
        <v>1</v>
      </c>
      <c r="L2" s="600">
        <f>Summery_Invoice!M2</f>
        <v>0</v>
      </c>
      <c r="M2" s="601"/>
    </row>
    <row r="3" spans="1:13" ht="29.25" customHeight="1" thickBot="1">
      <c r="A3" s="102" t="str">
        <f>SUmmery_Finance!A3</f>
        <v>پیمانکار</v>
      </c>
      <c r="B3" s="6"/>
      <c r="C3" s="6"/>
      <c r="D3" s="6"/>
      <c r="E3" s="35"/>
      <c r="F3" s="41"/>
      <c r="G3" s="30"/>
      <c r="H3" s="13"/>
      <c r="I3" s="13"/>
      <c r="J3" s="13"/>
      <c r="K3" s="13"/>
      <c r="L3" s="598" t="s">
        <v>4521</v>
      </c>
      <c r="M3" s="599"/>
    </row>
    <row r="4" spans="1:13" ht="12" customHeight="1" thickBot="1"/>
    <row r="5" spans="1:13" ht="25.5" customHeight="1" thickBot="1">
      <c r="A5" s="555" t="str">
        <f>Summery_Invoice!A5:N5</f>
        <v>صورت وضعیت شماره ()</v>
      </c>
      <c r="B5" s="556"/>
      <c r="C5" s="556"/>
      <c r="D5" s="556"/>
      <c r="E5" s="556"/>
      <c r="F5" s="556"/>
      <c r="G5" s="556"/>
      <c r="H5" s="556"/>
      <c r="I5" s="556"/>
      <c r="J5" s="556"/>
      <c r="K5" s="556"/>
      <c r="L5" s="556"/>
      <c r="M5" s="557"/>
    </row>
    <row r="6" spans="1:13" ht="11.25" customHeight="1" thickBot="1">
      <c r="B6" s="564"/>
      <c r="C6" s="564"/>
      <c r="D6" s="564"/>
      <c r="F6" s="76"/>
      <c r="G6" s="32"/>
      <c r="H6" s="564"/>
      <c r="I6" s="564"/>
      <c r="K6" s="564"/>
      <c r="L6" s="564"/>
      <c r="M6" s="326"/>
    </row>
    <row r="7" spans="1:13" ht="19.5" customHeight="1">
      <c r="A7" s="579" t="s">
        <v>4485</v>
      </c>
      <c r="B7" s="581" t="s">
        <v>14</v>
      </c>
      <c r="C7" s="581"/>
      <c r="D7" s="581"/>
      <c r="E7" s="583" t="s">
        <v>20</v>
      </c>
      <c r="F7" s="585"/>
      <c r="G7" s="587" t="s">
        <v>4484</v>
      </c>
      <c r="H7" s="589" t="s">
        <v>15</v>
      </c>
      <c r="I7" s="589"/>
      <c r="J7" s="589"/>
      <c r="K7" s="573" t="s">
        <v>98</v>
      </c>
      <c r="L7" s="602" t="s">
        <v>4486</v>
      </c>
      <c r="M7" s="603"/>
    </row>
    <row r="8" spans="1:13" ht="19.5" customHeight="1" thickBot="1">
      <c r="A8" s="580"/>
      <c r="B8" s="582"/>
      <c r="C8" s="582"/>
      <c r="D8" s="582"/>
      <c r="E8" s="584"/>
      <c r="F8" s="586"/>
      <c r="G8" s="588"/>
      <c r="H8" s="466" t="s">
        <v>4522</v>
      </c>
      <c r="I8" s="466" t="s">
        <v>4523</v>
      </c>
      <c r="J8" s="466" t="s">
        <v>4524</v>
      </c>
      <c r="K8" s="574"/>
      <c r="L8" s="466" t="s">
        <v>4525</v>
      </c>
      <c r="M8" s="467" t="s">
        <v>4526</v>
      </c>
    </row>
    <row r="9" spans="1:13" s="278" customFormat="1" ht="14.25" customHeight="1" thickBot="1">
      <c r="A9" s="323" t="str">
        <f>"فصل"&amp;MID(A10,2,1)</f>
        <v>فصل1</v>
      </c>
      <c r="B9" s="284" t="str">
        <f>_xlfn.XLOOKUP(A10,TblMainInvoices[Item_Code],TblMainInvoices[Chapter_Subject])</f>
        <v>عملیات تخریب و برچیدن</v>
      </c>
      <c r="E9" s="279"/>
      <c r="F9" s="280"/>
      <c r="G9" s="281"/>
    </row>
    <row r="10" spans="1:13" ht="15.95" customHeight="1">
      <c r="A10" s="575" t="s">
        <v>123</v>
      </c>
      <c r="B10" s="576" t="str">
        <f>_xlfn.XLOOKUP(A10,TblMainInvoices[Item_Code],TblMainInvoices[Subject_Item])</f>
        <v>کندن و خارج کردن بوته و ریشه‌های مربوط در زمین‌های پوشیده از آن‌ها.</v>
      </c>
      <c r="C10" s="576"/>
      <c r="D10" s="576"/>
      <c r="E10" s="577" t="str">
        <f>_xlfn.XLOOKUP(A10,TblMainInvoices[Item_Code],TblMainInvoices[Unit])</f>
        <v>مترمربع</v>
      </c>
      <c r="F10" s="20" t="s">
        <v>9</v>
      </c>
      <c r="G10" s="338">
        <f>IFERROR(_xlfn.XLOOKUP(A10,TblMainInvoices[Item_Code],TblMainInvoices[Estimate_Contract_Volumn]),"")</f>
        <v>0</v>
      </c>
      <c r="H10" s="298">
        <f>Finance_sheet!J10</f>
        <v>0</v>
      </c>
      <c r="I10" s="166" t="str">
        <f>IF(H10&gt;G10,H10-G10,"")</f>
        <v/>
      </c>
      <c r="J10" s="166" t="str">
        <f>IF(H10&lt;G10,H10-G10,"")</f>
        <v/>
      </c>
      <c r="K10" s="578">
        <f>_xlfn.XLOOKUP(A10,TblMainInvoices[Item_Code],TblMainInvoices[Price_Unit])</f>
        <v>2890</v>
      </c>
      <c r="L10" s="395" t="str">
        <f>IF(AND(G10=0,H10=0),"",IF(H10&gt;G10,ROUND(I10*K10,0),""))</f>
        <v/>
      </c>
      <c r="M10" s="396" t="str">
        <f>IF(G10=0,"",IF(H10&lt;G10,ROUND(J10*K10,0),""))</f>
        <v/>
      </c>
    </row>
    <row r="11" spans="1:13" ht="15.95" customHeight="1">
      <c r="A11" s="566"/>
      <c r="B11" s="568"/>
      <c r="C11" s="568"/>
      <c r="D11" s="568"/>
      <c r="E11" s="570"/>
      <c r="F11" s="137" t="s">
        <v>85</v>
      </c>
      <c r="G11" s="339">
        <f>G10</f>
        <v>0</v>
      </c>
      <c r="H11" s="138">
        <f>Finance_sheet!J11</f>
        <v>0</v>
      </c>
      <c r="I11" s="341" t="str">
        <f>IF(H11&gt;G11,H11-G11,"")</f>
        <v/>
      </c>
      <c r="J11" s="341" t="str">
        <f>IF(H11&lt;G11,H11-G11,"")</f>
        <v/>
      </c>
      <c r="K11" s="571"/>
      <c r="L11" s="397" t="str">
        <f>IF(AND(G11=0,H11=0),"",IF(H11&gt;G11,ROUND(I11*K10,0),""))</f>
        <v/>
      </c>
      <c r="M11" s="398" t="str">
        <f>IF(G11=0,"",IF(H11&lt;G11,ROUND(J11*K10,0),""))</f>
        <v/>
      </c>
    </row>
    <row r="12" spans="1:13" ht="15.95" customHeight="1">
      <c r="A12" s="565" t="s">
        <v>126</v>
      </c>
      <c r="B12" s="567" t="str">
        <f>_xlfn.XLOOKUP(A12,TblMainInvoices[Item_Code],TblMainInvoices[Subject_Item])</f>
        <v>کندن و یا بریدن و در صورت لزوم ریشه کن کردن هرنوع نهال، در صورتی که محیط بن آن کمتر از 15 سانتی‌متر باشد، به ازای هر 5 سانتی‌متر محیط بن (کسر 5 سانتی‌متر به تناسب محاسبه می‌شود) و حمل آن به خارج کارگاه.</v>
      </c>
      <c r="C12" s="567"/>
      <c r="D12" s="567"/>
      <c r="E12" s="569" t="str">
        <f>_xlfn.XLOOKUP(A12,TblMainInvoices[Item_Code],TblMainInvoices[Unit])</f>
        <v>اصله</v>
      </c>
      <c r="F12" s="22" t="s">
        <v>9</v>
      </c>
      <c r="G12" s="340">
        <f>IFERROR(_xlfn.XLOOKUP(A12,TblMainInvoices[Item_Code],TblMainInvoices[Estimate_Contract_Volumn]),"")</f>
        <v>0</v>
      </c>
      <c r="H12" s="268">
        <f>Finance_sheet!J12</f>
        <v>0</v>
      </c>
      <c r="I12" s="168" t="str">
        <f>IF(H12&gt;G12,H12-G12,"")</f>
        <v/>
      </c>
      <c r="J12" s="168" t="str">
        <f>IF(H12&lt;G12,H12-G12,"")</f>
        <v/>
      </c>
      <c r="K12" s="571">
        <f>_xlfn.XLOOKUP(A12,TblMainInvoices[Item_Code],TblMainInvoices[Price_Unit])</f>
        <v>101000</v>
      </c>
      <c r="L12" s="399" t="str">
        <f>IF(AND(G12=0,H12=0),"",IF(H12&gt;G12,ROUND(I12*K12,0),""))</f>
        <v/>
      </c>
      <c r="M12" s="400" t="str">
        <f>IF(G12=0,"",IF(H12&lt;G12,ROUND(J12*K12,0),""))</f>
        <v/>
      </c>
    </row>
    <row r="13" spans="1:13" ht="16.5" customHeight="1">
      <c r="A13" s="566"/>
      <c r="B13" s="568"/>
      <c r="C13" s="568"/>
      <c r="D13" s="568"/>
      <c r="E13" s="570"/>
      <c r="F13" s="137" t="s">
        <v>85</v>
      </c>
      <c r="G13" s="339">
        <f>G12</f>
        <v>0</v>
      </c>
      <c r="H13" s="138">
        <f>Finance_sheet!J13</f>
        <v>0</v>
      </c>
      <c r="I13" s="139" t="str">
        <f>IF(H13&gt;G13,H13-G13,"")</f>
        <v/>
      </c>
      <c r="J13" s="139" t="str">
        <f>IF(H13&lt;G13,H13-G13,"")</f>
        <v/>
      </c>
      <c r="K13" s="572"/>
      <c r="L13" s="397" t="str">
        <f>IF(AND(G13=0,H13=0),"",IF(H13&gt;G13,ROUND(I13*K12,0),""))</f>
        <v/>
      </c>
      <c r="M13" s="401" t="str">
        <f>IF(G13=0,"",IF(H13&lt;G13,ROUND(J13*K12,0),""))</f>
        <v/>
      </c>
    </row>
    <row r="14" spans="1:13" ht="15.95" hidden="1" customHeight="1" outlineLevel="1">
      <c r="A14" s="565" t="s">
        <v>129</v>
      </c>
      <c r="B14" s="567" t="str">
        <f>_xlfn.XLOOKUP(A14,TblMainInvoices[Item_Code],TblMainInvoices[Subject_Item])</f>
        <v>جابجایی درخت یا نهال در صورتی که محیط بن آن تا 40 سانتی‌متر باشد</v>
      </c>
      <c r="C14" s="567"/>
      <c r="D14" s="567"/>
      <c r="E14" s="569" t="str">
        <f>_xlfn.XLOOKUP(A14,TblMainInvoices[Item_Code],TblMainInvoices[Unit])</f>
        <v>اصله</v>
      </c>
      <c r="F14" s="22" t="s">
        <v>9</v>
      </c>
      <c r="G14" s="340">
        <f>IFERROR(_xlfn.XLOOKUP(A14,TblMainInvoices[Item_Code],TblMainInvoices[Estimate_Contract_Volumn]),"")</f>
        <v>0</v>
      </c>
      <c r="H14" s="268">
        <f>Finance_sheet!J14</f>
        <v>0</v>
      </c>
      <c r="I14" s="168" t="str">
        <f t="shared" ref="I14:I77" si="0">IF(H14&gt;G14,H14-G14,"")</f>
        <v/>
      </c>
      <c r="J14" s="168" t="str">
        <f t="shared" ref="J14:J77" si="1">IF(H14&lt;G14,H14-G14,"")</f>
        <v/>
      </c>
      <c r="K14" s="571">
        <f>_xlfn.XLOOKUP(A14,TblMainInvoices[Item_Code],TblMainInvoices[Price_Unit])</f>
        <v>28586000</v>
      </c>
      <c r="L14" s="399" t="str">
        <f>IF(AND(G14=0,H14=0),"",IF(H14&gt;G14,ROUND(I14*K14,0),""))</f>
        <v/>
      </c>
      <c r="M14" s="400" t="str">
        <f>IF(G14=0,"",IF(H14&lt;G14,ROUND(J14*K14,0),""))</f>
        <v/>
      </c>
    </row>
    <row r="15" spans="1:13" ht="16.5" hidden="1" customHeight="1" outlineLevel="1">
      <c r="A15" s="566"/>
      <c r="B15" s="568"/>
      <c r="C15" s="568"/>
      <c r="D15" s="568"/>
      <c r="E15" s="570"/>
      <c r="F15" s="137" t="s">
        <v>85</v>
      </c>
      <c r="G15" s="339">
        <f>G14</f>
        <v>0</v>
      </c>
      <c r="H15" s="138">
        <f>Finance_sheet!J15</f>
        <v>0</v>
      </c>
      <c r="I15" s="139" t="str">
        <f t="shared" si="0"/>
        <v/>
      </c>
      <c r="J15" s="139" t="str">
        <f t="shared" si="1"/>
        <v/>
      </c>
      <c r="K15" s="572"/>
      <c r="L15" s="397" t="str">
        <f>IF(AND(G15=0,H15=0),"",IF(H15&gt;G15,ROUND(I15*K14,0),""))</f>
        <v/>
      </c>
      <c r="M15" s="401" t="str">
        <f>IF(G15=0,"",IF(H15&lt;G15,ROUND(J15*K14,0),""))</f>
        <v/>
      </c>
    </row>
    <row r="16" spans="1:13" ht="15.95" hidden="1" customHeight="1" outlineLevel="1">
      <c r="A16" s="565" t="s">
        <v>131</v>
      </c>
      <c r="B16" s="567" t="str">
        <f>_xlfn.XLOOKUP(A16,TblMainInvoices[Item_Code],TblMainInvoices[Subject_Item])</f>
        <v>اضافه‌بها به ردیف 010121، به ازای هر سانتی‌متر که به محیط بن درخت اضافه شود، مازاد بر 40 سانتی‌متر تا 100 سانتی‌متر</v>
      </c>
      <c r="C16" s="567"/>
      <c r="D16" s="567"/>
      <c r="E16" s="569" t="str">
        <f>_xlfn.XLOOKUP(A16,TblMainInvoices[Item_Code],TblMainInvoices[Unit])</f>
        <v>اصله</v>
      </c>
      <c r="F16" s="22" t="s">
        <v>9</v>
      </c>
      <c r="G16" s="340">
        <f>IFERROR(_xlfn.XLOOKUP(A16,TblMainInvoices[Item_Code],TblMainInvoices[Estimate_Contract_Volumn]),"")</f>
        <v>0</v>
      </c>
      <c r="H16" s="268">
        <f>Finance_sheet!J16</f>
        <v>0</v>
      </c>
      <c r="I16" s="168" t="str">
        <f t="shared" si="0"/>
        <v/>
      </c>
      <c r="J16" s="168" t="str">
        <f t="shared" si="1"/>
        <v/>
      </c>
      <c r="K16" s="571">
        <f>_xlfn.XLOOKUP(A16,TblMainInvoices[Item_Code],TblMainInvoices[Price_Unit])</f>
        <v>1524000</v>
      </c>
      <c r="L16" s="399" t="str">
        <f>IF(AND(G16=0,H16=0),"",IF(H16&gt;G16,ROUND(I16*K16,0),""))</f>
        <v/>
      </c>
      <c r="M16" s="400" t="str">
        <f>IF(G16=0,"",IF(H16&lt;G16,ROUND(J16*K16,0),""))</f>
        <v/>
      </c>
    </row>
    <row r="17" spans="1:13" ht="16.5" hidden="1" customHeight="1" outlineLevel="1">
      <c r="A17" s="566"/>
      <c r="B17" s="568"/>
      <c r="C17" s="568"/>
      <c r="D17" s="568"/>
      <c r="E17" s="570"/>
      <c r="F17" s="137" t="s">
        <v>85</v>
      </c>
      <c r="G17" s="339">
        <f>G16</f>
        <v>0</v>
      </c>
      <c r="H17" s="138">
        <f>Finance_sheet!J17</f>
        <v>0</v>
      </c>
      <c r="I17" s="139" t="str">
        <f t="shared" si="0"/>
        <v/>
      </c>
      <c r="J17" s="139" t="str">
        <f t="shared" si="1"/>
        <v/>
      </c>
      <c r="K17" s="572"/>
      <c r="L17" s="397" t="str">
        <f>IF(AND(G17=0,H17=0),"",IF(H17&gt;G17,ROUND(I17*K16,0),""))</f>
        <v/>
      </c>
      <c r="M17" s="401" t="str">
        <f>IF(G17=0,"",IF(H17&lt;G17,ROUND(J17*K16,0),""))</f>
        <v/>
      </c>
    </row>
    <row r="18" spans="1:13" ht="15.95" hidden="1" customHeight="1" outlineLevel="1">
      <c r="A18" s="565" t="s">
        <v>133</v>
      </c>
      <c r="B18" s="567" t="str">
        <f>_xlfn.XLOOKUP(A18,TblMainInvoices[Item_Code],TblMainInvoices[Subject_Item])</f>
        <v>جابجایی درخت در صورتی که محیط بن آن 100 سانتی‌متر باشد</v>
      </c>
      <c r="C18" s="567"/>
      <c r="D18" s="567"/>
      <c r="E18" s="569" t="str">
        <f>_xlfn.XLOOKUP(A18,TblMainInvoices[Item_Code],TblMainInvoices[Unit])</f>
        <v>اصله</v>
      </c>
      <c r="F18" s="22" t="s">
        <v>9</v>
      </c>
      <c r="G18" s="340">
        <f>IFERROR(_xlfn.XLOOKUP(A18,TblMainInvoices[Item_Code],TblMainInvoices[Estimate_Contract_Volumn]),"")</f>
        <v>0</v>
      </c>
      <c r="H18" s="268">
        <f>Finance_sheet!J18</f>
        <v>0</v>
      </c>
      <c r="I18" s="168" t="str">
        <f t="shared" si="0"/>
        <v/>
      </c>
      <c r="J18" s="168" t="str">
        <f t="shared" si="1"/>
        <v/>
      </c>
      <c r="K18" s="571">
        <f>_xlfn.XLOOKUP(A18,TblMainInvoices[Item_Code],TblMainInvoices[Price_Unit])</f>
        <v>118920000</v>
      </c>
      <c r="L18" s="399" t="str">
        <f>IF(AND(G18=0,H18=0),"",IF(H18&gt;G18,ROUND(I18*K18,0),""))</f>
        <v/>
      </c>
      <c r="M18" s="400" t="str">
        <f>IF(G18=0,"",IF(H18&lt;G18,ROUND(J18*K18,0),""))</f>
        <v/>
      </c>
    </row>
    <row r="19" spans="1:13" ht="16.5" hidden="1" customHeight="1" outlineLevel="1">
      <c r="A19" s="566"/>
      <c r="B19" s="568"/>
      <c r="C19" s="568"/>
      <c r="D19" s="568"/>
      <c r="E19" s="570"/>
      <c r="F19" s="137" t="s">
        <v>85</v>
      </c>
      <c r="G19" s="339">
        <f>G18</f>
        <v>0</v>
      </c>
      <c r="H19" s="138">
        <f>Finance_sheet!J19</f>
        <v>0</v>
      </c>
      <c r="I19" s="139" t="str">
        <f t="shared" si="0"/>
        <v/>
      </c>
      <c r="J19" s="139" t="str">
        <f t="shared" si="1"/>
        <v/>
      </c>
      <c r="K19" s="572"/>
      <c r="L19" s="397" t="str">
        <f>IF(AND(G19=0,H19=0),"",IF(H19&gt;G19,ROUND(I19*K18,0),""))</f>
        <v/>
      </c>
      <c r="M19" s="401" t="str">
        <f>IF(G19=0,"",IF(H19&lt;G19,ROUND(J19*K18,0),""))</f>
        <v/>
      </c>
    </row>
    <row r="20" spans="1:13" ht="15.95" hidden="1" customHeight="1" outlineLevel="1">
      <c r="A20" s="565" t="s">
        <v>135</v>
      </c>
      <c r="B20" s="567" t="str">
        <f>_xlfn.XLOOKUP(A20,TblMainInvoices[Item_Code],TblMainInvoices[Subject_Item])</f>
        <v>اضافه‌بها به ردیف 010123، به ازای هر سانتی‌متر که به محیط بن درخت اضافه شود مازاد بر 100 سانتی‌متر تا 120 سانتی‌متر</v>
      </c>
      <c r="C20" s="567"/>
      <c r="D20" s="567"/>
      <c r="E20" s="569" t="str">
        <f>_xlfn.XLOOKUP(A20,TblMainInvoices[Item_Code],TblMainInvoices[Unit])</f>
        <v>اصله</v>
      </c>
      <c r="F20" s="22" t="s">
        <v>9</v>
      </c>
      <c r="G20" s="340">
        <f>IFERROR(_xlfn.XLOOKUP(A20,TblMainInvoices[Item_Code],TblMainInvoices[Estimate_Contract_Volumn]),"")</f>
        <v>0</v>
      </c>
      <c r="H20" s="268">
        <f>Finance_sheet!J20</f>
        <v>0</v>
      </c>
      <c r="I20" s="168" t="str">
        <f t="shared" si="0"/>
        <v/>
      </c>
      <c r="J20" s="168" t="str">
        <f t="shared" si="1"/>
        <v/>
      </c>
      <c r="K20" s="571">
        <f>_xlfn.XLOOKUP(A20,TblMainInvoices[Item_Code],TblMainInvoices[Price_Unit])</f>
        <v>2628000</v>
      </c>
      <c r="L20" s="399" t="str">
        <f>IF(AND(G20=0,H20=0),"",IF(H20&gt;G20,ROUND(I20*K20,0),""))</f>
        <v/>
      </c>
      <c r="M20" s="400" t="str">
        <f>IF(G20=0,"",IF(H20&lt;G20,ROUND(J20*K20,0),""))</f>
        <v/>
      </c>
    </row>
    <row r="21" spans="1:13" ht="16.5" hidden="1" customHeight="1" outlineLevel="1">
      <c r="A21" s="566"/>
      <c r="B21" s="568"/>
      <c r="C21" s="568"/>
      <c r="D21" s="568"/>
      <c r="E21" s="570"/>
      <c r="F21" s="137" t="s">
        <v>85</v>
      </c>
      <c r="G21" s="339">
        <f>G20</f>
        <v>0</v>
      </c>
      <c r="H21" s="138">
        <f>Finance_sheet!J21</f>
        <v>0</v>
      </c>
      <c r="I21" s="139" t="str">
        <f t="shared" si="0"/>
        <v/>
      </c>
      <c r="J21" s="139" t="str">
        <f t="shared" si="1"/>
        <v/>
      </c>
      <c r="K21" s="572"/>
      <c r="L21" s="397" t="str">
        <f>IF(AND(G21=0,H21=0),"",IF(H21&gt;G21,ROUND(I21*K20,0),""))</f>
        <v/>
      </c>
      <c r="M21" s="401" t="str">
        <f>IF(G21=0,"",IF(H21&lt;G21,ROUND(J21*K20,0),""))</f>
        <v/>
      </c>
    </row>
    <row r="22" spans="1:13" ht="15.95" hidden="1" customHeight="1" outlineLevel="1">
      <c r="A22" s="565" t="s">
        <v>137</v>
      </c>
      <c r="B22" s="567" t="str">
        <f>_xlfn.XLOOKUP(A22,TblMainInvoices[Item_Code],TblMainInvoices[Subject_Item])</f>
        <v>جابجایی درخت در صورتی که محیط بن آن 120 سانتی‌متر باشد</v>
      </c>
      <c r="C22" s="567"/>
      <c r="D22" s="567"/>
      <c r="E22" s="569" t="str">
        <f>_xlfn.XLOOKUP(A22,TblMainInvoices[Item_Code],TblMainInvoices[Unit])</f>
        <v>اصله</v>
      </c>
      <c r="F22" s="22" t="s">
        <v>9</v>
      </c>
      <c r="G22" s="340">
        <f>IFERROR(_xlfn.XLOOKUP(A22,TblMainInvoices[Item_Code],TblMainInvoices[Estimate_Contract_Volumn]),"")</f>
        <v>0</v>
      </c>
      <c r="H22" s="268">
        <f>Finance_sheet!J22</f>
        <v>0</v>
      </c>
      <c r="I22" s="168" t="str">
        <f t="shared" si="0"/>
        <v/>
      </c>
      <c r="J22" s="168" t="str">
        <f t="shared" si="1"/>
        <v/>
      </c>
      <c r="K22" s="571">
        <f>_xlfn.XLOOKUP(A22,TblMainInvoices[Item_Code],TblMainInvoices[Price_Unit])</f>
        <v>171519000</v>
      </c>
      <c r="L22" s="399" t="str">
        <f>IF(AND(G22=0,H22=0),"",IF(H22&gt;G22,ROUND(I22*K22,0),""))</f>
        <v/>
      </c>
      <c r="M22" s="400" t="str">
        <f>IF(G22=0,"",IF(H22&lt;G22,ROUND(J22*K22,0),""))</f>
        <v/>
      </c>
    </row>
    <row r="23" spans="1:13" ht="16.5" hidden="1" customHeight="1" outlineLevel="1">
      <c r="A23" s="566"/>
      <c r="B23" s="568"/>
      <c r="C23" s="568"/>
      <c r="D23" s="568"/>
      <c r="E23" s="570"/>
      <c r="F23" s="137" t="s">
        <v>85</v>
      </c>
      <c r="G23" s="339">
        <f>G22</f>
        <v>0</v>
      </c>
      <c r="H23" s="138">
        <f>Finance_sheet!J23</f>
        <v>0</v>
      </c>
      <c r="I23" s="139" t="str">
        <f t="shared" si="0"/>
        <v/>
      </c>
      <c r="J23" s="139" t="str">
        <f t="shared" si="1"/>
        <v/>
      </c>
      <c r="K23" s="572"/>
      <c r="L23" s="397" t="str">
        <f>IF(AND(G23=0,H23=0),"",IF(H23&gt;G23,ROUND(I23*K22,0),""))</f>
        <v/>
      </c>
      <c r="M23" s="401" t="str">
        <f>IF(G23=0,"",IF(H23&lt;G23,ROUND(J23*K22,0),""))</f>
        <v/>
      </c>
    </row>
    <row r="24" spans="1:13" ht="15.95" hidden="1" customHeight="1" outlineLevel="1">
      <c r="A24" s="565" t="s">
        <v>139</v>
      </c>
      <c r="B24" s="567" t="str">
        <f>_xlfn.XLOOKUP(A24,TblMainInvoices[Item_Code],TblMainInvoices[Subject_Item])</f>
        <v>اضافه‌بها به ردیف 010125، به ازای هر سانتی‌متر که به محیط بن درخت اضافه شود مازاد   بر 120 سانتی‌متر تا 150 سانتی‌متر.</v>
      </c>
      <c r="C24" s="567"/>
      <c r="D24" s="567"/>
      <c r="E24" s="569" t="str">
        <f>_xlfn.XLOOKUP(A24,TblMainInvoices[Item_Code],TblMainInvoices[Unit])</f>
        <v>اصله</v>
      </c>
      <c r="F24" s="22" t="s">
        <v>9</v>
      </c>
      <c r="G24" s="340">
        <f>IFERROR(_xlfn.XLOOKUP(A24,TblMainInvoices[Item_Code],TblMainInvoices[Estimate_Contract_Volumn]),"")</f>
        <v>0</v>
      </c>
      <c r="H24" s="268">
        <f>Finance_sheet!J24</f>
        <v>0</v>
      </c>
      <c r="I24" s="168" t="str">
        <f t="shared" si="0"/>
        <v/>
      </c>
      <c r="J24" s="168" t="str">
        <f t="shared" si="1"/>
        <v/>
      </c>
      <c r="K24" s="571">
        <f>_xlfn.XLOOKUP(A24,TblMainInvoices[Item_Code],TblMainInvoices[Price_Unit])</f>
        <v>3584000</v>
      </c>
      <c r="L24" s="399" t="str">
        <f>IF(AND(G24=0,H24=0),"",IF(H24&gt;G24,ROUND(I24*K24,0),""))</f>
        <v/>
      </c>
      <c r="M24" s="400" t="str">
        <f>IF(G24=0,"",IF(H24&lt;G24,ROUND(J24*K24,0),""))</f>
        <v/>
      </c>
    </row>
    <row r="25" spans="1:13" ht="16.5" hidden="1" customHeight="1" outlineLevel="1">
      <c r="A25" s="566"/>
      <c r="B25" s="568"/>
      <c r="C25" s="568"/>
      <c r="D25" s="568"/>
      <c r="E25" s="570"/>
      <c r="F25" s="137" t="s">
        <v>85</v>
      </c>
      <c r="G25" s="339">
        <f>G24</f>
        <v>0</v>
      </c>
      <c r="H25" s="138">
        <f>Finance_sheet!J25</f>
        <v>0</v>
      </c>
      <c r="I25" s="139" t="str">
        <f t="shared" si="0"/>
        <v/>
      </c>
      <c r="J25" s="139" t="str">
        <f t="shared" si="1"/>
        <v/>
      </c>
      <c r="K25" s="572"/>
      <c r="L25" s="397" t="str">
        <f>IF(AND(G25=0,H25=0),"",IF(H25&gt;G25,ROUND(I25*K24,0),""))</f>
        <v/>
      </c>
      <c r="M25" s="401" t="str">
        <f>IF(G25=0,"",IF(H25&lt;G25,ROUND(J25*K24,0),""))</f>
        <v/>
      </c>
    </row>
    <row r="26" spans="1:13" ht="15.95" hidden="1" customHeight="1" outlineLevel="1">
      <c r="A26" s="565" t="s">
        <v>141</v>
      </c>
      <c r="B26" s="567" t="str">
        <f>_xlfn.XLOOKUP(A26,TblMainInvoices[Item_Code],TblMainInvoices[Subject_Item])</f>
        <v>جابجایی درخت در صورتی که محیط بن آن 150 سانتی‌متر و بیشتر باشد</v>
      </c>
      <c r="C26" s="567"/>
      <c r="D26" s="567"/>
      <c r="E26" s="569" t="str">
        <f>_xlfn.XLOOKUP(A26,TblMainInvoices[Item_Code],TblMainInvoices[Unit])</f>
        <v>اصله</v>
      </c>
      <c r="F26" s="22" t="s">
        <v>9</v>
      </c>
      <c r="G26" s="340">
        <f>IFERROR(_xlfn.XLOOKUP(A26,TblMainInvoices[Item_Code],TblMainInvoices[Estimate_Contract_Volumn]),"")</f>
        <v>0</v>
      </c>
      <c r="H26" s="268">
        <f>Finance_sheet!J26</f>
        <v>0</v>
      </c>
      <c r="I26" s="168" t="str">
        <f t="shared" si="0"/>
        <v/>
      </c>
      <c r="J26" s="168" t="str">
        <f t="shared" si="1"/>
        <v/>
      </c>
      <c r="K26" s="571">
        <f>_xlfn.XLOOKUP(A26,TblMainInvoices[Item_Code],TblMainInvoices[Price_Unit])</f>
        <v>279767000</v>
      </c>
      <c r="L26" s="399" t="str">
        <f>IF(AND(G26=0,H26=0),"",IF(H26&gt;G26,ROUND(I26*K26,0),""))</f>
        <v/>
      </c>
      <c r="M26" s="400" t="str">
        <f>IF(G26=0,"",IF(H26&lt;G26,ROUND(J26*K26,0),""))</f>
        <v/>
      </c>
    </row>
    <row r="27" spans="1:13" ht="16.5" hidden="1" customHeight="1" outlineLevel="1">
      <c r="A27" s="566"/>
      <c r="B27" s="568"/>
      <c r="C27" s="568"/>
      <c r="D27" s="568"/>
      <c r="E27" s="570"/>
      <c r="F27" s="137" t="s">
        <v>85</v>
      </c>
      <c r="G27" s="339">
        <f>G26</f>
        <v>0</v>
      </c>
      <c r="H27" s="138">
        <f>Finance_sheet!J27</f>
        <v>0</v>
      </c>
      <c r="I27" s="139" t="str">
        <f t="shared" si="0"/>
        <v/>
      </c>
      <c r="J27" s="139" t="str">
        <f t="shared" si="1"/>
        <v/>
      </c>
      <c r="K27" s="572"/>
      <c r="L27" s="397" t="str">
        <f>IF(AND(G27=0,H27=0),"",IF(H27&gt;G27,ROUND(I27*K26,0),""))</f>
        <v/>
      </c>
      <c r="M27" s="401" t="str">
        <f>IF(G27=0,"",IF(H27&lt;G27,ROUND(J27*K26,0),""))</f>
        <v/>
      </c>
    </row>
    <row r="28" spans="1:13" ht="15.95" customHeight="1" collapsed="1">
      <c r="A28" s="565" t="s">
        <v>143</v>
      </c>
      <c r="B28" s="567" t="str">
        <f>_xlfn.XLOOKUP(A28,TblMainInvoices[Item_Code],TblMainInvoices[Subject_Item])</f>
        <v>سوراخ‌کردن سطوح بنایی، به سطح مقطع تا 0.005 مترمربع به انضمام بریدن میلگردها در صورت لزوم</v>
      </c>
      <c r="C28" s="567"/>
      <c r="D28" s="567"/>
      <c r="E28" s="569" t="str">
        <f>_xlfn.XLOOKUP(A28,TblMainInvoices[Item_Code],TblMainInvoices[Unit])</f>
        <v>مترطول</v>
      </c>
      <c r="F28" s="22" t="s">
        <v>9</v>
      </c>
      <c r="G28" s="340">
        <f>IFERROR(_xlfn.XLOOKUP(A28,TblMainInvoices[Item_Code],TblMainInvoices[Estimate_Contract_Volumn]),"")</f>
        <v>0</v>
      </c>
      <c r="H28" s="268">
        <f>Finance_sheet!J28</f>
        <v>0</v>
      </c>
      <c r="I28" s="168" t="str">
        <f t="shared" si="0"/>
        <v/>
      </c>
      <c r="J28" s="168" t="str">
        <f t="shared" si="1"/>
        <v/>
      </c>
      <c r="K28" s="571">
        <f>_xlfn.XLOOKUP(A28,TblMainInvoices[Item_Code],TblMainInvoices[Price_Unit])</f>
        <v>2093000</v>
      </c>
      <c r="L28" s="399" t="str">
        <f>IF(AND(G28=0,H28=0),"",IF(H28&gt;G28,ROUND(I28*K28,0),""))</f>
        <v/>
      </c>
      <c r="M28" s="400" t="str">
        <f>IF(G28=0,"",IF(H28&lt;G28,ROUND(J28*K28,0),""))</f>
        <v/>
      </c>
    </row>
    <row r="29" spans="1:13" ht="16.5" customHeight="1">
      <c r="A29" s="566"/>
      <c r="B29" s="568"/>
      <c r="C29" s="568"/>
      <c r="D29" s="568"/>
      <c r="E29" s="570"/>
      <c r="F29" s="137" t="s">
        <v>85</v>
      </c>
      <c r="G29" s="339">
        <f>G28</f>
        <v>0</v>
      </c>
      <c r="H29" s="138">
        <f>Finance_sheet!J29</f>
        <v>0</v>
      </c>
      <c r="I29" s="139" t="str">
        <f t="shared" si="0"/>
        <v/>
      </c>
      <c r="J29" s="139" t="str">
        <f t="shared" si="1"/>
        <v/>
      </c>
      <c r="K29" s="572"/>
      <c r="L29" s="397" t="str">
        <f>IF(AND(G29=0,H29=0),"",IF(H29&gt;G29,ROUND(I29*K28,0),""))</f>
        <v/>
      </c>
      <c r="M29" s="401" t="str">
        <f>IF(G29=0,"",IF(H29&lt;G29,ROUND(J29*K28,0),""))</f>
        <v/>
      </c>
    </row>
    <row r="30" spans="1:13" ht="15.95" customHeight="1">
      <c r="A30" s="565" t="s">
        <v>146</v>
      </c>
      <c r="B30" s="567" t="str">
        <f>_xlfn.XLOOKUP(A30,TblMainInvoices[Item_Code],TblMainInvoices[Subject_Item])</f>
        <v>سوراخ کردن سطوح بنایی، به سطح مقطع بیش از  0.005 تا 0.1 مترمربع به انضمام بریدن میلگردها در صورت لزوم</v>
      </c>
      <c r="C30" s="567"/>
      <c r="D30" s="567"/>
      <c r="E30" s="569" t="str">
        <f>_xlfn.XLOOKUP(A30,TblMainInvoices[Item_Code],TblMainInvoices[Unit])</f>
        <v>مترطول</v>
      </c>
      <c r="F30" s="22" t="s">
        <v>9</v>
      </c>
      <c r="G30" s="340">
        <f>IFERROR(_xlfn.XLOOKUP(A30,TblMainInvoices[Item_Code],TblMainInvoices[Estimate_Contract_Volumn]),"")</f>
        <v>0</v>
      </c>
      <c r="H30" s="268">
        <f>Finance_sheet!J30</f>
        <v>0</v>
      </c>
      <c r="I30" s="168" t="str">
        <f t="shared" si="0"/>
        <v/>
      </c>
      <c r="J30" s="168" t="str">
        <f t="shared" si="1"/>
        <v/>
      </c>
      <c r="K30" s="571">
        <f>_xlfn.XLOOKUP(A30,TblMainInvoices[Item_Code],TblMainInvoices[Price_Unit])</f>
        <v>4186000</v>
      </c>
      <c r="L30" s="399" t="str">
        <f>IF(AND(G30=0,H30=0),"",IF(H30&gt;G30,ROUND(I30*K30,0),""))</f>
        <v/>
      </c>
      <c r="M30" s="400" t="str">
        <f>IF(G30=0,"",IF(H30&lt;G30,ROUND(J30*K30,0),""))</f>
        <v/>
      </c>
    </row>
    <row r="31" spans="1:13" ht="16.5" customHeight="1">
      <c r="A31" s="566"/>
      <c r="B31" s="568"/>
      <c r="C31" s="568"/>
      <c r="D31" s="568"/>
      <c r="E31" s="570"/>
      <c r="F31" s="137" t="s">
        <v>85</v>
      </c>
      <c r="G31" s="339">
        <f>G30</f>
        <v>0</v>
      </c>
      <c r="H31" s="138">
        <f>Finance_sheet!J31</f>
        <v>0</v>
      </c>
      <c r="I31" s="139" t="str">
        <f t="shared" si="0"/>
        <v/>
      </c>
      <c r="J31" s="139" t="str">
        <f t="shared" si="1"/>
        <v/>
      </c>
      <c r="K31" s="572"/>
      <c r="L31" s="397" t="str">
        <f>IF(AND(G31=0,H31=0),"",IF(H31&gt;G31,ROUND(I31*K30,0),""))</f>
        <v/>
      </c>
      <c r="M31" s="401" t="str">
        <f>IF(G31=0,"",IF(H31&lt;G31,ROUND(J31*K30,0),""))</f>
        <v/>
      </c>
    </row>
    <row r="32" spans="1:13" ht="15.95" hidden="1" customHeight="1" outlineLevel="1">
      <c r="A32" s="565" t="s">
        <v>148</v>
      </c>
      <c r="B32" s="567" t="str">
        <f>_xlfn.XLOOKUP(A32,TblMainInvoices[Item_Code],TblMainInvoices[Subject_Item])</f>
        <v>سوراخ کردن سطوح بنایی، به سطح مقطع بیش از 0.1 تا   0.3 مترمربع به انضمام بریدن میلگردها در صورت لزوم.</v>
      </c>
      <c r="C32" s="567"/>
      <c r="D32" s="567"/>
      <c r="E32" s="569" t="str">
        <f>_xlfn.XLOOKUP(A32,TblMainInvoices[Item_Code],TblMainInvoices[Unit])</f>
        <v>مترطول</v>
      </c>
      <c r="F32" s="22" t="s">
        <v>9</v>
      </c>
      <c r="G32" s="340">
        <f>IFERROR(_xlfn.XLOOKUP(A32,TblMainInvoices[Item_Code],TblMainInvoices[Estimate_Contract_Volumn]),"")</f>
        <v>0</v>
      </c>
      <c r="H32" s="268">
        <f>Finance_sheet!J32</f>
        <v>0</v>
      </c>
      <c r="I32" s="168" t="str">
        <f t="shared" si="0"/>
        <v/>
      </c>
      <c r="J32" s="168" t="str">
        <f t="shared" si="1"/>
        <v/>
      </c>
      <c r="K32" s="571">
        <f>_xlfn.XLOOKUP(A32,TblMainInvoices[Item_Code],TblMainInvoices[Price_Unit])</f>
        <v>8373000</v>
      </c>
      <c r="L32" s="399" t="str">
        <f>IF(AND(G32=0,H32=0),"",IF(H32&gt;G32,ROUND(I32*K32,0),""))</f>
        <v/>
      </c>
      <c r="M32" s="400" t="str">
        <f>IF(G32=0,"",IF(H32&lt;G32,ROUND(J32*K32,0),""))</f>
        <v/>
      </c>
    </row>
    <row r="33" spans="1:13" ht="16.5" hidden="1" customHeight="1" outlineLevel="1">
      <c r="A33" s="566"/>
      <c r="B33" s="568"/>
      <c r="C33" s="568"/>
      <c r="D33" s="568"/>
      <c r="E33" s="570"/>
      <c r="F33" s="137" t="s">
        <v>85</v>
      </c>
      <c r="G33" s="339">
        <f>G32</f>
        <v>0</v>
      </c>
      <c r="H33" s="138">
        <f>Finance_sheet!J33</f>
        <v>0</v>
      </c>
      <c r="I33" s="139" t="str">
        <f t="shared" si="0"/>
        <v/>
      </c>
      <c r="J33" s="139" t="str">
        <f t="shared" si="1"/>
        <v/>
      </c>
      <c r="K33" s="572"/>
      <c r="L33" s="397" t="str">
        <f>IF(AND(G33=0,H33=0),"",IF(H33&gt;G33,ROUND(I33*K32,0),""))</f>
        <v/>
      </c>
      <c r="M33" s="401" t="str">
        <f>IF(G33=0,"",IF(H33&lt;G33,ROUND(J33*K32,0),""))</f>
        <v/>
      </c>
    </row>
    <row r="34" spans="1:13" ht="15.95" customHeight="1" collapsed="1">
      <c r="A34" s="565" t="s">
        <v>150</v>
      </c>
      <c r="B34" s="567" t="str">
        <f>_xlfn.XLOOKUP(A34,TblMainInvoices[Item_Code],TblMainInvoices[Subject_Item])</f>
        <v>سوراخ کردن سطوح بتنی و بتن مسلح، به سطح مقطع   تا 0.005 مترمربع به انضمام بریدن میلگردها در صورت لزوم.</v>
      </c>
      <c r="C34" s="567"/>
      <c r="D34" s="567"/>
      <c r="E34" s="569" t="str">
        <f>_xlfn.XLOOKUP(A34,TblMainInvoices[Item_Code],TblMainInvoices[Unit])</f>
        <v>مترطول</v>
      </c>
      <c r="F34" s="22" t="s">
        <v>9</v>
      </c>
      <c r="G34" s="340">
        <f>IFERROR(_xlfn.XLOOKUP(A34,TblMainInvoices[Item_Code],TblMainInvoices[Estimate_Contract_Volumn]),"")</f>
        <v>0</v>
      </c>
      <c r="H34" s="268">
        <f>Finance_sheet!J34</f>
        <v>0</v>
      </c>
      <c r="I34" s="168" t="str">
        <f t="shared" si="0"/>
        <v/>
      </c>
      <c r="J34" s="168" t="str">
        <f t="shared" si="1"/>
        <v/>
      </c>
      <c r="K34" s="571">
        <f>_xlfn.XLOOKUP(A34,TblMainInvoices[Item_Code],TblMainInvoices[Price_Unit])</f>
        <v>4925000</v>
      </c>
      <c r="L34" s="399" t="str">
        <f>IF(AND(G34=0,H34=0),"",IF(H34&gt;G34,ROUND(I34*K34,0),""))</f>
        <v/>
      </c>
      <c r="M34" s="400" t="str">
        <f>IF(G34=0,"",IF(H34&lt;G34,ROUND(J34*K34,0),""))</f>
        <v/>
      </c>
    </row>
    <row r="35" spans="1:13" ht="16.5" customHeight="1">
      <c r="A35" s="566"/>
      <c r="B35" s="568"/>
      <c r="C35" s="568"/>
      <c r="D35" s="568"/>
      <c r="E35" s="570"/>
      <c r="F35" s="137" t="s">
        <v>85</v>
      </c>
      <c r="G35" s="339">
        <f>G34</f>
        <v>0</v>
      </c>
      <c r="H35" s="138">
        <f>Finance_sheet!J35</f>
        <v>0</v>
      </c>
      <c r="I35" s="139" t="str">
        <f t="shared" si="0"/>
        <v/>
      </c>
      <c r="J35" s="139" t="str">
        <f t="shared" si="1"/>
        <v/>
      </c>
      <c r="K35" s="572"/>
      <c r="L35" s="397" t="str">
        <f>IF(AND(G35=0,H35=0),"",IF(H35&gt;G35,ROUND(I35*K34,0),""))</f>
        <v/>
      </c>
      <c r="M35" s="401" t="str">
        <f>IF(G35=0,"",IF(H35&lt;G35,ROUND(J35*K34,0),""))</f>
        <v/>
      </c>
    </row>
    <row r="36" spans="1:13" ht="15.95" customHeight="1">
      <c r="A36" s="565" t="s">
        <v>152</v>
      </c>
      <c r="B36" s="567" t="str">
        <f>_xlfn.XLOOKUP(A36,TblMainInvoices[Item_Code],TblMainInvoices[Subject_Item])</f>
        <v>اضافه‌بها به ردیف 010204 بابت سوراخ کردن به روش مغزه‌گیری  (25 درصد بهای ردیف 010204)</v>
      </c>
      <c r="C36" s="567"/>
      <c r="D36" s="567"/>
      <c r="E36" s="569" t="str">
        <f>_xlfn.XLOOKUP(A36,TblMainInvoices[Item_Code],TblMainInvoices[Unit])</f>
        <v>مترطول</v>
      </c>
      <c r="F36" s="22" t="s">
        <v>9</v>
      </c>
      <c r="G36" s="340">
        <f>IFERROR(_xlfn.XLOOKUP(A36,TblMainInvoices[Item_Code],TblMainInvoices[Estimate_Contract_Volumn]),"")</f>
        <v>0</v>
      </c>
      <c r="H36" s="268">
        <f>Finance_sheet!J36</f>
        <v>0</v>
      </c>
      <c r="I36" s="168" t="str">
        <f t="shared" si="0"/>
        <v/>
      </c>
      <c r="J36" s="168" t="str">
        <f t="shared" si="1"/>
        <v/>
      </c>
      <c r="K36" s="571">
        <f>_xlfn.XLOOKUP(A36,TblMainInvoices[Item_Code],TblMainInvoices[Price_Unit])</f>
        <v>1231250</v>
      </c>
      <c r="L36" s="399" t="str">
        <f>IF(AND(G36=0,H36=0),"",IF(H36&gt;G36,ROUND(I36*K36,0),""))</f>
        <v/>
      </c>
      <c r="M36" s="400" t="str">
        <f>IF(G36=0,"",IF(H36&lt;G36,ROUND(J36*K36,0),""))</f>
        <v/>
      </c>
    </row>
    <row r="37" spans="1:13" ht="16.5" customHeight="1">
      <c r="A37" s="566"/>
      <c r="B37" s="568"/>
      <c r="C37" s="568"/>
      <c r="D37" s="568"/>
      <c r="E37" s="570"/>
      <c r="F37" s="137" t="s">
        <v>85</v>
      </c>
      <c r="G37" s="339">
        <f>G36</f>
        <v>0</v>
      </c>
      <c r="H37" s="138">
        <f>Finance_sheet!J37</f>
        <v>0</v>
      </c>
      <c r="I37" s="139" t="str">
        <f t="shared" si="0"/>
        <v/>
      </c>
      <c r="J37" s="139" t="str">
        <f t="shared" si="1"/>
        <v/>
      </c>
      <c r="K37" s="572"/>
      <c r="L37" s="397" t="str">
        <f>IF(AND(G37=0,H37=0),"",IF(H37&gt;G37,ROUND(I37*K36,0),""))</f>
        <v/>
      </c>
      <c r="M37" s="401" t="str">
        <f>IF(G37=0,"",IF(H37&lt;G37,ROUND(J37*K36,0),""))</f>
        <v/>
      </c>
    </row>
    <row r="38" spans="1:13" ht="15.95" customHeight="1">
      <c r="A38" s="565" t="s">
        <v>154</v>
      </c>
      <c r="B38" s="567" t="str">
        <f>_xlfn.XLOOKUP(A38,TblMainInvoices[Item_Code],TblMainInvoices[Subject_Item])</f>
        <v>سوراخ کردن سطوح بتنی و بتن مسلح، به سطح مقطع بیش از 0.005 تا 0.05   مترمربع به انضمام بریدن میلگردها در صورت لزوم.</v>
      </c>
      <c r="C38" s="567"/>
      <c r="D38" s="567"/>
      <c r="E38" s="569" t="str">
        <f>_xlfn.XLOOKUP(A38,TblMainInvoices[Item_Code],TblMainInvoices[Unit])</f>
        <v>مترطول</v>
      </c>
      <c r="F38" s="22" t="s">
        <v>9</v>
      </c>
      <c r="G38" s="340">
        <f>IFERROR(_xlfn.XLOOKUP(A38,TblMainInvoices[Item_Code],TblMainInvoices[Estimate_Contract_Volumn]),"")</f>
        <v>0</v>
      </c>
      <c r="H38" s="268">
        <f>Finance_sheet!J38</f>
        <v>0</v>
      </c>
      <c r="I38" s="168" t="str">
        <f t="shared" si="0"/>
        <v/>
      </c>
      <c r="J38" s="168" t="str">
        <f t="shared" si="1"/>
        <v/>
      </c>
      <c r="K38" s="571">
        <f>_xlfn.XLOOKUP(A38,TblMainInvoices[Item_Code],TblMainInvoices[Price_Unit])</f>
        <v>11962000</v>
      </c>
      <c r="L38" s="399" t="str">
        <f>IF(AND(G38=0,H38=0),"",IF(H38&gt;G38,ROUND(I38*K38,0),""))</f>
        <v/>
      </c>
      <c r="M38" s="400" t="str">
        <f>IF(G38=0,"",IF(H38&lt;G38,ROUND(J38*K38,0),""))</f>
        <v/>
      </c>
    </row>
    <row r="39" spans="1:13" ht="16.5" customHeight="1">
      <c r="A39" s="566"/>
      <c r="B39" s="568"/>
      <c r="C39" s="568"/>
      <c r="D39" s="568"/>
      <c r="E39" s="570"/>
      <c r="F39" s="137" t="s">
        <v>85</v>
      </c>
      <c r="G39" s="339">
        <f>G38</f>
        <v>0</v>
      </c>
      <c r="H39" s="138">
        <f>Finance_sheet!J39</f>
        <v>0</v>
      </c>
      <c r="I39" s="139" t="str">
        <f t="shared" si="0"/>
        <v/>
      </c>
      <c r="J39" s="139" t="str">
        <f t="shared" si="1"/>
        <v/>
      </c>
      <c r="K39" s="572"/>
      <c r="L39" s="397" t="str">
        <f>IF(AND(G39=0,H39=0),"",IF(H39&gt;G39,ROUND(I39*K38,0),""))</f>
        <v/>
      </c>
      <c r="M39" s="401" t="str">
        <f>IF(G39=0,"",IF(H39&lt;G39,ROUND(J39*K38,0),""))</f>
        <v/>
      </c>
    </row>
    <row r="40" spans="1:13" ht="15.95" customHeight="1">
      <c r="A40" s="565" t="s">
        <v>156</v>
      </c>
      <c r="B40" s="567" t="str">
        <f>_xlfn.XLOOKUP(A40,TblMainInvoices[Item_Code],TblMainInvoices[Subject_Item])</f>
        <v>اضافه‌بها به ردیف 010205 بابت سوراخ کردن به روش مغزه‌گیری  (25 درصد بهای ردیف 010205)</v>
      </c>
      <c r="C40" s="567"/>
      <c r="D40" s="567"/>
      <c r="E40" s="569" t="str">
        <f>_xlfn.XLOOKUP(A40,TblMainInvoices[Item_Code],TblMainInvoices[Unit])</f>
        <v>مترطول</v>
      </c>
      <c r="F40" s="22" t="s">
        <v>9</v>
      </c>
      <c r="G40" s="340">
        <f>IFERROR(_xlfn.XLOOKUP(A40,TblMainInvoices[Item_Code],TblMainInvoices[Estimate_Contract_Volumn]),"")</f>
        <v>0</v>
      </c>
      <c r="H40" s="268">
        <f>Finance_sheet!J40</f>
        <v>0</v>
      </c>
      <c r="I40" s="168" t="str">
        <f t="shared" si="0"/>
        <v/>
      </c>
      <c r="J40" s="168" t="str">
        <f t="shared" si="1"/>
        <v/>
      </c>
      <c r="K40" s="571">
        <f>_xlfn.XLOOKUP(A40,TblMainInvoices[Item_Code],TblMainInvoices[Price_Unit])</f>
        <v>2990500</v>
      </c>
      <c r="L40" s="399" t="str">
        <f>IF(AND(G40=0,H40=0),"",IF(H40&gt;G40,ROUND(I40*K40,0),""))</f>
        <v/>
      </c>
      <c r="M40" s="400" t="str">
        <f>IF(G40=0,"",IF(H40&lt;G40,ROUND(J40*K40,0),""))</f>
        <v/>
      </c>
    </row>
    <row r="41" spans="1:13" ht="16.5" customHeight="1">
      <c r="A41" s="566"/>
      <c r="B41" s="568"/>
      <c r="C41" s="568"/>
      <c r="D41" s="568"/>
      <c r="E41" s="570"/>
      <c r="F41" s="137" t="s">
        <v>85</v>
      </c>
      <c r="G41" s="339">
        <f>G40</f>
        <v>0</v>
      </c>
      <c r="H41" s="138">
        <f>Finance_sheet!J41</f>
        <v>0</v>
      </c>
      <c r="I41" s="139" t="str">
        <f t="shared" si="0"/>
        <v/>
      </c>
      <c r="J41" s="139" t="str">
        <f t="shared" si="1"/>
        <v/>
      </c>
      <c r="K41" s="572"/>
      <c r="L41" s="397" t="str">
        <f>IF(AND(G41=0,H41=0),"",IF(H41&gt;G41,ROUND(I41*K40,0),""))</f>
        <v/>
      </c>
      <c r="M41" s="401" t="str">
        <f>IF(G41=0,"",IF(H41&lt;G41,ROUND(J41*K40,0),""))</f>
        <v/>
      </c>
    </row>
    <row r="42" spans="1:13" ht="15.95" hidden="1" customHeight="1" outlineLevel="1">
      <c r="A42" s="565" t="s">
        <v>158</v>
      </c>
      <c r="B42" s="567" t="str">
        <f>_xlfn.XLOOKUP(A42,TblMainInvoices[Item_Code],TblMainInvoices[Subject_Item])</f>
        <v>سوراخ کردن سطوح بتنی و بتن مسلح، به   سطح مقطع بیش از 0.05 تا 0.15 مترمربع    به انضمام بریدن میلگردها در صورت لزوم.</v>
      </c>
      <c r="C42" s="567"/>
      <c r="D42" s="567"/>
      <c r="E42" s="569" t="str">
        <f>_xlfn.XLOOKUP(A42,TblMainInvoices[Item_Code],TblMainInvoices[Unit])</f>
        <v>مترطول</v>
      </c>
      <c r="F42" s="22" t="s">
        <v>9</v>
      </c>
      <c r="G42" s="340">
        <f>IFERROR(_xlfn.XLOOKUP(A42,TblMainInvoices[Item_Code],TblMainInvoices[Estimate_Contract_Volumn]),"")</f>
        <v>0</v>
      </c>
      <c r="H42" s="268">
        <f>Finance_sheet!J42</f>
        <v>0</v>
      </c>
      <c r="I42" s="168" t="str">
        <f t="shared" si="0"/>
        <v/>
      </c>
      <c r="J42" s="168" t="str">
        <f t="shared" si="1"/>
        <v/>
      </c>
      <c r="K42" s="571">
        <f>_xlfn.XLOOKUP(A42,TblMainInvoices[Item_Code],TblMainInvoices[Price_Unit])</f>
        <v>16747000</v>
      </c>
      <c r="L42" s="399" t="str">
        <f>IF(AND(G42=0,H42=0),"",IF(H42&gt;G42,ROUND(I42*K42,0),""))</f>
        <v/>
      </c>
      <c r="M42" s="400" t="str">
        <f>IF(G42=0,"",IF(H42&lt;G42,ROUND(J42*K42,0),""))</f>
        <v/>
      </c>
    </row>
    <row r="43" spans="1:13" ht="16.5" hidden="1" customHeight="1" outlineLevel="1">
      <c r="A43" s="566"/>
      <c r="B43" s="568"/>
      <c r="C43" s="568"/>
      <c r="D43" s="568"/>
      <c r="E43" s="570"/>
      <c r="F43" s="137" t="s">
        <v>85</v>
      </c>
      <c r="G43" s="339">
        <f>G42</f>
        <v>0</v>
      </c>
      <c r="H43" s="138">
        <f>Finance_sheet!J43</f>
        <v>0</v>
      </c>
      <c r="I43" s="139" t="str">
        <f t="shared" si="0"/>
        <v/>
      </c>
      <c r="J43" s="139" t="str">
        <f t="shared" si="1"/>
        <v/>
      </c>
      <c r="K43" s="572"/>
      <c r="L43" s="397" t="str">
        <f>IF(AND(G43=0,H43=0),"",IF(H43&gt;G43,ROUND(I43*K42,0),""))</f>
        <v/>
      </c>
      <c r="M43" s="401" t="str">
        <f>IF(G43=0,"",IF(H43&lt;G43,ROUND(J43*K42,0),""))</f>
        <v/>
      </c>
    </row>
    <row r="44" spans="1:13" ht="15.95" customHeight="1" collapsed="1">
      <c r="A44" s="565" t="s">
        <v>160</v>
      </c>
      <c r="B44" s="567" t="str">
        <f>_xlfn.XLOOKUP(A44,TblMainInvoices[Item_Code],TblMainInvoices[Subject_Item])</f>
        <v>ایجاد شیار با سطح مقطع تا 20 سانتی‌متر‌مربع، در سطوح بنایی</v>
      </c>
      <c r="C44" s="567"/>
      <c r="D44" s="567"/>
      <c r="E44" s="569" t="str">
        <f>_xlfn.XLOOKUP(A44,TblMainInvoices[Item_Code],TblMainInvoices[Unit])</f>
        <v>مترطول</v>
      </c>
      <c r="F44" s="22" t="s">
        <v>9</v>
      </c>
      <c r="G44" s="340">
        <f>IFERROR(_xlfn.XLOOKUP(A44,TblMainInvoices[Item_Code],TblMainInvoices[Estimate_Contract_Volumn]),"")</f>
        <v>0</v>
      </c>
      <c r="H44" s="268">
        <f>Finance_sheet!J44</f>
        <v>0</v>
      </c>
      <c r="I44" s="168" t="str">
        <f t="shared" si="0"/>
        <v/>
      </c>
      <c r="J44" s="168" t="str">
        <f t="shared" si="1"/>
        <v/>
      </c>
      <c r="K44" s="571">
        <f>_xlfn.XLOOKUP(A44,TblMainInvoices[Item_Code],TblMainInvoices[Price_Unit])</f>
        <v>423000</v>
      </c>
      <c r="L44" s="399" t="str">
        <f>IF(AND(G44=0,H44=0),"",IF(H44&gt;G44,ROUND(I44*K44,0),""))</f>
        <v/>
      </c>
      <c r="M44" s="400" t="str">
        <f>IF(G44=0,"",IF(H44&lt;G44,ROUND(J44*K44,0),""))</f>
        <v/>
      </c>
    </row>
    <row r="45" spans="1:13" ht="16.5" customHeight="1">
      <c r="A45" s="566"/>
      <c r="B45" s="568"/>
      <c r="C45" s="568"/>
      <c r="D45" s="568"/>
      <c r="E45" s="570"/>
      <c r="F45" s="137" t="s">
        <v>85</v>
      </c>
      <c r="G45" s="339">
        <f>G44</f>
        <v>0</v>
      </c>
      <c r="H45" s="138">
        <f>Finance_sheet!J45</f>
        <v>0</v>
      </c>
      <c r="I45" s="139" t="str">
        <f t="shared" si="0"/>
        <v/>
      </c>
      <c r="J45" s="139" t="str">
        <f t="shared" si="1"/>
        <v/>
      </c>
      <c r="K45" s="572"/>
      <c r="L45" s="397" t="str">
        <f>IF(AND(G45=0,H45=0),"",IF(H45&gt;G45,ROUND(I45*K44,0),""))</f>
        <v/>
      </c>
      <c r="M45" s="401" t="str">
        <f>IF(G45=0,"",IF(H45&lt;G45,ROUND(J45*K44,0),""))</f>
        <v/>
      </c>
    </row>
    <row r="46" spans="1:13" ht="15.95" customHeight="1">
      <c r="A46" s="565" t="s">
        <v>162</v>
      </c>
      <c r="B46" s="567" t="str">
        <f>_xlfn.XLOOKUP(A46,TblMainInvoices[Item_Code],TblMainInvoices[Subject_Item])</f>
        <v>ایجاد شیار با سطح مقطع بیش از 20 تا 40 سانتی‌مترمربع، در سطوح بنایی</v>
      </c>
      <c r="C46" s="567"/>
      <c r="D46" s="567"/>
      <c r="E46" s="569" t="str">
        <f>_xlfn.XLOOKUP(A46,TblMainInvoices[Item_Code],TblMainInvoices[Unit])</f>
        <v>مترطول</v>
      </c>
      <c r="F46" s="22" t="s">
        <v>9</v>
      </c>
      <c r="G46" s="340">
        <f>IFERROR(_xlfn.XLOOKUP(A46,TblMainInvoices[Item_Code],TblMainInvoices[Estimate_Contract_Volumn]),"")</f>
        <v>0</v>
      </c>
      <c r="H46" s="268">
        <f>Finance_sheet!J46</f>
        <v>0</v>
      </c>
      <c r="I46" s="168" t="str">
        <f t="shared" si="0"/>
        <v/>
      </c>
      <c r="J46" s="168" t="str">
        <f t="shared" si="1"/>
        <v/>
      </c>
      <c r="K46" s="571">
        <f>_xlfn.XLOOKUP(A46,TblMainInvoices[Item_Code],TblMainInvoices[Price_Unit])</f>
        <v>846000</v>
      </c>
      <c r="L46" s="399" t="str">
        <f>IF(AND(G46=0,H46=0),"",IF(H46&gt;G46,ROUND(I46*K46,0),""))</f>
        <v/>
      </c>
      <c r="M46" s="400" t="str">
        <f>IF(G46=0,"",IF(H46&lt;G46,ROUND(J46*K46,0),""))</f>
        <v/>
      </c>
    </row>
    <row r="47" spans="1:13" ht="16.5" customHeight="1">
      <c r="A47" s="566"/>
      <c r="B47" s="568"/>
      <c r="C47" s="568"/>
      <c r="D47" s="568"/>
      <c r="E47" s="570"/>
      <c r="F47" s="137" t="s">
        <v>85</v>
      </c>
      <c r="G47" s="339">
        <f>G46</f>
        <v>0</v>
      </c>
      <c r="H47" s="138">
        <f>Finance_sheet!J47</f>
        <v>0</v>
      </c>
      <c r="I47" s="139" t="str">
        <f t="shared" si="0"/>
        <v/>
      </c>
      <c r="J47" s="139" t="str">
        <f t="shared" si="1"/>
        <v/>
      </c>
      <c r="K47" s="572"/>
      <c r="L47" s="397" t="str">
        <f>IF(AND(G47=0,H47=0),"",IF(H47&gt;G47,ROUND(I47*K46,0),""))</f>
        <v/>
      </c>
      <c r="M47" s="401" t="str">
        <f>IF(G47=0,"",IF(H47&lt;G47,ROUND(J47*K46,0),""))</f>
        <v/>
      </c>
    </row>
    <row r="48" spans="1:13" ht="15.95" customHeight="1">
      <c r="A48" s="565" t="s">
        <v>164</v>
      </c>
      <c r="B48" s="567" t="str">
        <f>_xlfn.XLOOKUP(A48,TblMainInvoices[Item_Code],TblMainInvoices[Subject_Item])</f>
        <v>اضافه‌بها به  ردیف ٠١٠٢٠٨، به ازای هر یک سانتی‌متر‌مربع که به سطح مقطع اضافه شود تا سطح مقطع حداکثر 100 سانتی‌متر‌مربع</v>
      </c>
      <c r="C48" s="567"/>
      <c r="D48" s="567"/>
      <c r="E48" s="569" t="str">
        <f>_xlfn.XLOOKUP(A48,TblMainInvoices[Item_Code],TblMainInvoices[Unit])</f>
        <v>مترطول</v>
      </c>
      <c r="F48" s="22" t="s">
        <v>9</v>
      </c>
      <c r="G48" s="340">
        <f>IFERROR(_xlfn.XLOOKUP(A48,TblMainInvoices[Item_Code],TblMainInvoices[Estimate_Contract_Volumn]),"")</f>
        <v>0</v>
      </c>
      <c r="H48" s="268">
        <f>Finance_sheet!J48</f>
        <v>0</v>
      </c>
      <c r="I48" s="168" t="str">
        <f t="shared" si="0"/>
        <v/>
      </c>
      <c r="J48" s="168" t="str">
        <f t="shared" si="1"/>
        <v/>
      </c>
      <c r="K48" s="571">
        <f>_xlfn.XLOOKUP(A48,TblMainInvoices[Item_Code],TblMainInvoices[Price_Unit])</f>
        <v>25400</v>
      </c>
      <c r="L48" s="399" t="str">
        <f>IF(AND(G48=0,H48=0),"",IF(H48&gt;G48,ROUND(I48*K48,0),""))</f>
        <v/>
      </c>
      <c r="M48" s="400" t="str">
        <f>IF(G48=0,"",IF(H48&lt;G48,ROUND(J48*K48,0),""))</f>
        <v/>
      </c>
    </row>
    <row r="49" spans="1:13" ht="16.5" customHeight="1">
      <c r="A49" s="566"/>
      <c r="B49" s="568"/>
      <c r="C49" s="568"/>
      <c r="D49" s="568"/>
      <c r="E49" s="570"/>
      <c r="F49" s="137" t="s">
        <v>85</v>
      </c>
      <c r="G49" s="339">
        <f>G48</f>
        <v>0</v>
      </c>
      <c r="H49" s="138">
        <f>Finance_sheet!J49</f>
        <v>0</v>
      </c>
      <c r="I49" s="139" t="str">
        <f t="shared" si="0"/>
        <v/>
      </c>
      <c r="J49" s="139" t="str">
        <f t="shared" si="1"/>
        <v/>
      </c>
      <c r="K49" s="572"/>
      <c r="L49" s="397" t="str">
        <f>IF(AND(G49=0,H49=0),"",IF(H49&gt;G49,ROUND(I49*K48,0),""))</f>
        <v/>
      </c>
      <c r="M49" s="401" t="str">
        <f>IF(G49=0,"",IF(H49&lt;G49,ROUND(J49*K48,0),""))</f>
        <v/>
      </c>
    </row>
    <row r="50" spans="1:13" ht="15.95" hidden="1" customHeight="1" outlineLevel="1">
      <c r="A50" s="565" t="s">
        <v>166</v>
      </c>
      <c r="B50" s="567" t="str">
        <f>_xlfn.XLOOKUP(A50,TblMainInvoices[Item_Code],TblMainInvoices[Subject_Item])</f>
        <v>ایجاد شیار با سطح مقطع تا 20 سانتی‌مترمربع، در سطوح بتنی</v>
      </c>
      <c r="C50" s="567"/>
      <c r="D50" s="567"/>
      <c r="E50" s="569" t="str">
        <f>_xlfn.XLOOKUP(A50,TblMainInvoices[Item_Code],TblMainInvoices[Unit])</f>
        <v>مترطول</v>
      </c>
      <c r="F50" s="22" t="s">
        <v>9</v>
      </c>
      <c r="G50" s="340">
        <f>IFERROR(_xlfn.XLOOKUP(A50,TblMainInvoices[Item_Code],TblMainInvoices[Estimate_Contract_Volumn]),"")</f>
        <v>0</v>
      </c>
      <c r="H50" s="268">
        <f>Finance_sheet!J50</f>
        <v>0</v>
      </c>
      <c r="I50" s="168" t="str">
        <f t="shared" si="0"/>
        <v/>
      </c>
      <c r="J50" s="168" t="str">
        <f t="shared" si="1"/>
        <v/>
      </c>
      <c r="K50" s="571">
        <f>_xlfn.XLOOKUP(A50,TblMainInvoices[Item_Code],TblMainInvoices[Price_Unit])</f>
        <v>2114000</v>
      </c>
      <c r="L50" s="399" t="str">
        <f>IF(AND(G50=0,H50=0),"",IF(H50&gt;G50,ROUND(I50*K50,0),""))</f>
        <v/>
      </c>
      <c r="M50" s="400" t="str">
        <f>IF(G50=0,"",IF(H50&lt;G50,ROUND(J50*K50,0),""))</f>
        <v/>
      </c>
    </row>
    <row r="51" spans="1:13" ht="16.5" hidden="1" customHeight="1" outlineLevel="1">
      <c r="A51" s="566"/>
      <c r="B51" s="568"/>
      <c r="C51" s="568"/>
      <c r="D51" s="568"/>
      <c r="E51" s="570"/>
      <c r="F51" s="137" t="s">
        <v>85</v>
      </c>
      <c r="G51" s="339">
        <f>G50</f>
        <v>0</v>
      </c>
      <c r="H51" s="138">
        <f>Finance_sheet!J51</f>
        <v>0</v>
      </c>
      <c r="I51" s="139" t="str">
        <f t="shared" si="0"/>
        <v/>
      </c>
      <c r="J51" s="139" t="str">
        <f t="shared" si="1"/>
        <v/>
      </c>
      <c r="K51" s="572"/>
      <c r="L51" s="397" t="str">
        <f>IF(AND(G51=0,H51=0),"",IF(H51&gt;G51,ROUND(I51*K50,0),""))</f>
        <v/>
      </c>
      <c r="M51" s="401" t="str">
        <f>IF(G51=0,"",IF(H51&lt;G51,ROUND(J51*K50,0),""))</f>
        <v/>
      </c>
    </row>
    <row r="52" spans="1:13" ht="15.95" hidden="1" customHeight="1" outlineLevel="1">
      <c r="A52" s="565" t="s">
        <v>168</v>
      </c>
      <c r="B52" s="567" t="str">
        <f>_xlfn.XLOOKUP(A52,TblMainInvoices[Item_Code],TblMainInvoices[Subject_Item])</f>
        <v>ایجاد  شیار با سطح مقطع بیش از 20 تا 40 سانتی‌مترمربع، در سطوح بتنی.</v>
      </c>
      <c r="C52" s="567"/>
      <c r="D52" s="567"/>
      <c r="E52" s="569" t="str">
        <f>_xlfn.XLOOKUP(A52,TblMainInvoices[Item_Code],TblMainInvoices[Unit])</f>
        <v>مترطول</v>
      </c>
      <c r="F52" s="22" t="s">
        <v>9</v>
      </c>
      <c r="G52" s="340">
        <f>IFERROR(_xlfn.XLOOKUP(A52,TblMainInvoices[Item_Code],TblMainInvoices[Estimate_Contract_Volumn]),"")</f>
        <v>0</v>
      </c>
      <c r="H52" s="268">
        <f>Finance_sheet!J52</f>
        <v>0</v>
      </c>
      <c r="I52" s="168" t="str">
        <f t="shared" si="0"/>
        <v/>
      </c>
      <c r="J52" s="168" t="str">
        <f t="shared" si="1"/>
        <v/>
      </c>
      <c r="K52" s="571">
        <f>_xlfn.XLOOKUP(A52,TblMainInvoices[Item_Code],TblMainInvoices[Price_Unit])</f>
        <v>2820000</v>
      </c>
      <c r="L52" s="399" t="str">
        <f>IF(AND(G52=0,H52=0),"",IF(H52&gt;G52,ROUND(I52*K52,0),""))</f>
        <v/>
      </c>
      <c r="M52" s="400" t="str">
        <f>IF(G52=0,"",IF(H52&lt;G52,ROUND(J52*K52,0),""))</f>
        <v/>
      </c>
    </row>
    <row r="53" spans="1:13" ht="16.5" hidden="1" customHeight="1" outlineLevel="1">
      <c r="A53" s="566"/>
      <c r="B53" s="568"/>
      <c r="C53" s="568"/>
      <c r="D53" s="568"/>
      <c r="E53" s="570"/>
      <c r="F53" s="137" t="s">
        <v>85</v>
      </c>
      <c r="G53" s="339">
        <f>G52</f>
        <v>0</v>
      </c>
      <c r="H53" s="138">
        <f>Finance_sheet!J53</f>
        <v>0</v>
      </c>
      <c r="I53" s="139" t="str">
        <f t="shared" si="0"/>
        <v/>
      </c>
      <c r="J53" s="139" t="str">
        <f t="shared" si="1"/>
        <v/>
      </c>
      <c r="K53" s="572"/>
      <c r="L53" s="397" t="str">
        <f>IF(AND(G53=0,H53=0),"",IF(H53&gt;G53,ROUND(I53*K52,0),""))</f>
        <v/>
      </c>
      <c r="M53" s="401" t="str">
        <f>IF(G53=0,"",IF(H53&lt;G53,ROUND(J53*K52,0),""))</f>
        <v/>
      </c>
    </row>
    <row r="54" spans="1:13" ht="15.95" hidden="1" customHeight="1" outlineLevel="1">
      <c r="A54" s="565" t="s">
        <v>170</v>
      </c>
      <c r="B54" s="567" t="str">
        <f>_xlfn.XLOOKUP(A54,TblMainInvoices[Item_Code],TblMainInvoices[Subject_Item])</f>
        <v>اضافه‌بها به ردیف ٠١٠٢١١، به ازای هر یک سانتی‌مترمربع که به سطح مقطع اضافه شود، تا سطح مقطع حداکثر١٠٠ سانتی‌مترمربع</v>
      </c>
      <c r="C54" s="567"/>
      <c r="D54" s="567"/>
      <c r="E54" s="569" t="str">
        <f>_xlfn.XLOOKUP(A54,TblMainInvoices[Item_Code],TblMainInvoices[Unit])</f>
        <v>مترطول</v>
      </c>
      <c r="F54" s="22" t="s">
        <v>9</v>
      </c>
      <c r="G54" s="340">
        <f>IFERROR(_xlfn.XLOOKUP(A54,TblMainInvoices[Item_Code],TblMainInvoices[Estimate_Contract_Volumn]),"")</f>
        <v>0</v>
      </c>
      <c r="H54" s="268">
        <f>Finance_sheet!J54</f>
        <v>0</v>
      </c>
      <c r="I54" s="168" t="str">
        <f t="shared" si="0"/>
        <v/>
      </c>
      <c r="J54" s="168" t="str">
        <f t="shared" si="1"/>
        <v/>
      </c>
      <c r="K54" s="571">
        <f>_xlfn.XLOOKUP(A54,TblMainInvoices[Item_Code],TblMainInvoices[Price_Unit])</f>
        <v>112500</v>
      </c>
      <c r="L54" s="399" t="str">
        <f>IF(AND(G54=0,H54=0),"",IF(H54&gt;G54,ROUND(I54*K54,0),""))</f>
        <v/>
      </c>
      <c r="M54" s="400" t="str">
        <f>IF(G54=0,"",IF(H54&lt;G54,ROUND(J54*K54,0),""))</f>
        <v/>
      </c>
    </row>
    <row r="55" spans="1:13" ht="16.5" hidden="1" customHeight="1" outlineLevel="1">
      <c r="A55" s="566"/>
      <c r="B55" s="568"/>
      <c r="C55" s="568"/>
      <c r="D55" s="568"/>
      <c r="E55" s="570"/>
      <c r="F55" s="137" t="s">
        <v>85</v>
      </c>
      <c r="G55" s="339">
        <f>G54</f>
        <v>0</v>
      </c>
      <c r="H55" s="138">
        <f>Finance_sheet!J55</f>
        <v>0</v>
      </c>
      <c r="I55" s="139" t="str">
        <f t="shared" si="0"/>
        <v/>
      </c>
      <c r="J55" s="139" t="str">
        <f t="shared" si="1"/>
        <v/>
      </c>
      <c r="K55" s="572"/>
      <c r="L55" s="397" t="str">
        <f>IF(AND(G55=0,H55=0),"",IF(H55&gt;G55,ROUND(I55*K54,0),""))</f>
        <v/>
      </c>
      <c r="M55" s="401" t="str">
        <f>IF(G55=0,"",IF(H55&lt;G55,ROUND(J55*K54,0),""))</f>
        <v/>
      </c>
    </row>
    <row r="56" spans="1:13" ht="15.95" customHeight="1" collapsed="1">
      <c r="A56" s="565" t="s">
        <v>172</v>
      </c>
      <c r="B56" s="567" t="str">
        <f>_xlfn.XLOOKUP(A56,TblMainInvoices[Item_Code],TblMainInvoices[Subject_Item])</f>
        <v>سوراخ کردن سطوح بتنی و بتن مسلح، به قطر تا 4 سانتی‌متر با استفاده از ابزار دورانی‌چکشی</v>
      </c>
      <c r="C56" s="567"/>
      <c r="D56" s="567"/>
      <c r="E56" s="569" t="str">
        <f>_xlfn.XLOOKUP(A56,TblMainInvoices[Item_Code],TblMainInvoices[Unit])</f>
        <v>مترطول</v>
      </c>
      <c r="F56" s="22" t="s">
        <v>9</v>
      </c>
      <c r="G56" s="340">
        <f>IFERROR(_xlfn.XLOOKUP(A56,TblMainInvoices[Item_Code],TblMainInvoices[Estimate_Contract_Volumn]),"")</f>
        <v>0</v>
      </c>
      <c r="H56" s="268">
        <f>Finance_sheet!J56</f>
        <v>0</v>
      </c>
      <c r="I56" s="168" t="str">
        <f t="shared" si="0"/>
        <v/>
      </c>
      <c r="J56" s="168" t="str">
        <f t="shared" si="1"/>
        <v/>
      </c>
      <c r="K56" s="571">
        <f>_xlfn.XLOOKUP(A56,TblMainInvoices[Item_Code],TblMainInvoices[Price_Unit])</f>
        <v>5799000</v>
      </c>
      <c r="L56" s="399" t="str">
        <f>IF(AND(G56=0,H56=0),"",IF(H56&gt;G56,ROUND(I56*K56,0),""))</f>
        <v/>
      </c>
      <c r="M56" s="400" t="str">
        <f>IF(G56=0,"",IF(H56&lt;G56,ROUND(J56*K56,0),""))</f>
        <v/>
      </c>
    </row>
    <row r="57" spans="1:13" ht="16.5" customHeight="1">
      <c r="A57" s="566"/>
      <c r="B57" s="568"/>
      <c r="C57" s="568"/>
      <c r="D57" s="568"/>
      <c r="E57" s="570"/>
      <c r="F57" s="137" t="s">
        <v>85</v>
      </c>
      <c r="G57" s="339">
        <f>G56</f>
        <v>0</v>
      </c>
      <c r="H57" s="138">
        <f>Finance_sheet!J57</f>
        <v>0</v>
      </c>
      <c r="I57" s="139" t="str">
        <f t="shared" si="0"/>
        <v/>
      </c>
      <c r="J57" s="139" t="str">
        <f t="shared" si="1"/>
        <v/>
      </c>
      <c r="K57" s="572"/>
      <c r="L57" s="397" t="str">
        <f>IF(AND(G57=0,H57=0),"",IF(H57&gt;G57,ROUND(I57*K56,0),""))</f>
        <v/>
      </c>
      <c r="M57" s="401" t="str">
        <f>IF(G57=0,"",IF(H57&lt;G57,ROUND(J57*K56,0),""))</f>
        <v/>
      </c>
    </row>
    <row r="58" spans="1:13" ht="15.95" customHeight="1">
      <c r="A58" s="565" t="s">
        <v>174</v>
      </c>
      <c r="B58" s="567" t="str">
        <f>_xlfn.XLOOKUP(A58,TblMainInvoices[Item_Code],TblMainInvoices[Subject_Item])</f>
        <v>سوراخ کردن سطوح بتنی و بتن مسلح، به قطر تا 15 سانتی‌متر به روش مغزه گیری</v>
      </c>
      <c r="C58" s="567"/>
      <c r="D58" s="567"/>
      <c r="E58" s="569" t="str">
        <f>_xlfn.XLOOKUP(A58,TblMainInvoices[Item_Code],TblMainInvoices[Unit])</f>
        <v>مترطول</v>
      </c>
      <c r="F58" s="22" t="s">
        <v>9</v>
      </c>
      <c r="G58" s="340">
        <f>IFERROR(_xlfn.XLOOKUP(A58,TblMainInvoices[Item_Code],TblMainInvoices[Estimate_Contract_Volumn]),"")</f>
        <v>0</v>
      </c>
      <c r="H58" s="268">
        <f>Finance_sheet!J58</f>
        <v>0</v>
      </c>
      <c r="I58" s="168" t="str">
        <f t="shared" si="0"/>
        <v/>
      </c>
      <c r="J58" s="168" t="str">
        <f t="shared" si="1"/>
        <v/>
      </c>
      <c r="K58" s="571">
        <f>_xlfn.XLOOKUP(A58,TblMainInvoices[Item_Code],TblMainInvoices[Price_Unit])</f>
        <v>16398000</v>
      </c>
      <c r="L58" s="399" t="str">
        <f>IF(AND(G58=0,H58=0),"",IF(H58&gt;G58,ROUND(I58*K58,0),""))</f>
        <v/>
      </c>
      <c r="M58" s="400" t="str">
        <f>IF(G58=0,"",IF(H58&lt;G58,ROUND(J58*K58,0),""))</f>
        <v/>
      </c>
    </row>
    <row r="59" spans="1:13" ht="16.5" customHeight="1">
      <c r="A59" s="566"/>
      <c r="B59" s="568"/>
      <c r="C59" s="568"/>
      <c r="D59" s="568"/>
      <c r="E59" s="570"/>
      <c r="F59" s="137" t="s">
        <v>85</v>
      </c>
      <c r="G59" s="339">
        <f>G58</f>
        <v>0</v>
      </c>
      <c r="H59" s="138">
        <f>Finance_sheet!J59</f>
        <v>0</v>
      </c>
      <c r="I59" s="139" t="str">
        <f t="shared" si="0"/>
        <v/>
      </c>
      <c r="J59" s="139" t="str">
        <f t="shared" si="1"/>
        <v/>
      </c>
      <c r="K59" s="572"/>
      <c r="L59" s="397" t="str">
        <f>IF(AND(G59=0,H59=0),"",IF(H59&gt;G59,ROUND(I59*K58,0),""))</f>
        <v/>
      </c>
      <c r="M59" s="401" t="str">
        <f>IF(G59=0,"",IF(H59&lt;G59,ROUND(J59*K58,0),""))</f>
        <v/>
      </c>
    </row>
    <row r="60" spans="1:13" ht="15.95" hidden="1" customHeight="1" outlineLevel="1">
      <c r="A60" s="565" t="s">
        <v>176</v>
      </c>
      <c r="B60" s="567" t="str">
        <f>_xlfn.XLOOKUP(A60,TblMainInvoices[Item_Code],TblMainInvoices[Subject_Item])</f>
        <v>تخریب کلی ساختمان‌های با مصالح خشتی و چینه‌ای</v>
      </c>
      <c r="C60" s="567"/>
      <c r="D60" s="567"/>
      <c r="E60" s="569" t="str">
        <f>_xlfn.XLOOKUP(A60,TblMainInvoices[Item_Code],TblMainInvoices[Unit])</f>
        <v>مترمربع</v>
      </c>
      <c r="F60" s="22" t="s">
        <v>9</v>
      </c>
      <c r="G60" s="340">
        <f>IFERROR(_xlfn.XLOOKUP(A60,TblMainInvoices[Item_Code],TblMainInvoices[Estimate_Contract_Volumn]),"")</f>
        <v>0</v>
      </c>
      <c r="H60" s="268">
        <f>Finance_sheet!J60</f>
        <v>0</v>
      </c>
      <c r="I60" s="168" t="str">
        <f t="shared" si="0"/>
        <v/>
      </c>
      <c r="J60" s="168" t="str">
        <f t="shared" si="1"/>
        <v/>
      </c>
      <c r="K60" s="571">
        <f>_xlfn.XLOOKUP(A60,TblMainInvoices[Item_Code],TblMainInvoices[Price_Unit])</f>
        <v>3065000</v>
      </c>
      <c r="L60" s="399" t="str">
        <f>IF(AND(G60=0,H60=0),"",IF(H60&gt;G60,ROUND(I60*K60,0),""))</f>
        <v/>
      </c>
      <c r="M60" s="400" t="str">
        <f>IF(G60=0,"",IF(H60&lt;G60,ROUND(J60*K60,0),""))</f>
        <v/>
      </c>
    </row>
    <row r="61" spans="1:13" ht="16.5" hidden="1" customHeight="1" outlineLevel="1">
      <c r="A61" s="566"/>
      <c r="B61" s="568"/>
      <c r="C61" s="568"/>
      <c r="D61" s="568"/>
      <c r="E61" s="570"/>
      <c r="F61" s="137" t="s">
        <v>85</v>
      </c>
      <c r="G61" s="339">
        <f>G60</f>
        <v>0</v>
      </c>
      <c r="H61" s="138">
        <f>Finance_sheet!J61</f>
        <v>0</v>
      </c>
      <c r="I61" s="139" t="str">
        <f t="shared" si="0"/>
        <v/>
      </c>
      <c r="J61" s="139" t="str">
        <f t="shared" si="1"/>
        <v/>
      </c>
      <c r="K61" s="572"/>
      <c r="L61" s="397" t="str">
        <f>IF(AND(G61=0,H61=0),"",IF(H61&gt;G61,ROUND(I61*K60,0),""))</f>
        <v/>
      </c>
      <c r="M61" s="401" t="str">
        <f>IF(G61=0,"",IF(H61&lt;G61,ROUND(J61*K60,0),""))</f>
        <v/>
      </c>
    </row>
    <row r="62" spans="1:13" ht="15.95" hidden="1" customHeight="1" outlineLevel="1">
      <c r="A62" s="565" t="s">
        <v>178</v>
      </c>
      <c r="B62" s="567" t="str">
        <f>_xlfn.XLOOKUP(A62,TblMainInvoices[Item_Code],TblMainInvoices[Subject_Item])</f>
        <v>تخریب کلی ساختمان‌های با مصالح بنایی غیر از خشتی و چینه‌ای</v>
      </c>
      <c r="C62" s="567"/>
      <c r="D62" s="567"/>
      <c r="E62" s="569" t="str">
        <f>_xlfn.XLOOKUP(A62,TblMainInvoices[Item_Code],TblMainInvoices[Unit])</f>
        <v>مترمربع</v>
      </c>
      <c r="F62" s="22" t="s">
        <v>9</v>
      </c>
      <c r="G62" s="340">
        <f>IFERROR(_xlfn.XLOOKUP(A62,TblMainInvoices[Item_Code],TblMainInvoices[Estimate_Contract_Volumn]),"")</f>
        <v>0</v>
      </c>
      <c r="H62" s="268">
        <f>Finance_sheet!J62</f>
        <v>0</v>
      </c>
      <c r="I62" s="168" t="str">
        <f t="shared" si="0"/>
        <v/>
      </c>
      <c r="J62" s="168" t="str">
        <f t="shared" si="1"/>
        <v/>
      </c>
      <c r="K62" s="571">
        <f>_xlfn.XLOOKUP(A62,TblMainInvoices[Item_Code],TblMainInvoices[Price_Unit])</f>
        <v>3623000</v>
      </c>
      <c r="L62" s="399" t="str">
        <f>IF(AND(G62=0,H62=0),"",IF(H62&gt;G62,ROUND(I62*K62,0),""))</f>
        <v/>
      </c>
      <c r="M62" s="400" t="str">
        <f>IF(G62=0,"",IF(H62&lt;G62,ROUND(J62*K62,0),""))</f>
        <v/>
      </c>
    </row>
    <row r="63" spans="1:13" ht="16.5" hidden="1" customHeight="1" outlineLevel="1">
      <c r="A63" s="566"/>
      <c r="B63" s="568"/>
      <c r="C63" s="568"/>
      <c r="D63" s="568"/>
      <c r="E63" s="570"/>
      <c r="F63" s="137" t="s">
        <v>85</v>
      </c>
      <c r="G63" s="339">
        <f>G62</f>
        <v>0</v>
      </c>
      <c r="H63" s="138">
        <f>Finance_sheet!J63</f>
        <v>0</v>
      </c>
      <c r="I63" s="139" t="str">
        <f t="shared" si="0"/>
        <v/>
      </c>
      <c r="J63" s="139" t="str">
        <f t="shared" si="1"/>
        <v/>
      </c>
      <c r="K63" s="572"/>
      <c r="L63" s="397" t="str">
        <f>IF(AND(G63=0,H63=0),"",IF(H63&gt;G63,ROUND(I63*K62,0),""))</f>
        <v/>
      </c>
      <c r="M63" s="401" t="str">
        <f>IF(G63=0,"",IF(H63&lt;G63,ROUND(J63*K62,0),""))</f>
        <v/>
      </c>
    </row>
    <row r="64" spans="1:13" ht="15.95" hidden="1" customHeight="1" outlineLevel="1">
      <c r="A64" s="565" t="s">
        <v>180</v>
      </c>
      <c r="B64" s="567" t="str">
        <f>_xlfn.XLOOKUP(A64,TblMainInvoices[Item_Code],TblMainInvoices[Subject_Item])</f>
        <v>تخریب بنایی‌های با مصالح خشتی و چینه‌ای</v>
      </c>
      <c r="C64" s="567"/>
      <c r="D64" s="567"/>
      <c r="E64" s="569" t="str">
        <f>_xlfn.XLOOKUP(A64,TblMainInvoices[Item_Code],TblMainInvoices[Unit])</f>
        <v>مترمکعب</v>
      </c>
      <c r="F64" s="22" t="s">
        <v>9</v>
      </c>
      <c r="G64" s="340">
        <f>IFERROR(_xlfn.XLOOKUP(A64,TblMainInvoices[Item_Code],TblMainInvoices[Estimate_Contract_Volumn]),"")</f>
        <v>0</v>
      </c>
      <c r="H64" s="268">
        <f>Finance_sheet!J64</f>
        <v>0</v>
      </c>
      <c r="I64" s="168" t="str">
        <f t="shared" si="0"/>
        <v/>
      </c>
      <c r="J64" s="168" t="str">
        <f t="shared" si="1"/>
        <v/>
      </c>
      <c r="K64" s="571">
        <f>_xlfn.XLOOKUP(A64,TblMainInvoices[Item_Code],TblMainInvoices[Price_Unit])</f>
        <v>1129000</v>
      </c>
      <c r="L64" s="399" t="str">
        <f>IF(AND(G64=0,H64=0),"",IF(H64&gt;G64,ROUND(I64*K64,0),""))</f>
        <v/>
      </c>
      <c r="M64" s="400" t="str">
        <f>IF(G64=0,"",IF(H64&lt;G64,ROUND(J64*K64,0),""))</f>
        <v/>
      </c>
    </row>
    <row r="65" spans="1:13" ht="16.5" hidden="1" customHeight="1" outlineLevel="1">
      <c r="A65" s="566"/>
      <c r="B65" s="568"/>
      <c r="C65" s="568"/>
      <c r="D65" s="568"/>
      <c r="E65" s="570"/>
      <c r="F65" s="137" t="s">
        <v>85</v>
      </c>
      <c r="G65" s="339">
        <f>G64</f>
        <v>0</v>
      </c>
      <c r="H65" s="138">
        <f>Finance_sheet!J65</f>
        <v>0</v>
      </c>
      <c r="I65" s="139" t="str">
        <f t="shared" si="0"/>
        <v/>
      </c>
      <c r="J65" s="139" t="str">
        <f t="shared" si="1"/>
        <v/>
      </c>
      <c r="K65" s="572"/>
      <c r="L65" s="397" t="str">
        <f>IF(AND(G65=0,H65=0),"",IF(H65&gt;G65,ROUND(I65*K64,0),""))</f>
        <v/>
      </c>
      <c r="M65" s="401" t="str">
        <f>IF(G65=0,"",IF(H65&lt;G65,ROUND(J65*K64,0),""))</f>
        <v/>
      </c>
    </row>
    <row r="66" spans="1:13" ht="15.95" hidden="1" customHeight="1" outlineLevel="1">
      <c r="A66" s="565" t="s">
        <v>182</v>
      </c>
      <c r="B66" s="567" t="str">
        <f>_xlfn.XLOOKUP(A66,TblMainInvoices[Item_Code],TblMainInvoices[Subject_Item])</f>
        <v>تخریب بنایی‌های با مصالح غیر از خشتی و چینه‌ای که با ملات ماسه سیمان، یا باتارد چیده شده باشد</v>
      </c>
      <c r="C66" s="567"/>
      <c r="D66" s="567"/>
      <c r="E66" s="569" t="str">
        <f>_xlfn.XLOOKUP(A66,TblMainInvoices[Item_Code],TblMainInvoices[Unit])</f>
        <v>مترمکعب</v>
      </c>
      <c r="F66" s="22" t="s">
        <v>9</v>
      </c>
      <c r="G66" s="340">
        <f>IFERROR(_xlfn.XLOOKUP(A66,TblMainInvoices[Item_Code],TblMainInvoices[Estimate_Contract_Volumn]),"")</f>
        <v>0</v>
      </c>
      <c r="H66" s="268">
        <f>Finance_sheet!J66</f>
        <v>0</v>
      </c>
      <c r="I66" s="168" t="str">
        <f t="shared" si="0"/>
        <v/>
      </c>
      <c r="J66" s="168" t="str">
        <f t="shared" si="1"/>
        <v/>
      </c>
      <c r="K66" s="571">
        <f>_xlfn.XLOOKUP(A66,TblMainInvoices[Item_Code],TblMainInvoices[Price_Unit])</f>
        <v>1757000</v>
      </c>
      <c r="L66" s="399" t="str">
        <f>IF(AND(G66=0,H66=0),"",IF(H66&gt;G66,ROUND(I66*K66,0),""))</f>
        <v/>
      </c>
      <c r="M66" s="400" t="str">
        <f>IF(G66=0,"",IF(H66&lt;G66,ROUND(J66*K66,0),""))</f>
        <v/>
      </c>
    </row>
    <row r="67" spans="1:13" ht="16.5" hidden="1" customHeight="1" outlineLevel="1">
      <c r="A67" s="566"/>
      <c r="B67" s="568"/>
      <c r="C67" s="568"/>
      <c r="D67" s="568"/>
      <c r="E67" s="570"/>
      <c r="F67" s="137" t="s">
        <v>85</v>
      </c>
      <c r="G67" s="339">
        <f>G66</f>
        <v>0</v>
      </c>
      <c r="H67" s="138">
        <f>Finance_sheet!J67</f>
        <v>0</v>
      </c>
      <c r="I67" s="139" t="str">
        <f t="shared" si="0"/>
        <v/>
      </c>
      <c r="J67" s="139" t="str">
        <f t="shared" si="1"/>
        <v/>
      </c>
      <c r="K67" s="572"/>
      <c r="L67" s="397" t="str">
        <f>IF(AND(G67=0,H67=0),"",IF(H67&gt;G67,ROUND(I67*K66,0),""))</f>
        <v/>
      </c>
      <c r="M67" s="401" t="str">
        <f>IF(G67=0,"",IF(H67&lt;G67,ROUND(J67*K66,0),""))</f>
        <v/>
      </c>
    </row>
    <row r="68" spans="1:13" ht="15.95" hidden="1" customHeight="1" outlineLevel="1">
      <c r="A68" s="565" t="s">
        <v>184</v>
      </c>
      <c r="B68" s="567" t="str">
        <f>_xlfn.XLOOKUP(A68,TblMainInvoices[Item_Code],TblMainInvoices[Subject_Item])</f>
        <v>تخریب بنایی‌های با مصالح غیر از خشتی و چینه‌ای که با ملات گل آهک، ماسه آهک، یا گچ و خاک چیده شده باشد</v>
      </c>
      <c r="C68" s="567"/>
      <c r="D68" s="567"/>
      <c r="E68" s="569" t="str">
        <f>_xlfn.XLOOKUP(A68,TblMainInvoices[Item_Code],TblMainInvoices[Unit])</f>
        <v>مترمکعب</v>
      </c>
      <c r="F68" s="22" t="s">
        <v>9</v>
      </c>
      <c r="G68" s="340">
        <f>IFERROR(_xlfn.XLOOKUP(A68,TblMainInvoices[Item_Code],TblMainInvoices[Estimate_Contract_Volumn]),"")</f>
        <v>0</v>
      </c>
      <c r="H68" s="268">
        <f>Finance_sheet!J68</f>
        <v>0</v>
      </c>
      <c r="I68" s="168" t="str">
        <f t="shared" si="0"/>
        <v/>
      </c>
      <c r="J68" s="168" t="str">
        <f t="shared" si="1"/>
        <v/>
      </c>
      <c r="K68" s="571">
        <f>_xlfn.XLOOKUP(A68,TblMainInvoices[Item_Code],TblMainInvoices[Price_Unit])</f>
        <v>1478000</v>
      </c>
      <c r="L68" s="399" t="str">
        <f>IF(AND(G68=0,H68=0),"",IF(H68&gt;G68,ROUND(I68*K68,0),""))</f>
        <v/>
      </c>
      <c r="M68" s="400" t="str">
        <f>IF(G68=0,"",IF(H68&lt;G68,ROUND(J68*K68,0),""))</f>
        <v/>
      </c>
    </row>
    <row r="69" spans="1:13" ht="16.5" hidden="1" customHeight="1" outlineLevel="1">
      <c r="A69" s="566"/>
      <c r="B69" s="568"/>
      <c r="C69" s="568"/>
      <c r="D69" s="568"/>
      <c r="E69" s="570"/>
      <c r="F69" s="137" t="s">
        <v>85</v>
      </c>
      <c r="G69" s="339">
        <f>G68</f>
        <v>0</v>
      </c>
      <c r="H69" s="138">
        <f>Finance_sheet!J69</f>
        <v>0</v>
      </c>
      <c r="I69" s="139" t="str">
        <f t="shared" si="0"/>
        <v/>
      </c>
      <c r="J69" s="139" t="str">
        <f t="shared" si="1"/>
        <v/>
      </c>
      <c r="K69" s="572"/>
      <c r="L69" s="397" t="str">
        <f>IF(AND(G69=0,H69=0),"",IF(H69&gt;G69,ROUND(I69*K68,0),""))</f>
        <v/>
      </c>
      <c r="M69" s="401" t="str">
        <f>IF(G69=0,"",IF(H69&lt;G69,ROUND(J69*K68,0),""))</f>
        <v/>
      </c>
    </row>
    <row r="70" spans="1:13" ht="15.95" hidden="1" customHeight="1" outlineLevel="1">
      <c r="A70" s="565" t="s">
        <v>186</v>
      </c>
      <c r="B70" s="567" t="str">
        <f>_xlfn.XLOOKUP(A70,TblMainInvoices[Item_Code],TblMainInvoices[Subject_Item])</f>
        <v>تخریب سقف آجری با تیرآهن یا بدون تیرآهن، به هرضخامت، با برداشتن تیرآهن‌های مربوط</v>
      </c>
      <c r="C70" s="567"/>
      <c r="D70" s="567"/>
      <c r="E70" s="569" t="str">
        <f>_xlfn.XLOOKUP(A70,TblMainInvoices[Item_Code],TblMainInvoices[Unit])</f>
        <v>مترمکعب</v>
      </c>
      <c r="F70" s="22" t="s">
        <v>9</v>
      </c>
      <c r="G70" s="340">
        <f>IFERROR(_xlfn.XLOOKUP(A70,TblMainInvoices[Item_Code],TblMainInvoices[Estimate_Contract_Volumn]),"")</f>
        <v>0</v>
      </c>
      <c r="H70" s="268">
        <f>Finance_sheet!J70</f>
        <v>0</v>
      </c>
      <c r="I70" s="168" t="str">
        <f t="shared" si="0"/>
        <v/>
      </c>
      <c r="J70" s="168" t="str">
        <f t="shared" si="1"/>
        <v/>
      </c>
      <c r="K70" s="571">
        <f>_xlfn.XLOOKUP(A70,TblMainInvoices[Item_Code],TblMainInvoices[Price_Unit])</f>
        <v>1416000</v>
      </c>
      <c r="L70" s="399" t="str">
        <f>IF(AND(G70=0,H70=0),"",IF(H70&gt;G70,ROUND(I70*K70,0),""))</f>
        <v/>
      </c>
      <c r="M70" s="400" t="str">
        <f>IF(G70=0,"",IF(H70&lt;G70,ROUND(J70*K70,0),""))</f>
        <v/>
      </c>
    </row>
    <row r="71" spans="1:13" ht="16.5" hidden="1" customHeight="1" outlineLevel="1">
      <c r="A71" s="566"/>
      <c r="B71" s="568"/>
      <c r="C71" s="568"/>
      <c r="D71" s="568"/>
      <c r="E71" s="570"/>
      <c r="F71" s="137" t="s">
        <v>85</v>
      </c>
      <c r="G71" s="339">
        <f>G70</f>
        <v>0</v>
      </c>
      <c r="H71" s="138">
        <f>Finance_sheet!J71</f>
        <v>0</v>
      </c>
      <c r="I71" s="139" t="str">
        <f t="shared" si="0"/>
        <v/>
      </c>
      <c r="J71" s="139" t="str">
        <f t="shared" si="1"/>
        <v/>
      </c>
      <c r="K71" s="572"/>
      <c r="L71" s="397" t="str">
        <f>IF(AND(G71=0,H71=0),"",IF(H71&gt;G71,ROUND(I71*K70,0),""))</f>
        <v/>
      </c>
      <c r="M71" s="401" t="str">
        <f>IF(G71=0,"",IF(H71&lt;G71,ROUND(J71*K70,0),""))</f>
        <v/>
      </c>
    </row>
    <row r="72" spans="1:13" ht="15.95" customHeight="1" collapsed="1">
      <c r="A72" s="565" t="s">
        <v>188</v>
      </c>
      <c r="B72" s="567" t="str">
        <f>_xlfn.XLOOKUP(A72,TblMainInvoices[Item_Code],TblMainInvoices[Subject_Item])</f>
        <v>تخریب بتن غیرمسلح</v>
      </c>
      <c r="C72" s="567"/>
      <c r="D72" s="567"/>
      <c r="E72" s="569" t="str">
        <f>_xlfn.XLOOKUP(A72,TblMainInvoices[Item_Code],TblMainInvoices[Unit])</f>
        <v>مترمکعب</v>
      </c>
      <c r="F72" s="22" t="s">
        <v>9</v>
      </c>
      <c r="G72" s="340">
        <f>IFERROR(_xlfn.XLOOKUP(A72,TblMainInvoices[Item_Code],TblMainInvoices[Estimate_Contract_Volumn]),"")</f>
        <v>0</v>
      </c>
      <c r="H72" s="268">
        <f>Finance_sheet!J72</f>
        <v>0</v>
      </c>
      <c r="I72" s="168" t="str">
        <f t="shared" si="0"/>
        <v/>
      </c>
      <c r="J72" s="168" t="str">
        <f t="shared" si="1"/>
        <v/>
      </c>
      <c r="K72" s="571">
        <f>_xlfn.XLOOKUP(A72,TblMainInvoices[Item_Code],TblMainInvoices[Price_Unit])</f>
        <v>15775000</v>
      </c>
      <c r="L72" s="399" t="str">
        <f>IF(AND(G72=0,H72=0),"",IF(H72&gt;G72,ROUND(I72*K72,0),""))</f>
        <v/>
      </c>
      <c r="M72" s="400" t="str">
        <f>IF(G72=0,"",IF(H72&lt;G72,ROUND(J72*K72,0),""))</f>
        <v/>
      </c>
    </row>
    <row r="73" spans="1:13" ht="16.5" customHeight="1">
      <c r="A73" s="566"/>
      <c r="B73" s="568"/>
      <c r="C73" s="568"/>
      <c r="D73" s="568"/>
      <c r="E73" s="570"/>
      <c r="F73" s="137" t="s">
        <v>85</v>
      </c>
      <c r="G73" s="339">
        <f>G72</f>
        <v>0</v>
      </c>
      <c r="H73" s="138">
        <f>Finance_sheet!J73</f>
        <v>0</v>
      </c>
      <c r="I73" s="139" t="str">
        <f t="shared" si="0"/>
        <v/>
      </c>
      <c r="J73" s="139" t="str">
        <f t="shared" si="1"/>
        <v/>
      </c>
      <c r="K73" s="572"/>
      <c r="L73" s="397" t="str">
        <f>IF(AND(G73=0,H73=0),"",IF(H73&gt;G73,ROUND(I73*K72,0),""))</f>
        <v/>
      </c>
      <c r="M73" s="401" t="str">
        <f>IF(G73=0,"",IF(H73&lt;G73,ROUND(J73*K72,0),""))</f>
        <v/>
      </c>
    </row>
    <row r="74" spans="1:13" ht="15.95" customHeight="1">
      <c r="A74" s="565" t="s">
        <v>190</v>
      </c>
      <c r="B74" s="567" t="str">
        <f>_xlfn.XLOOKUP(A74,TblMainInvoices[Item_Code],TblMainInvoices[Subject_Item])</f>
        <v>تخریب بتن مسلح، به انضمام بریدن میلگردها</v>
      </c>
      <c r="C74" s="567"/>
      <c r="D74" s="567"/>
      <c r="E74" s="569" t="str">
        <f>_xlfn.XLOOKUP(A74,TblMainInvoices[Item_Code],TblMainInvoices[Unit])</f>
        <v>مترمکعب</v>
      </c>
      <c r="F74" s="22" t="s">
        <v>9</v>
      </c>
      <c r="G74" s="340">
        <f>IFERROR(_xlfn.XLOOKUP(A74,TblMainInvoices[Item_Code],TblMainInvoices[Estimate_Contract_Volumn]),"")</f>
        <v>0</v>
      </c>
      <c r="H74" s="268">
        <f>Finance_sheet!J74</f>
        <v>0</v>
      </c>
      <c r="I74" s="168" t="str">
        <f t="shared" si="0"/>
        <v/>
      </c>
      <c r="J74" s="168" t="str">
        <f t="shared" si="1"/>
        <v/>
      </c>
      <c r="K74" s="571">
        <f>_xlfn.XLOOKUP(A74,TblMainInvoices[Item_Code],TblMainInvoices[Price_Unit])</f>
        <v>22928000</v>
      </c>
      <c r="L74" s="399" t="str">
        <f>IF(AND(G74=0,H74=0),"",IF(H74&gt;G74,ROUND(I74*K74,0),""))</f>
        <v/>
      </c>
      <c r="M74" s="400" t="str">
        <f>IF(G74=0,"",IF(H74&lt;G74,ROUND(J74*K74,0),""))</f>
        <v/>
      </c>
    </row>
    <row r="75" spans="1:13" ht="16.5" customHeight="1">
      <c r="A75" s="566"/>
      <c r="B75" s="568"/>
      <c r="C75" s="568"/>
      <c r="D75" s="568"/>
      <c r="E75" s="570"/>
      <c r="F75" s="137" t="s">
        <v>85</v>
      </c>
      <c r="G75" s="339">
        <f>G74</f>
        <v>0</v>
      </c>
      <c r="H75" s="138">
        <f>Finance_sheet!J75</f>
        <v>0</v>
      </c>
      <c r="I75" s="139" t="str">
        <f t="shared" si="0"/>
        <v/>
      </c>
      <c r="J75" s="139" t="str">
        <f t="shared" si="1"/>
        <v/>
      </c>
      <c r="K75" s="572"/>
      <c r="L75" s="397" t="str">
        <f>IF(AND(G75=0,H75=0),"",IF(H75&gt;G75,ROUND(I75*K74,0),""))</f>
        <v/>
      </c>
      <c r="M75" s="401" t="str">
        <f>IF(G75=0,"",IF(H75&lt;G75,ROUND(J75*K74,0),""))</f>
        <v/>
      </c>
    </row>
    <row r="76" spans="1:13" ht="15.95" hidden="1" customHeight="1" outlineLevel="1">
      <c r="A76" s="565" t="s">
        <v>192</v>
      </c>
      <c r="B76" s="567" t="str">
        <f>_xlfn.XLOOKUP(A76,TblMainInvoices[Item_Code],TblMainInvoices[Subject_Item])</f>
        <v>تخریب شفته با هر عیار</v>
      </c>
      <c r="C76" s="567"/>
      <c r="D76" s="567"/>
      <c r="E76" s="569" t="str">
        <f>_xlfn.XLOOKUP(A76,TblMainInvoices[Item_Code],TblMainInvoices[Unit])</f>
        <v>مترمکعب</v>
      </c>
      <c r="F76" s="22" t="s">
        <v>9</v>
      </c>
      <c r="G76" s="340">
        <f>IFERROR(_xlfn.XLOOKUP(A76,TblMainInvoices[Item_Code],TblMainInvoices[Estimate_Contract_Volumn]),"")</f>
        <v>0</v>
      </c>
      <c r="H76" s="268">
        <f>Finance_sheet!J76</f>
        <v>0</v>
      </c>
      <c r="I76" s="168" t="str">
        <f t="shared" si="0"/>
        <v/>
      </c>
      <c r="J76" s="168" t="str">
        <f t="shared" si="1"/>
        <v/>
      </c>
      <c r="K76" s="571">
        <f>_xlfn.XLOOKUP(A76,TblMainInvoices[Item_Code],TblMainInvoices[Price_Unit])</f>
        <v>3432000</v>
      </c>
      <c r="L76" s="399" t="str">
        <f>IF(AND(G76=0,H76=0),"",IF(H76&gt;G76,ROUND(I76*K76,0),""))</f>
        <v/>
      </c>
      <c r="M76" s="400" t="str">
        <f>IF(G76=0,"",IF(H76&lt;G76,ROUND(J76*K76,0),""))</f>
        <v/>
      </c>
    </row>
    <row r="77" spans="1:13" ht="16.5" hidden="1" customHeight="1" outlineLevel="1">
      <c r="A77" s="566"/>
      <c r="B77" s="568"/>
      <c r="C77" s="568"/>
      <c r="D77" s="568"/>
      <c r="E77" s="570"/>
      <c r="F77" s="137" t="s">
        <v>85</v>
      </c>
      <c r="G77" s="339">
        <f>G76</f>
        <v>0</v>
      </c>
      <c r="H77" s="138">
        <f>Finance_sheet!J77</f>
        <v>0</v>
      </c>
      <c r="I77" s="139" t="str">
        <f t="shared" si="0"/>
        <v/>
      </c>
      <c r="J77" s="139" t="str">
        <f t="shared" si="1"/>
        <v/>
      </c>
      <c r="K77" s="572"/>
      <c r="L77" s="397" t="str">
        <f>IF(AND(G77=0,H77=0),"",IF(H77&gt;G77,ROUND(I77*K76,0),""))</f>
        <v/>
      </c>
      <c r="M77" s="401" t="str">
        <f>IF(G77=0,"",IF(H77&lt;G77,ROUND(J77*K76,0),""))</f>
        <v/>
      </c>
    </row>
    <row r="78" spans="1:13" ht="15.95" hidden="1" customHeight="1" outlineLevel="1">
      <c r="A78" s="565" t="s">
        <v>194</v>
      </c>
      <c r="B78" s="567" t="str">
        <f>_xlfn.XLOOKUP(A78,TblMainInvoices[Item_Code],TblMainInvoices[Subject_Item])</f>
        <v>تفکیک، دسته بندی و یا چیدن آجرها، بلوک‌ها، سنگ‌ها و مصالح مشابه حاصل از تخریب یا برچیدن</v>
      </c>
      <c r="C78" s="567"/>
      <c r="D78" s="567"/>
      <c r="E78" s="569" t="str">
        <f>_xlfn.XLOOKUP(A78,TblMainInvoices[Item_Code],TblMainInvoices[Unit])</f>
        <v>مترمکعب</v>
      </c>
      <c r="F78" s="22" t="s">
        <v>9</v>
      </c>
      <c r="G78" s="340">
        <f>IFERROR(_xlfn.XLOOKUP(A78,TblMainInvoices[Item_Code],TblMainInvoices[Estimate_Contract_Volumn]),"")</f>
        <v>0</v>
      </c>
      <c r="H78" s="268">
        <f>Finance_sheet!J78</f>
        <v>0</v>
      </c>
      <c r="I78" s="168" t="str">
        <f t="shared" ref="I78:I141" si="2">IF(H78&gt;G78,H78-G78,"")</f>
        <v/>
      </c>
      <c r="J78" s="168" t="str">
        <f t="shared" ref="J78:J141" si="3">IF(H78&lt;G78,H78-G78,"")</f>
        <v/>
      </c>
      <c r="K78" s="571">
        <f>_xlfn.XLOOKUP(A78,TblMainInvoices[Item_Code],TblMainInvoices[Price_Unit])</f>
        <v>2093000</v>
      </c>
      <c r="L78" s="399" t="str">
        <f>IF(AND(G78=0,H78=0),"",IF(H78&gt;G78,ROUND(I78*K78,0),""))</f>
        <v/>
      </c>
      <c r="M78" s="400" t="str">
        <f>IF(G78=0,"",IF(H78&lt;G78,ROUND(J78*K78,0),""))</f>
        <v/>
      </c>
    </row>
    <row r="79" spans="1:13" ht="16.5" hidden="1" customHeight="1" outlineLevel="1">
      <c r="A79" s="566"/>
      <c r="B79" s="568"/>
      <c r="C79" s="568"/>
      <c r="D79" s="568"/>
      <c r="E79" s="570"/>
      <c r="F79" s="137" t="s">
        <v>85</v>
      </c>
      <c r="G79" s="339">
        <f>G78</f>
        <v>0</v>
      </c>
      <c r="H79" s="138">
        <f>Finance_sheet!J79</f>
        <v>0</v>
      </c>
      <c r="I79" s="139" t="str">
        <f t="shared" si="2"/>
        <v/>
      </c>
      <c r="J79" s="139" t="str">
        <f t="shared" si="3"/>
        <v/>
      </c>
      <c r="K79" s="572"/>
      <c r="L79" s="397" t="str">
        <f>IF(AND(G79=0,H79=0),"",IF(H79&gt;G79,ROUND(I79*K78,0),""))</f>
        <v/>
      </c>
      <c r="M79" s="401" t="str">
        <f>IF(G79=0,"",IF(H79&lt;G79,ROUND(J79*K78,0),""))</f>
        <v/>
      </c>
    </row>
    <row r="80" spans="1:13" ht="15.95" hidden="1" customHeight="1" outlineLevel="1">
      <c r="A80" s="565" t="s">
        <v>196</v>
      </c>
      <c r="B80" s="567" t="str">
        <f>_xlfn.XLOOKUP(A80,TblMainInvoices[Item_Code],TblMainInvoices[Subject_Item])</f>
        <v>تخریب سقف تیرچه و بلوک با هر نوع مصالح و به هر ضخامت به انضمام بریدن تیرچه و میلگردها</v>
      </c>
      <c r="C80" s="567"/>
      <c r="D80" s="567"/>
      <c r="E80" s="569" t="str">
        <f>_xlfn.XLOOKUP(A80,TblMainInvoices[Item_Code],TblMainInvoices[Unit])</f>
        <v>مترمکعب</v>
      </c>
      <c r="F80" s="22" t="s">
        <v>9</v>
      </c>
      <c r="G80" s="340">
        <f>IFERROR(_xlfn.XLOOKUP(A80,TblMainInvoices[Item_Code],TblMainInvoices[Estimate_Contract_Volumn]),"")</f>
        <v>0</v>
      </c>
      <c r="H80" s="268">
        <f>Finance_sheet!J80</f>
        <v>0</v>
      </c>
      <c r="I80" s="168" t="str">
        <f t="shared" si="2"/>
        <v/>
      </c>
      <c r="J80" s="168" t="str">
        <f t="shared" si="3"/>
        <v/>
      </c>
      <c r="K80" s="571">
        <f>_xlfn.XLOOKUP(A80,TblMainInvoices[Item_Code],TblMainInvoices[Price_Unit])</f>
        <v>11468000</v>
      </c>
      <c r="L80" s="399" t="str">
        <f>IF(AND(G80=0,H80=0),"",IF(H80&gt;G80,ROUND(I80*K80,0),""))</f>
        <v/>
      </c>
      <c r="M80" s="400" t="str">
        <f>IF(G80=0,"",IF(H80&lt;G80,ROUND(J80*K80,0),""))</f>
        <v/>
      </c>
    </row>
    <row r="81" spans="1:13" ht="16.5" hidden="1" customHeight="1" outlineLevel="1">
      <c r="A81" s="566"/>
      <c r="B81" s="568"/>
      <c r="C81" s="568"/>
      <c r="D81" s="568"/>
      <c r="E81" s="570"/>
      <c r="F81" s="137" t="s">
        <v>85</v>
      </c>
      <c r="G81" s="339">
        <f>G80</f>
        <v>0</v>
      </c>
      <c r="H81" s="138">
        <f>Finance_sheet!J81</f>
        <v>0</v>
      </c>
      <c r="I81" s="139" t="str">
        <f t="shared" si="2"/>
        <v/>
      </c>
      <c r="J81" s="139" t="str">
        <f t="shared" si="3"/>
        <v/>
      </c>
      <c r="K81" s="572"/>
      <c r="L81" s="397" t="str">
        <f>IF(AND(G81=0,H81=0),"",IF(H81&gt;G81,ROUND(I81*K80,0),""))</f>
        <v/>
      </c>
      <c r="M81" s="401" t="str">
        <f>IF(G81=0,"",IF(H81&lt;G81,ROUND(J81*K80,0),""))</f>
        <v/>
      </c>
    </row>
    <row r="82" spans="1:13" ht="15.95" hidden="1" customHeight="1" outlineLevel="1">
      <c r="A82" s="565" t="s">
        <v>198</v>
      </c>
      <c r="B82" s="567" t="str">
        <f>_xlfn.XLOOKUP(A82,TblMainInvoices[Item_Code],TblMainInvoices[Subject_Item])</f>
        <v>برچیدن سنگ لاشه یا قلوه که به صورت خشکه‌چینی اجرا شده باشد</v>
      </c>
      <c r="C82" s="567"/>
      <c r="D82" s="567"/>
      <c r="E82" s="569" t="str">
        <f>_xlfn.XLOOKUP(A82,TblMainInvoices[Item_Code],TblMainInvoices[Unit])</f>
        <v>مترمکعب</v>
      </c>
      <c r="F82" s="22" t="s">
        <v>9</v>
      </c>
      <c r="G82" s="340">
        <f>IFERROR(_xlfn.XLOOKUP(A82,TblMainInvoices[Item_Code],TblMainInvoices[Estimate_Contract_Volumn]),"")</f>
        <v>0</v>
      </c>
      <c r="H82" s="268">
        <f>Finance_sheet!J82</f>
        <v>0</v>
      </c>
      <c r="I82" s="168" t="str">
        <f t="shared" si="2"/>
        <v/>
      </c>
      <c r="J82" s="168" t="str">
        <f t="shared" si="3"/>
        <v/>
      </c>
      <c r="K82" s="571">
        <f>_xlfn.XLOOKUP(A82,TblMainInvoices[Item_Code],TblMainInvoices[Price_Unit])</f>
        <v>1469000</v>
      </c>
      <c r="L82" s="399" t="str">
        <f>IF(AND(G82=0,H82=0),"",IF(H82&gt;G82,ROUND(I82*K82,0),""))</f>
        <v/>
      </c>
      <c r="M82" s="400" t="str">
        <f>IF(G82=0,"",IF(H82&lt;G82,ROUND(J82*K82,0),""))</f>
        <v/>
      </c>
    </row>
    <row r="83" spans="1:13" ht="16.5" hidden="1" customHeight="1" outlineLevel="1">
      <c r="A83" s="566"/>
      <c r="B83" s="568"/>
      <c r="C83" s="568"/>
      <c r="D83" s="568"/>
      <c r="E83" s="570"/>
      <c r="F83" s="137" t="s">
        <v>85</v>
      </c>
      <c r="G83" s="339">
        <f>G82</f>
        <v>0</v>
      </c>
      <c r="H83" s="138">
        <f>Finance_sheet!J83</f>
        <v>0</v>
      </c>
      <c r="I83" s="139" t="str">
        <f t="shared" si="2"/>
        <v/>
      </c>
      <c r="J83" s="139" t="str">
        <f t="shared" si="3"/>
        <v/>
      </c>
      <c r="K83" s="572"/>
      <c r="L83" s="397" t="str">
        <f>IF(AND(G83=0,H83=0),"",IF(H83&gt;G83,ROUND(I83*K82,0),""))</f>
        <v/>
      </c>
      <c r="M83" s="401" t="str">
        <f>IF(G83=0,"",IF(H83&lt;G83,ROUND(J83*K82,0),""))</f>
        <v/>
      </c>
    </row>
    <row r="84" spans="1:13" ht="15.95" hidden="1" customHeight="1" outlineLevel="1">
      <c r="A84" s="565" t="s">
        <v>200</v>
      </c>
      <c r="B84" s="567" t="str">
        <f>_xlfn.XLOOKUP(A84,TblMainInvoices[Item_Code],TblMainInvoices[Subject_Item])</f>
        <v>تخریب  انواع دیوار پانلی مشبک عایق‌دار و دیوار پانلی ماندگار.</v>
      </c>
      <c r="C84" s="567"/>
      <c r="D84" s="567"/>
      <c r="E84" s="569" t="str">
        <f>_xlfn.XLOOKUP(A84,TblMainInvoices[Item_Code],TblMainInvoices[Unit])</f>
        <v>مترمکعب</v>
      </c>
      <c r="F84" s="22" t="s">
        <v>9</v>
      </c>
      <c r="G84" s="340">
        <f>IFERROR(_xlfn.XLOOKUP(A84,TblMainInvoices[Item_Code],TblMainInvoices[Estimate_Contract_Volumn]),"")</f>
        <v>0</v>
      </c>
      <c r="H84" s="268">
        <f>Finance_sheet!J84</f>
        <v>0</v>
      </c>
      <c r="I84" s="168" t="str">
        <f t="shared" si="2"/>
        <v/>
      </c>
      <c r="J84" s="168" t="str">
        <f t="shared" si="3"/>
        <v/>
      </c>
      <c r="K84" s="571">
        <f>_xlfn.XLOOKUP(A84,TblMainInvoices[Item_Code],TblMainInvoices[Price_Unit])</f>
        <v>1753000</v>
      </c>
      <c r="L84" s="399" t="str">
        <f>IF(AND(G84=0,H84=0),"",IF(H84&gt;G84,ROUND(I84*K84,0),""))</f>
        <v/>
      </c>
      <c r="M84" s="400" t="str">
        <f>IF(G84=0,"",IF(H84&lt;G84,ROUND(J84*K84,0),""))</f>
        <v/>
      </c>
    </row>
    <row r="85" spans="1:13" ht="16.5" hidden="1" customHeight="1" outlineLevel="1">
      <c r="A85" s="566"/>
      <c r="B85" s="568"/>
      <c r="C85" s="568"/>
      <c r="D85" s="568"/>
      <c r="E85" s="570"/>
      <c r="F85" s="137" t="s">
        <v>85</v>
      </c>
      <c r="G85" s="339">
        <f>G84</f>
        <v>0</v>
      </c>
      <c r="H85" s="138">
        <f>Finance_sheet!J85</f>
        <v>0</v>
      </c>
      <c r="I85" s="139" t="str">
        <f t="shared" si="2"/>
        <v/>
      </c>
      <c r="J85" s="139" t="str">
        <f t="shared" si="3"/>
        <v/>
      </c>
      <c r="K85" s="572"/>
      <c r="L85" s="397" t="str">
        <f>IF(AND(G85=0,H85=0),"",IF(H85&gt;G85,ROUND(I85*K84,0),""))</f>
        <v/>
      </c>
      <c r="M85" s="401" t="str">
        <f>IF(G85=0,"",IF(H85&lt;G85,ROUND(J85*K84,0),""))</f>
        <v/>
      </c>
    </row>
    <row r="86" spans="1:13" ht="15.95" hidden="1" customHeight="1" outlineLevel="1">
      <c r="A86" s="565" t="s">
        <v>202</v>
      </c>
      <c r="B86" s="567" t="str">
        <f>_xlfn.XLOOKUP(A86,TblMainInvoices[Item_Code],TblMainInvoices[Subject_Item])</f>
        <v>برچیدن پله موزاییکی یا سنگی ریشه‌دار، به هر عرض و ارتفاع</v>
      </c>
      <c r="C86" s="567"/>
      <c r="D86" s="567"/>
      <c r="E86" s="569" t="str">
        <f>_xlfn.XLOOKUP(A86,TblMainInvoices[Item_Code],TblMainInvoices[Unit])</f>
        <v>مترطول</v>
      </c>
      <c r="F86" s="22" t="s">
        <v>9</v>
      </c>
      <c r="G86" s="340">
        <f>IFERROR(_xlfn.XLOOKUP(A86,TblMainInvoices[Item_Code],TblMainInvoices[Estimate_Contract_Volumn]),"")</f>
        <v>0</v>
      </c>
      <c r="H86" s="268">
        <f>Finance_sheet!J86</f>
        <v>0</v>
      </c>
      <c r="I86" s="168" t="str">
        <f t="shared" si="2"/>
        <v/>
      </c>
      <c r="J86" s="168" t="str">
        <f t="shared" si="3"/>
        <v/>
      </c>
      <c r="K86" s="571">
        <f>_xlfn.XLOOKUP(A86,TblMainInvoices[Item_Code],TblMainInvoices[Price_Unit])</f>
        <v>1046000</v>
      </c>
      <c r="L86" s="399" t="str">
        <f>IF(AND(G86=0,H86=0),"",IF(H86&gt;G86,ROUND(I86*K86,0),""))</f>
        <v/>
      </c>
      <c r="M86" s="400" t="str">
        <f>IF(G86=0,"",IF(H86&lt;G86,ROUND(J86*K86,0),""))</f>
        <v/>
      </c>
    </row>
    <row r="87" spans="1:13" ht="16.5" hidden="1" customHeight="1" outlineLevel="1">
      <c r="A87" s="566"/>
      <c r="B87" s="568"/>
      <c r="C87" s="568"/>
      <c r="D87" s="568"/>
      <c r="E87" s="570"/>
      <c r="F87" s="137" t="s">
        <v>85</v>
      </c>
      <c r="G87" s="339">
        <f>G86</f>
        <v>0</v>
      </c>
      <c r="H87" s="138">
        <f>Finance_sheet!J87</f>
        <v>0</v>
      </c>
      <c r="I87" s="139" t="str">
        <f t="shared" si="2"/>
        <v/>
      </c>
      <c r="J87" s="139" t="str">
        <f t="shared" si="3"/>
        <v/>
      </c>
      <c r="K87" s="572"/>
      <c r="L87" s="397" t="str">
        <f>IF(AND(G87=0,H87=0),"",IF(H87&gt;G87,ROUND(I87*K86,0),""))</f>
        <v/>
      </c>
      <c r="M87" s="401" t="str">
        <f>IF(G87=0,"",IF(H87&lt;G87,ROUND(J87*K86,0),""))</f>
        <v/>
      </c>
    </row>
    <row r="88" spans="1:13" ht="15.95" hidden="1" customHeight="1" outlineLevel="1">
      <c r="A88" s="565" t="s">
        <v>204</v>
      </c>
      <c r="B88" s="567" t="str">
        <f>_xlfn.XLOOKUP(A88,TblMainInvoices[Item_Code],TblMainInvoices[Subject_Item])</f>
        <v>برچیدن فرش کف آجری، موزاییکی یا کفپوش‌های بتنی همراه با ملات مربوط</v>
      </c>
      <c r="C88" s="567"/>
      <c r="D88" s="567"/>
      <c r="E88" s="569" t="str">
        <f>_xlfn.XLOOKUP(A88,TblMainInvoices[Item_Code],TblMainInvoices[Unit])</f>
        <v>مترمربع</v>
      </c>
      <c r="F88" s="22" t="s">
        <v>9</v>
      </c>
      <c r="G88" s="340">
        <f>IFERROR(_xlfn.XLOOKUP(A88,TblMainInvoices[Item_Code],TblMainInvoices[Estimate_Contract_Volumn]),"")</f>
        <v>0</v>
      </c>
      <c r="H88" s="268">
        <f>Finance_sheet!J88</f>
        <v>0</v>
      </c>
      <c r="I88" s="168" t="str">
        <f t="shared" si="2"/>
        <v/>
      </c>
      <c r="J88" s="168" t="str">
        <f t="shared" si="3"/>
        <v/>
      </c>
      <c r="K88" s="571">
        <f>_xlfn.XLOOKUP(A88,TblMainInvoices[Item_Code],TblMainInvoices[Price_Unit])</f>
        <v>350500</v>
      </c>
      <c r="L88" s="399" t="str">
        <f>IF(AND(G88=0,H88=0),"",IF(H88&gt;G88,ROUND(I88*K88,0),""))</f>
        <v/>
      </c>
      <c r="M88" s="400" t="str">
        <f>IF(G88=0,"",IF(H88&lt;G88,ROUND(J88*K88,0),""))</f>
        <v/>
      </c>
    </row>
    <row r="89" spans="1:13" ht="16.5" hidden="1" customHeight="1" outlineLevel="1">
      <c r="A89" s="566"/>
      <c r="B89" s="568"/>
      <c r="C89" s="568"/>
      <c r="D89" s="568"/>
      <c r="E89" s="570"/>
      <c r="F89" s="137" t="s">
        <v>85</v>
      </c>
      <c r="G89" s="339">
        <f>G88</f>
        <v>0</v>
      </c>
      <c r="H89" s="138">
        <f>Finance_sheet!J89</f>
        <v>0</v>
      </c>
      <c r="I89" s="139" t="str">
        <f t="shared" si="2"/>
        <v/>
      </c>
      <c r="J89" s="139" t="str">
        <f t="shared" si="3"/>
        <v/>
      </c>
      <c r="K89" s="572"/>
      <c r="L89" s="397" t="str">
        <f>IF(AND(G89=0,H89=0),"",IF(H89&gt;G89,ROUND(I89*K88,0),""))</f>
        <v/>
      </c>
      <c r="M89" s="401" t="str">
        <f>IF(G89=0,"",IF(H89&lt;G89,ROUND(J89*K88,0),""))</f>
        <v/>
      </c>
    </row>
    <row r="90" spans="1:13" ht="15.95" hidden="1" customHeight="1" outlineLevel="1">
      <c r="A90" s="565" t="s">
        <v>206</v>
      </c>
      <c r="B90" s="567" t="str">
        <f>_xlfn.XLOOKUP(A90,TblMainInvoices[Item_Code],TblMainInvoices[Subject_Item])</f>
        <v>برچیدن هر نوع سنگ پلاک از کلیه سطوح اجرا شده و تراشیدن ملات مربوط در صورت لزوم</v>
      </c>
      <c r="C90" s="567"/>
      <c r="D90" s="567"/>
      <c r="E90" s="569" t="str">
        <f>_xlfn.XLOOKUP(A90,TblMainInvoices[Item_Code],TblMainInvoices[Unit])</f>
        <v>مترمربع</v>
      </c>
      <c r="F90" s="22" t="s">
        <v>9</v>
      </c>
      <c r="G90" s="340">
        <f>IFERROR(_xlfn.XLOOKUP(A90,TblMainInvoices[Item_Code],TblMainInvoices[Estimate_Contract_Volumn]),"")</f>
        <v>0</v>
      </c>
      <c r="H90" s="268">
        <f>Finance_sheet!J90</f>
        <v>0</v>
      </c>
      <c r="I90" s="168" t="str">
        <f t="shared" si="2"/>
        <v/>
      </c>
      <c r="J90" s="168" t="str">
        <f t="shared" si="3"/>
        <v/>
      </c>
      <c r="K90" s="571">
        <f>_xlfn.XLOOKUP(A90,TblMainInvoices[Item_Code],TblMainInvoices[Price_Unit])</f>
        <v>613500</v>
      </c>
      <c r="L90" s="399" t="str">
        <f>IF(AND(G90=0,H90=0),"",IF(H90&gt;G90,ROUND(I90*K90,0),""))</f>
        <v/>
      </c>
      <c r="M90" s="400" t="str">
        <f>IF(G90=0,"",IF(H90&lt;G90,ROUND(J90*K90,0),""))</f>
        <v/>
      </c>
    </row>
    <row r="91" spans="1:13" ht="16.5" hidden="1" customHeight="1" outlineLevel="1">
      <c r="A91" s="566"/>
      <c r="B91" s="568"/>
      <c r="C91" s="568"/>
      <c r="D91" s="568"/>
      <c r="E91" s="570"/>
      <c r="F91" s="137" t="s">
        <v>85</v>
      </c>
      <c r="G91" s="339">
        <f>G90</f>
        <v>0</v>
      </c>
      <c r="H91" s="138">
        <f>Finance_sheet!J91</f>
        <v>0</v>
      </c>
      <c r="I91" s="139" t="str">
        <f t="shared" si="2"/>
        <v/>
      </c>
      <c r="J91" s="139" t="str">
        <f t="shared" si="3"/>
        <v/>
      </c>
      <c r="K91" s="572"/>
      <c r="L91" s="397" t="str">
        <f>IF(AND(G91=0,H91=0),"",IF(H91&gt;G91,ROUND(I91*K90,0),""))</f>
        <v/>
      </c>
      <c r="M91" s="401" t="str">
        <f>IF(G91=0,"",IF(H91&lt;G91,ROUND(J91*K90,0),""))</f>
        <v/>
      </c>
    </row>
    <row r="92" spans="1:13" ht="15.95" hidden="1" customHeight="1" outlineLevel="1">
      <c r="A92" s="565" t="s">
        <v>208</v>
      </c>
      <c r="B92" s="567" t="str">
        <f>_xlfn.XLOOKUP(A92,TblMainInvoices[Item_Code],TblMainInvoices[Subject_Item])</f>
        <v>برچیدن فرش کف از سنگ‌های لاشه ریشه‌دار یا قلوه، همراه با ملات مربوط</v>
      </c>
      <c r="C92" s="567"/>
      <c r="D92" s="567"/>
      <c r="E92" s="569" t="str">
        <f>_xlfn.XLOOKUP(A92,TblMainInvoices[Item_Code],TblMainInvoices[Unit])</f>
        <v>مترمربع</v>
      </c>
      <c r="F92" s="22" t="s">
        <v>9</v>
      </c>
      <c r="G92" s="340">
        <f>IFERROR(_xlfn.XLOOKUP(A92,TblMainInvoices[Item_Code],TblMainInvoices[Estimate_Contract_Volumn]),"")</f>
        <v>0</v>
      </c>
      <c r="H92" s="268">
        <f>Finance_sheet!J92</f>
        <v>0</v>
      </c>
      <c r="I92" s="168" t="str">
        <f t="shared" si="2"/>
        <v/>
      </c>
      <c r="J92" s="168" t="str">
        <f t="shared" si="3"/>
        <v/>
      </c>
      <c r="K92" s="571">
        <f>_xlfn.XLOOKUP(A92,TblMainInvoices[Item_Code],TblMainInvoices[Price_Unit])</f>
        <v>538500</v>
      </c>
      <c r="L92" s="399" t="str">
        <f>IF(AND(G92=0,H92=0),"",IF(H92&gt;G92,ROUND(I92*K92,0),""))</f>
        <v/>
      </c>
      <c r="M92" s="400" t="str">
        <f>IF(G92=0,"",IF(H92&lt;G92,ROUND(J92*K92,0),""))</f>
        <v/>
      </c>
    </row>
    <row r="93" spans="1:13" ht="16.5" hidden="1" customHeight="1" outlineLevel="1">
      <c r="A93" s="566"/>
      <c r="B93" s="568"/>
      <c r="C93" s="568"/>
      <c r="D93" s="568"/>
      <c r="E93" s="570"/>
      <c r="F93" s="137" t="s">
        <v>85</v>
      </c>
      <c r="G93" s="339">
        <f>G92</f>
        <v>0</v>
      </c>
      <c r="H93" s="138">
        <f>Finance_sheet!J93</f>
        <v>0</v>
      </c>
      <c r="I93" s="139" t="str">
        <f t="shared" si="2"/>
        <v/>
      </c>
      <c r="J93" s="139" t="str">
        <f t="shared" si="3"/>
        <v/>
      </c>
      <c r="K93" s="572"/>
      <c r="L93" s="397" t="str">
        <f>IF(AND(G93=0,H93=0),"",IF(H93&gt;G93,ROUND(I93*K92,0),""))</f>
        <v/>
      </c>
      <c r="M93" s="401" t="str">
        <f>IF(G93=0,"",IF(H93&lt;G93,ROUND(J93*K92,0),""))</f>
        <v/>
      </c>
    </row>
    <row r="94" spans="1:13" ht="15.95" hidden="1" customHeight="1" outlineLevel="1">
      <c r="A94" s="565" t="s">
        <v>210</v>
      </c>
      <c r="B94" s="567" t="str">
        <f>_xlfn.XLOOKUP(A94,TblMainInvoices[Item_Code],TblMainInvoices[Subject_Item])</f>
        <v>برچیدن کاشی سرامیکی و تراشیدن چسباننده مربوط در صورت لزوم.</v>
      </c>
      <c r="C94" s="567"/>
      <c r="D94" s="567"/>
      <c r="E94" s="569" t="str">
        <f>_xlfn.XLOOKUP(A94,TblMainInvoices[Item_Code],TblMainInvoices[Unit])</f>
        <v>مترمربع</v>
      </c>
      <c r="F94" s="22" t="s">
        <v>9</v>
      </c>
      <c r="G94" s="340">
        <f>IFERROR(_xlfn.XLOOKUP(A94,TblMainInvoices[Item_Code],TblMainInvoices[Estimate_Contract_Volumn]),"")</f>
        <v>0</v>
      </c>
      <c r="H94" s="268">
        <f>Finance_sheet!J94</f>
        <v>0</v>
      </c>
      <c r="I94" s="168" t="str">
        <f t="shared" si="2"/>
        <v/>
      </c>
      <c r="J94" s="168" t="str">
        <f t="shared" si="3"/>
        <v/>
      </c>
      <c r="K94" s="571">
        <f>_xlfn.XLOOKUP(A94,TblMainInvoices[Item_Code],TblMainInvoices[Price_Unit])</f>
        <v>573500</v>
      </c>
      <c r="L94" s="399" t="str">
        <f>IF(AND(G94=0,H94=0),"",IF(H94&gt;G94,ROUND(I94*K94,0),""))</f>
        <v/>
      </c>
      <c r="M94" s="400" t="str">
        <f>IF(G94=0,"",IF(H94&lt;G94,ROUND(J94*K94,0),""))</f>
        <v/>
      </c>
    </row>
    <row r="95" spans="1:13" ht="16.5" hidden="1" customHeight="1" outlineLevel="1">
      <c r="A95" s="566"/>
      <c r="B95" s="568"/>
      <c r="C95" s="568"/>
      <c r="D95" s="568"/>
      <c r="E95" s="570"/>
      <c r="F95" s="137" t="s">
        <v>85</v>
      </c>
      <c r="G95" s="339">
        <f>G94</f>
        <v>0</v>
      </c>
      <c r="H95" s="138">
        <f>Finance_sheet!J95</f>
        <v>0</v>
      </c>
      <c r="I95" s="139" t="str">
        <f t="shared" si="2"/>
        <v/>
      </c>
      <c r="J95" s="139" t="str">
        <f t="shared" si="3"/>
        <v/>
      </c>
      <c r="K95" s="572"/>
      <c r="L95" s="397" t="str">
        <f>IF(AND(G95=0,H95=0),"",IF(H95&gt;G95,ROUND(I95*K94,0),""))</f>
        <v/>
      </c>
      <c r="M95" s="401" t="str">
        <f>IF(G95=0,"",IF(H95&lt;G95,ROUND(J95*K94,0),""))</f>
        <v/>
      </c>
    </row>
    <row r="96" spans="1:13" ht="15.95" hidden="1" customHeight="1" outlineLevel="1">
      <c r="A96" s="565" t="s">
        <v>212</v>
      </c>
      <c r="B96" s="567" t="str">
        <f>_xlfn.XLOOKUP(A96,TblMainInvoices[Item_Code],TblMainInvoices[Subject_Item])</f>
        <v>تراشیدن کاه گل پشت بام به هر ضخامت.</v>
      </c>
      <c r="C96" s="567"/>
      <c r="D96" s="567"/>
      <c r="E96" s="569" t="str">
        <f>_xlfn.XLOOKUP(A96,TblMainInvoices[Item_Code],TblMainInvoices[Unit])</f>
        <v>مترمربع</v>
      </c>
      <c r="F96" s="22" t="s">
        <v>9</v>
      </c>
      <c r="G96" s="340">
        <f>IFERROR(_xlfn.XLOOKUP(A96,TblMainInvoices[Item_Code],TblMainInvoices[Estimate_Contract_Volumn]),"")</f>
        <v>0</v>
      </c>
      <c r="H96" s="268">
        <f>Finance_sheet!J96</f>
        <v>0</v>
      </c>
      <c r="I96" s="168" t="str">
        <f t="shared" si="2"/>
        <v/>
      </c>
      <c r="J96" s="168" t="str">
        <f t="shared" si="3"/>
        <v/>
      </c>
      <c r="K96" s="571">
        <f>_xlfn.XLOOKUP(A96,TblMainInvoices[Item_Code],TblMainInvoices[Price_Unit])</f>
        <v>194500</v>
      </c>
      <c r="L96" s="399" t="str">
        <f>IF(AND(G96=0,H96=0),"",IF(H96&gt;G96,ROUND(I96*K96,0),""))</f>
        <v/>
      </c>
      <c r="M96" s="400" t="str">
        <f>IF(G96=0,"",IF(H96&lt;G96,ROUND(J96*K96,0),""))</f>
        <v/>
      </c>
    </row>
    <row r="97" spans="1:13" ht="16.5" hidden="1" customHeight="1" outlineLevel="1">
      <c r="A97" s="566"/>
      <c r="B97" s="568"/>
      <c r="C97" s="568"/>
      <c r="D97" s="568"/>
      <c r="E97" s="570"/>
      <c r="F97" s="137" t="s">
        <v>85</v>
      </c>
      <c r="G97" s="339">
        <f>G96</f>
        <v>0</v>
      </c>
      <c r="H97" s="138">
        <f>Finance_sheet!J97</f>
        <v>0</v>
      </c>
      <c r="I97" s="139" t="str">
        <f t="shared" si="2"/>
        <v/>
      </c>
      <c r="J97" s="139" t="str">
        <f t="shared" si="3"/>
        <v/>
      </c>
      <c r="K97" s="572"/>
      <c r="L97" s="397" t="str">
        <f>IF(AND(G97=0,H97=0),"",IF(H97&gt;G97,ROUND(I97*K96,0),""))</f>
        <v/>
      </c>
      <c r="M97" s="401" t="str">
        <f>IF(G97=0,"",IF(H97&lt;G97,ROUND(J97*K96,0),""))</f>
        <v/>
      </c>
    </row>
    <row r="98" spans="1:13" ht="15.95" hidden="1" customHeight="1" outlineLevel="1">
      <c r="A98" s="565" t="s">
        <v>214</v>
      </c>
      <c r="B98" s="567" t="str">
        <f>_xlfn.XLOOKUP(A98,TblMainInvoices[Item_Code],TblMainInvoices[Subject_Item])</f>
        <v>تراشیدن اندود کاه‌گل از روی کلیه سطوح همراه با اندود گچ روی آن در صورت وجود</v>
      </c>
      <c r="C98" s="567"/>
      <c r="D98" s="567"/>
      <c r="E98" s="569" t="str">
        <f>_xlfn.XLOOKUP(A98,TblMainInvoices[Item_Code],TblMainInvoices[Unit])</f>
        <v>مترمربع</v>
      </c>
      <c r="F98" s="22" t="s">
        <v>9</v>
      </c>
      <c r="G98" s="340">
        <f>IFERROR(_xlfn.XLOOKUP(A98,TblMainInvoices[Item_Code],TblMainInvoices[Estimate_Contract_Volumn]),"")</f>
        <v>0</v>
      </c>
      <c r="H98" s="268">
        <f>Finance_sheet!J98</f>
        <v>0</v>
      </c>
      <c r="I98" s="168" t="str">
        <f t="shared" si="2"/>
        <v/>
      </c>
      <c r="J98" s="168" t="str">
        <f t="shared" si="3"/>
        <v/>
      </c>
      <c r="K98" s="571">
        <f>_xlfn.XLOOKUP(A98,TblMainInvoices[Item_Code],TblMainInvoices[Price_Unit])</f>
        <v>209500</v>
      </c>
      <c r="L98" s="399" t="str">
        <f>IF(AND(G98=0,H98=0),"",IF(H98&gt;G98,ROUND(I98*K98,0),""))</f>
        <v/>
      </c>
      <c r="M98" s="400" t="str">
        <f>IF(G98=0,"",IF(H98&lt;G98,ROUND(J98*K98,0),""))</f>
        <v/>
      </c>
    </row>
    <row r="99" spans="1:13" ht="16.5" hidden="1" customHeight="1" outlineLevel="1">
      <c r="A99" s="566"/>
      <c r="B99" s="568"/>
      <c r="C99" s="568"/>
      <c r="D99" s="568"/>
      <c r="E99" s="570"/>
      <c r="F99" s="137" t="s">
        <v>85</v>
      </c>
      <c r="G99" s="339">
        <f>G98</f>
        <v>0</v>
      </c>
      <c r="H99" s="138">
        <f>Finance_sheet!J99</f>
        <v>0</v>
      </c>
      <c r="I99" s="139" t="str">
        <f t="shared" si="2"/>
        <v/>
      </c>
      <c r="J99" s="139" t="str">
        <f t="shared" si="3"/>
        <v/>
      </c>
      <c r="K99" s="572"/>
      <c r="L99" s="397" t="str">
        <f>IF(AND(G99=0,H99=0),"",IF(H99&gt;G99,ROUND(I99*K98,0),""))</f>
        <v/>
      </c>
      <c r="M99" s="401" t="str">
        <f>IF(G99=0,"",IF(H99&lt;G99,ROUND(J99*K98,0),""))</f>
        <v/>
      </c>
    </row>
    <row r="100" spans="1:13" ht="15.95" hidden="1" customHeight="1" outlineLevel="1">
      <c r="A100" s="565" t="s">
        <v>216</v>
      </c>
      <c r="B100" s="567" t="str">
        <f>_xlfn.XLOOKUP(A100,TblMainInvoices[Item_Code],TblMainInvoices[Subject_Item])</f>
        <v>تراشیدن اندود گچ و خاک از روی کلیه سطوح همراه با اندود گچ روی آن در صورت وجود</v>
      </c>
      <c r="C100" s="567"/>
      <c r="D100" s="567"/>
      <c r="E100" s="569" t="str">
        <f>_xlfn.XLOOKUP(A100,TblMainInvoices[Item_Code],TblMainInvoices[Unit])</f>
        <v>مترمربع</v>
      </c>
      <c r="F100" s="22" t="s">
        <v>9</v>
      </c>
      <c r="G100" s="340">
        <f>IFERROR(_xlfn.XLOOKUP(A100,TblMainInvoices[Item_Code],TblMainInvoices[Estimate_Contract_Volumn]),"")</f>
        <v>0</v>
      </c>
      <c r="H100" s="268">
        <f>Finance_sheet!J100</f>
        <v>0</v>
      </c>
      <c r="I100" s="168" t="str">
        <f t="shared" si="2"/>
        <v/>
      </c>
      <c r="J100" s="168" t="str">
        <f t="shared" si="3"/>
        <v/>
      </c>
      <c r="K100" s="571">
        <f>_xlfn.XLOOKUP(A100,TblMainInvoices[Item_Code],TblMainInvoices[Price_Unit])</f>
        <v>418500</v>
      </c>
      <c r="L100" s="399" t="str">
        <f>IF(AND(G100=0,H100=0),"",IF(H100&gt;G100,ROUND(I100*K100,0),""))</f>
        <v/>
      </c>
      <c r="M100" s="400" t="str">
        <f>IF(G100=0,"",IF(H100&lt;G100,ROUND(J100*K100,0),""))</f>
        <v/>
      </c>
    </row>
    <row r="101" spans="1:13" ht="16.5" hidden="1" customHeight="1" outlineLevel="1">
      <c r="A101" s="566"/>
      <c r="B101" s="568"/>
      <c r="C101" s="568"/>
      <c r="D101" s="568"/>
      <c r="E101" s="570"/>
      <c r="F101" s="137" t="s">
        <v>85</v>
      </c>
      <c r="G101" s="339">
        <f>G100</f>
        <v>0</v>
      </c>
      <c r="H101" s="138">
        <f>Finance_sheet!J101</f>
        <v>0</v>
      </c>
      <c r="I101" s="139" t="str">
        <f t="shared" si="2"/>
        <v/>
      </c>
      <c r="J101" s="139" t="str">
        <f t="shared" si="3"/>
        <v/>
      </c>
      <c r="K101" s="572"/>
      <c r="L101" s="397" t="str">
        <f>IF(AND(G101=0,H101=0),"",IF(H101&gt;G101,ROUND(I101*K100,0),""))</f>
        <v/>
      </c>
      <c r="M101" s="401" t="str">
        <f>IF(G101=0,"",IF(H101&lt;G101,ROUND(J101*K100,0),""))</f>
        <v/>
      </c>
    </row>
    <row r="102" spans="1:13" ht="15.95" hidden="1" customHeight="1" outlineLevel="1">
      <c r="A102" s="565" t="s">
        <v>218</v>
      </c>
      <c r="B102" s="567" t="str">
        <f>_xlfn.XLOOKUP(A102,TblMainInvoices[Item_Code],TblMainInvoices[Subject_Item])</f>
        <v>تراشیدن اندودهای ماسه سیمان، باتارد، یا ماسه آهک از روی کلیه سطوح، به همراه اندود رویه آن در صورت وجود</v>
      </c>
      <c r="C102" s="567"/>
      <c r="D102" s="567"/>
      <c r="E102" s="569" t="str">
        <f>_xlfn.XLOOKUP(A102,TblMainInvoices[Item_Code],TblMainInvoices[Unit])</f>
        <v>مترمربع</v>
      </c>
      <c r="F102" s="22" t="s">
        <v>9</v>
      </c>
      <c r="G102" s="340">
        <f>IFERROR(_xlfn.XLOOKUP(A102,TblMainInvoices[Item_Code],TblMainInvoices[Estimate_Contract_Volumn]),"")</f>
        <v>0</v>
      </c>
      <c r="H102" s="268">
        <f>Finance_sheet!J102</f>
        <v>0</v>
      </c>
      <c r="I102" s="168" t="str">
        <f t="shared" si="2"/>
        <v/>
      </c>
      <c r="J102" s="168" t="str">
        <f t="shared" si="3"/>
        <v/>
      </c>
      <c r="K102" s="571">
        <f>_xlfn.XLOOKUP(A102,TblMainInvoices[Item_Code],TblMainInvoices[Price_Unit])</f>
        <v>1196000</v>
      </c>
      <c r="L102" s="399" t="str">
        <f>IF(AND(G102=0,H102=0),"",IF(H102&gt;G102,ROUND(I102*K102,0),""))</f>
        <v/>
      </c>
      <c r="M102" s="400" t="str">
        <f>IF(G102=0,"",IF(H102&lt;G102,ROUND(J102*K102,0),""))</f>
        <v/>
      </c>
    </row>
    <row r="103" spans="1:13" ht="16.5" hidden="1" customHeight="1" outlineLevel="1">
      <c r="A103" s="566"/>
      <c r="B103" s="568"/>
      <c r="C103" s="568"/>
      <c r="D103" s="568"/>
      <c r="E103" s="570"/>
      <c r="F103" s="137" t="s">
        <v>85</v>
      </c>
      <c r="G103" s="339">
        <f>G102</f>
        <v>0</v>
      </c>
      <c r="H103" s="138">
        <f>Finance_sheet!J103</f>
        <v>0</v>
      </c>
      <c r="I103" s="139" t="str">
        <f t="shared" si="2"/>
        <v/>
      </c>
      <c r="J103" s="139" t="str">
        <f t="shared" si="3"/>
        <v/>
      </c>
      <c r="K103" s="572"/>
      <c r="L103" s="397" t="str">
        <f>IF(AND(G103=0,H103=0),"",IF(H103&gt;G103,ROUND(I103*K102,0),""))</f>
        <v/>
      </c>
      <c r="M103" s="401" t="str">
        <f>IF(G103=0,"",IF(H103&lt;G103,ROUND(J103*K102,0),""))</f>
        <v/>
      </c>
    </row>
    <row r="104" spans="1:13" ht="15.95" hidden="1" customHeight="1" outlineLevel="1">
      <c r="A104" s="565" t="s">
        <v>220</v>
      </c>
      <c r="B104" s="567" t="str">
        <f>_xlfn.XLOOKUP(A104,TblMainInvoices[Item_Code],TblMainInvoices[Subject_Item])</f>
        <v>خارج کردن بندهای موجود با هر نوع مصالح و پاک کردن درزها</v>
      </c>
      <c r="C104" s="567"/>
      <c r="D104" s="567"/>
      <c r="E104" s="569" t="str">
        <f>_xlfn.XLOOKUP(A104,TblMainInvoices[Item_Code],TblMainInvoices[Unit])</f>
        <v>مترطول</v>
      </c>
      <c r="F104" s="22" t="s">
        <v>9</v>
      </c>
      <c r="G104" s="340">
        <f>IFERROR(_xlfn.XLOOKUP(A104,TblMainInvoices[Item_Code],TblMainInvoices[Estimate_Contract_Volumn]),"")</f>
        <v>0</v>
      </c>
      <c r="H104" s="268">
        <f>Finance_sheet!J104</f>
        <v>0</v>
      </c>
      <c r="I104" s="168" t="str">
        <f t="shared" si="2"/>
        <v/>
      </c>
      <c r="J104" s="168" t="str">
        <f t="shared" si="3"/>
        <v/>
      </c>
      <c r="K104" s="571">
        <f>_xlfn.XLOOKUP(A104,TblMainInvoices[Item_Code],TblMainInvoices[Price_Unit])</f>
        <v>13300</v>
      </c>
      <c r="L104" s="399" t="str">
        <f>IF(AND(G104=0,H104=0),"",IF(H104&gt;G104,ROUND(I104*K104,0),""))</f>
        <v/>
      </c>
      <c r="M104" s="400" t="str">
        <f>IF(G104=0,"",IF(H104&lt;G104,ROUND(J104*K104,0),""))</f>
        <v/>
      </c>
    </row>
    <row r="105" spans="1:13" ht="16.5" hidden="1" customHeight="1" outlineLevel="1">
      <c r="A105" s="566"/>
      <c r="B105" s="568"/>
      <c r="C105" s="568"/>
      <c r="D105" s="568"/>
      <c r="E105" s="570"/>
      <c r="F105" s="137" t="s">
        <v>85</v>
      </c>
      <c r="G105" s="339">
        <f>G104</f>
        <v>0</v>
      </c>
      <c r="H105" s="138">
        <f>Finance_sheet!J105</f>
        <v>0</v>
      </c>
      <c r="I105" s="139" t="str">
        <f t="shared" si="2"/>
        <v/>
      </c>
      <c r="J105" s="139" t="str">
        <f t="shared" si="3"/>
        <v/>
      </c>
      <c r="K105" s="572"/>
      <c r="L105" s="397" t="str">
        <f>IF(AND(G105=0,H105=0),"",IF(H105&gt;G105,ROUND(I105*K104,0),""))</f>
        <v/>
      </c>
      <c r="M105" s="401" t="str">
        <f>IF(G105=0,"",IF(H105&lt;G105,ROUND(J105*K104,0),""))</f>
        <v/>
      </c>
    </row>
    <row r="106" spans="1:13" ht="15.95" hidden="1" customHeight="1" outlineLevel="1">
      <c r="A106" s="565" t="s">
        <v>222</v>
      </c>
      <c r="B106" s="567" t="str">
        <f>_xlfn.XLOOKUP(A106,TblMainInvoices[Item_Code],TblMainInvoices[Subject_Item])</f>
        <v>برچیدن سقف‌های متشکل از تیر چوبی، حصیر، توفال و اندود روی آن بطور کامل</v>
      </c>
      <c r="C106" s="567"/>
      <c r="D106" s="567"/>
      <c r="E106" s="569" t="str">
        <f>_xlfn.XLOOKUP(A106,TblMainInvoices[Item_Code],TblMainInvoices[Unit])</f>
        <v>مترمربع</v>
      </c>
      <c r="F106" s="22" t="s">
        <v>9</v>
      </c>
      <c r="G106" s="340">
        <f>IFERROR(_xlfn.XLOOKUP(A106,TblMainInvoices[Item_Code],TblMainInvoices[Estimate_Contract_Volumn]),"")</f>
        <v>0</v>
      </c>
      <c r="H106" s="268">
        <f>Finance_sheet!J106</f>
        <v>0</v>
      </c>
      <c r="I106" s="168" t="str">
        <f t="shared" si="2"/>
        <v/>
      </c>
      <c r="J106" s="168" t="str">
        <f t="shared" si="3"/>
        <v/>
      </c>
      <c r="K106" s="571">
        <f>_xlfn.XLOOKUP(A106,TblMainInvoices[Item_Code],TblMainInvoices[Price_Unit])</f>
        <v>2940000</v>
      </c>
      <c r="L106" s="399" t="str">
        <f>IF(AND(G106=0,H106=0),"",IF(H106&gt;G106,ROUND(I106*K106,0),""))</f>
        <v/>
      </c>
      <c r="M106" s="400" t="str">
        <f>IF(G106=0,"",IF(H106&lt;G106,ROUND(J106*K106,0),""))</f>
        <v/>
      </c>
    </row>
    <row r="107" spans="1:13" ht="16.5" hidden="1" customHeight="1" outlineLevel="1">
      <c r="A107" s="566"/>
      <c r="B107" s="568"/>
      <c r="C107" s="568"/>
      <c r="D107" s="568"/>
      <c r="E107" s="570"/>
      <c r="F107" s="137" t="s">
        <v>85</v>
      </c>
      <c r="G107" s="339">
        <f>G106</f>
        <v>0</v>
      </c>
      <c r="H107" s="138">
        <f>Finance_sheet!J107</f>
        <v>0</v>
      </c>
      <c r="I107" s="139" t="str">
        <f t="shared" si="2"/>
        <v/>
      </c>
      <c r="J107" s="139" t="str">
        <f t="shared" si="3"/>
        <v/>
      </c>
      <c r="K107" s="572"/>
      <c r="L107" s="397" t="str">
        <f>IF(AND(G107=0,H107=0),"",IF(H107&gt;G107,ROUND(I107*K106,0),""))</f>
        <v/>
      </c>
      <c r="M107" s="401" t="str">
        <f>IF(G107=0,"",IF(H107&lt;G107,ROUND(J107*K106,0),""))</f>
        <v/>
      </c>
    </row>
    <row r="108" spans="1:13" ht="15.95" hidden="1" customHeight="1" outlineLevel="1">
      <c r="A108" s="565" t="s">
        <v>224</v>
      </c>
      <c r="B108" s="567" t="str">
        <f>_xlfn.XLOOKUP(A108,TblMainInvoices[Item_Code],TblMainInvoices[Subject_Item])</f>
        <v>برچیدن  هر نوع سفال بام.</v>
      </c>
      <c r="C108" s="567"/>
      <c r="D108" s="567"/>
      <c r="E108" s="569" t="str">
        <f>_xlfn.XLOOKUP(A108,TblMainInvoices[Item_Code],TblMainInvoices[Unit])</f>
        <v>مترمربع</v>
      </c>
      <c r="F108" s="22" t="s">
        <v>9</v>
      </c>
      <c r="G108" s="340">
        <f>IFERROR(_xlfn.XLOOKUP(A108,TblMainInvoices[Item_Code],TblMainInvoices[Estimate_Contract_Volumn]),"")</f>
        <v>0</v>
      </c>
      <c r="H108" s="268">
        <f>Finance_sheet!J108</f>
        <v>0</v>
      </c>
      <c r="I108" s="168" t="str">
        <f t="shared" si="2"/>
        <v/>
      </c>
      <c r="J108" s="168" t="str">
        <f t="shared" si="3"/>
        <v/>
      </c>
      <c r="K108" s="571">
        <f>_xlfn.XLOOKUP(A108,TblMainInvoices[Item_Code],TblMainInvoices[Price_Unit])</f>
        <v>198500</v>
      </c>
      <c r="L108" s="399" t="str">
        <f>IF(AND(G108=0,H108=0),"",IF(H108&gt;G108,ROUND(I108*K108,0),""))</f>
        <v/>
      </c>
      <c r="M108" s="400" t="str">
        <f>IF(G108=0,"",IF(H108&lt;G108,ROUND(J108*K108,0),""))</f>
        <v/>
      </c>
    </row>
    <row r="109" spans="1:13" ht="16.5" hidden="1" customHeight="1" outlineLevel="1">
      <c r="A109" s="566"/>
      <c r="B109" s="568"/>
      <c r="C109" s="568"/>
      <c r="D109" s="568"/>
      <c r="E109" s="570"/>
      <c r="F109" s="137" t="s">
        <v>85</v>
      </c>
      <c r="G109" s="339">
        <f>G108</f>
        <v>0</v>
      </c>
      <c r="H109" s="138">
        <f>Finance_sheet!J109</f>
        <v>0</v>
      </c>
      <c r="I109" s="139" t="str">
        <f t="shared" si="2"/>
        <v/>
      </c>
      <c r="J109" s="139" t="str">
        <f t="shared" si="3"/>
        <v/>
      </c>
      <c r="K109" s="572"/>
      <c r="L109" s="397" t="str">
        <f>IF(AND(G109=0,H109=0),"",IF(H109&gt;G109,ROUND(I109*K108,0),""))</f>
        <v/>
      </c>
      <c r="M109" s="401" t="str">
        <f>IF(G109=0,"",IF(H109&lt;G109,ROUND(J109*K108,0),""))</f>
        <v/>
      </c>
    </row>
    <row r="110" spans="1:13" ht="15.95" customHeight="1" collapsed="1">
      <c r="A110" s="565" t="s">
        <v>226</v>
      </c>
      <c r="B110" s="567" t="str">
        <f>_xlfn.XLOOKUP(A110,TblMainInvoices[Item_Code],TblMainInvoices[Subject_Item])</f>
        <v>برچیدن  عایق رطوبتی، اعم از قیر و گونی، عایق پیش‌ساخته و مانند آن.</v>
      </c>
      <c r="C110" s="567"/>
      <c r="D110" s="567"/>
      <c r="E110" s="569" t="str">
        <f>_xlfn.XLOOKUP(A110,TblMainInvoices[Item_Code],TblMainInvoices[Unit])</f>
        <v>مترمربع</v>
      </c>
      <c r="F110" s="22" t="s">
        <v>9</v>
      </c>
      <c r="G110" s="340">
        <f>IFERROR(_xlfn.XLOOKUP(A110,TblMainInvoices[Item_Code],TblMainInvoices[Estimate_Contract_Volumn]),"")</f>
        <v>0</v>
      </c>
      <c r="H110" s="268">
        <f>Finance_sheet!J110</f>
        <v>0</v>
      </c>
      <c r="I110" s="168" t="str">
        <f t="shared" si="2"/>
        <v/>
      </c>
      <c r="J110" s="168" t="str">
        <f t="shared" si="3"/>
        <v/>
      </c>
      <c r="K110" s="571">
        <f>_xlfn.XLOOKUP(A110,TblMainInvoices[Item_Code],TblMainInvoices[Price_Unit])</f>
        <v>180500</v>
      </c>
      <c r="L110" s="399" t="str">
        <f>IF(AND(G110=0,H110=0),"",IF(H110&gt;G110,ROUND(I110*K110,0),""))</f>
        <v/>
      </c>
      <c r="M110" s="400" t="str">
        <f>IF(G110=0,"",IF(H110&lt;G110,ROUND(J110*K110,0),""))</f>
        <v/>
      </c>
    </row>
    <row r="111" spans="1:13" ht="16.5" customHeight="1">
      <c r="A111" s="566"/>
      <c r="B111" s="568"/>
      <c r="C111" s="568"/>
      <c r="D111" s="568"/>
      <c r="E111" s="570"/>
      <c r="F111" s="137" t="s">
        <v>85</v>
      </c>
      <c r="G111" s="339">
        <f>G110</f>
        <v>0</v>
      </c>
      <c r="H111" s="138">
        <f>Finance_sheet!J111</f>
        <v>0</v>
      </c>
      <c r="I111" s="139" t="str">
        <f t="shared" si="2"/>
        <v/>
      </c>
      <c r="J111" s="139" t="str">
        <f t="shared" si="3"/>
        <v/>
      </c>
      <c r="K111" s="572"/>
      <c r="L111" s="397" t="str">
        <f>IF(AND(G111=0,H111=0),"",IF(H111&gt;G111,ROUND(I111*K110,0),""))</f>
        <v/>
      </c>
      <c r="M111" s="401" t="str">
        <f>IF(G111=0,"",IF(H111&lt;G111,ROUND(J111*K110,0),""))</f>
        <v/>
      </c>
    </row>
    <row r="112" spans="1:13" ht="15.95" hidden="1" customHeight="1" outlineLevel="1">
      <c r="A112" s="565" t="s">
        <v>228</v>
      </c>
      <c r="B112" s="567" t="str">
        <f>_xlfn.XLOOKUP(A112,TblMainInvoices[Item_Code],TblMainInvoices[Subject_Item])</f>
        <v>برچیدن جدول‌های بتنی پیش‌ساخته و سنگی با هر ابعاد</v>
      </c>
      <c r="C112" s="567"/>
      <c r="D112" s="567"/>
      <c r="E112" s="569" t="str">
        <f>_xlfn.XLOOKUP(A112,TblMainInvoices[Item_Code],TblMainInvoices[Unit])</f>
        <v>مترطول</v>
      </c>
      <c r="F112" s="22" t="s">
        <v>9</v>
      </c>
      <c r="G112" s="340">
        <f>IFERROR(_xlfn.XLOOKUP(A112,TblMainInvoices[Item_Code],TblMainInvoices[Estimate_Contract_Volumn]),"")</f>
        <v>0</v>
      </c>
      <c r="H112" s="268">
        <f>Finance_sheet!J112</f>
        <v>0</v>
      </c>
      <c r="I112" s="168" t="str">
        <f t="shared" si="2"/>
        <v/>
      </c>
      <c r="J112" s="168" t="str">
        <f t="shared" si="3"/>
        <v/>
      </c>
      <c r="K112" s="571">
        <f>_xlfn.XLOOKUP(A112,TblMainInvoices[Item_Code],TblMainInvoices[Price_Unit])</f>
        <v>580000</v>
      </c>
      <c r="L112" s="399" t="str">
        <f>IF(AND(G112=0,H112=0),"",IF(H112&gt;G112,ROUND(I112*K112,0),""))</f>
        <v/>
      </c>
      <c r="M112" s="400" t="str">
        <f>IF(G112=0,"",IF(H112&lt;G112,ROUND(J112*K112,0),""))</f>
        <v/>
      </c>
    </row>
    <row r="113" spans="1:13" ht="16.5" hidden="1" customHeight="1" outlineLevel="1">
      <c r="A113" s="566"/>
      <c r="B113" s="568"/>
      <c r="C113" s="568"/>
      <c r="D113" s="568"/>
      <c r="E113" s="570"/>
      <c r="F113" s="137" t="s">
        <v>85</v>
      </c>
      <c r="G113" s="339">
        <f>G112</f>
        <v>0</v>
      </c>
      <c r="H113" s="138">
        <f>Finance_sheet!J113</f>
        <v>0</v>
      </c>
      <c r="I113" s="139" t="str">
        <f t="shared" si="2"/>
        <v/>
      </c>
      <c r="J113" s="139" t="str">
        <f t="shared" si="3"/>
        <v/>
      </c>
      <c r="K113" s="572"/>
      <c r="L113" s="397" t="str">
        <f>IF(AND(G113=0,H113=0),"",IF(H113&gt;G113,ROUND(I113*K112,0),""))</f>
        <v/>
      </c>
      <c r="M113" s="401" t="str">
        <f>IF(G113=0,"",IF(H113&lt;G113,ROUND(J113*K112,0),""))</f>
        <v/>
      </c>
    </row>
    <row r="114" spans="1:13" ht="15.95" hidden="1" customHeight="1" outlineLevel="1">
      <c r="A114" s="565" t="s">
        <v>230</v>
      </c>
      <c r="B114" s="567" t="str">
        <f>_xlfn.XLOOKUP(A114,TblMainInvoices[Item_Code],TblMainInvoices[Subject_Item])</f>
        <v>برچیدن هر نوع عایق حرارتی با هر ضخامت و وزن مخصوص</v>
      </c>
      <c r="C114" s="567"/>
      <c r="D114" s="567"/>
      <c r="E114" s="569" t="str">
        <f>_xlfn.XLOOKUP(A114,TblMainInvoices[Item_Code],TblMainInvoices[Unit])</f>
        <v>مترمربع</v>
      </c>
      <c r="F114" s="22" t="s">
        <v>9</v>
      </c>
      <c r="G114" s="340">
        <f>IFERROR(_xlfn.XLOOKUP(A114,TblMainInvoices[Item_Code],TblMainInvoices[Estimate_Contract_Volumn]),"")</f>
        <v>0</v>
      </c>
      <c r="H114" s="268">
        <f>Finance_sheet!J114</f>
        <v>0</v>
      </c>
      <c r="I114" s="168" t="str">
        <f t="shared" si="2"/>
        <v/>
      </c>
      <c r="J114" s="168" t="str">
        <f t="shared" si="3"/>
        <v/>
      </c>
      <c r="K114" s="571">
        <f>_xlfn.XLOOKUP(A114,TblMainInvoices[Item_Code],TblMainInvoices[Price_Unit])</f>
        <v>83700</v>
      </c>
      <c r="L114" s="399" t="str">
        <f>IF(AND(G114=0,H114=0),"",IF(H114&gt;G114,ROUND(I114*K114,0),""))</f>
        <v/>
      </c>
      <c r="M114" s="400" t="str">
        <f>IF(G114=0,"",IF(H114&lt;G114,ROUND(J114*K114,0),""))</f>
        <v/>
      </c>
    </row>
    <row r="115" spans="1:13" ht="16.5" hidden="1" customHeight="1" outlineLevel="1">
      <c r="A115" s="566"/>
      <c r="B115" s="568"/>
      <c r="C115" s="568"/>
      <c r="D115" s="568"/>
      <c r="E115" s="570"/>
      <c r="F115" s="137" t="s">
        <v>85</v>
      </c>
      <c r="G115" s="339">
        <f>G114</f>
        <v>0</v>
      </c>
      <c r="H115" s="138">
        <f>Finance_sheet!J115</f>
        <v>0</v>
      </c>
      <c r="I115" s="139" t="str">
        <f t="shared" si="2"/>
        <v/>
      </c>
      <c r="J115" s="139" t="str">
        <f t="shared" si="3"/>
        <v/>
      </c>
      <c r="K115" s="572"/>
      <c r="L115" s="397" t="str">
        <f>IF(AND(G115=0,H115=0),"",IF(H115&gt;G115,ROUND(I115*K114,0),""))</f>
        <v/>
      </c>
      <c r="M115" s="401" t="str">
        <f>IF(G115=0,"",IF(H115&lt;G115,ROUND(J115*K114,0),""))</f>
        <v/>
      </c>
    </row>
    <row r="116" spans="1:13" ht="15.95" hidden="1" customHeight="1" outlineLevel="1">
      <c r="A116" s="565" t="s">
        <v>232</v>
      </c>
      <c r="B116" s="567" t="str">
        <f>_xlfn.XLOOKUP(A116,TblMainInvoices[Item_Code],TblMainInvoices[Subject_Item])</f>
        <v>کسر‌بها به ردیف‌های 010502،  010503 و 010505، در صورتی که مصالح مربوط بدون استفاده از ملات و به طریق خشک نصب شده باشند</v>
      </c>
      <c r="C116" s="567"/>
      <c r="D116" s="567"/>
      <c r="E116" s="569" t="str">
        <f>_xlfn.XLOOKUP(A116,TblMainInvoices[Item_Code],TblMainInvoices[Unit])</f>
        <v>مترمربع</v>
      </c>
      <c r="F116" s="22" t="s">
        <v>9</v>
      </c>
      <c r="G116" s="340">
        <f>IFERROR(_xlfn.XLOOKUP(A116,TblMainInvoices[Item_Code],TblMainInvoices[Estimate_Contract_Volumn]),"")</f>
        <v>0</v>
      </c>
      <c r="H116" s="268">
        <f>Finance_sheet!J116</f>
        <v>0</v>
      </c>
      <c r="I116" s="168" t="str">
        <f t="shared" si="2"/>
        <v/>
      </c>
      <c r="J116" s="168" t="str">
        <f t="shared" si="3"/>
        <v/>
      </c>
      <c r="K116" s="571">
        <f>_xlfn.XLOOKUP(A116,TblMainInvoices[Item_Code],TblMainInvoices[Price_Unit])</f>
        <v>-104500</v>
      </c>
      <c r="L116" s="399" t="str">
        <f>IF(AND(G116=0,H116=0),"",IF(H116&gt;G116,ROUND(I116*K116,0),""))</f>
        <v/>
      </c>
      <c r="M116" s="400" t="str">
        <f>IF(G116=0,"",IF(H116&lt;G116,ROUND(J116*K116,0),""))</f>
        <v/>
      </c>
    </row>
    <row r="117" spans="1:13" ht="16.5" hidden="1" customHeight="1" outlineLevel="1">
      <c r="A117" s="566"/>
      <c r="B117" s="568"/>
      <c r="C117" s="568"/>
      <c r="D117" s="568"/>
      <c r="E117" s="570"/>
      <c r="F117" s="137" t="s">
        <v>85</v>
      </c>
      <c r="G117" s="339">
        <f>G116</f>
        <v>0</v>
      </c>
      <c r="H117" s="138">
        <f>Finance_sheet!J117</f>
        <v>0</v>
      </c>
      <c r="I117" s="139" t="str">
        <f t="shared" si="2"/>
        <v/>
      </c>
      <c r="J117" s="139" t="str">
        <f t="shared" si="3"/>
        <v/>
      </c>
      <c r="K117" s="572"/>
      <c r="L117" s="397" t="str">
        <f>IF(AND(G117=0,H117=0),"",IF(H117&gt;G117,ROUND(I117*K116,0),""))</f>
        <v/>
      </c>
      <c r="M117" s="401" t="str">
        <f>IF(G117=0,"",IF(H117&lt;G117,ROUND(J117*K116,0),""))</f>
        <v/>
      </c>
    </row>
    <row r="118" spans="1:13" ht="15.95" hidden="1" customHeight="1" outlineLevel="1">
      <c r="A118" s="565" t="s">
        <v>234</v>
      </c>
      <c r="B118" s="567" t="str">
        <f>_xlfn.XLOOKUP(A118,TblMainInvoices[Item_Code],TblMainInvoices[Subject_Item])</f>
        <v>تراشیدن هر نوع اندود پاششی مقاوم در برابر آتش به سطح تا 0.05 مترمربع</v>
      </c>
      <c r="C118" s="567"/>
      <c r="D118" s="567"/>
      <c r="E118" s="569" t="str">
        <f>_xlfn.XLOOKUP(A118,TblMainInvoices[Item_Code],TblMainInvoices[Unit])</f>
        <v>عدد</v>
      </c>
      <c r="F118" s="22" t="s">
        <v>9</v>
      </c>
      <c r="G118" s="340">
        <f>IFERROR(_xlfn.XLOOKUP(A118,TblMainInvoices[Item_Code],TblMainInvoices[Estimate_Contract_Volumn]),"")</f>
        <v>0</v>
      </c>
      <c r="H118" s="268">
        <f>Finance_sheet!J118</f>
        <v>0</v>
      </c>
      <c r="I118" s="168" t="str">
        <f t="shared" si="2"/>
        <v/>
      </c>
      <c r="J118" s="168" t="str">
        <f t="shared" si="3"/>
        <v/>
      </c>
      <c r="K118" s="571">
        <f>_xlfn.XLOOKUP(A118,TblMainInvoices[Item_Code],TblMainInvoices[Price_Unit])</f>
        <v>173000</v>
      </c>
      <c r="L118" s="399" t="str">
        <f>IF(AND(G118=0,H118=0),"",IF(H118&gt;G118,ROUND(I118*K118,0),""))</f>
        <v/>
      </c>
      <c r="M118" s="400" t="str">
        <f>IF(G118=0,"",IF(H118&lt;G118,ROUND(J118*K118,0),""))</f>
        <v/>
      </c>
    </row>
    <row r="119" spans="1:13" ht="16.5" hidden="1" customHeight="1" outlineLevel="1">
      <c r="A119" s="566"/>
      <c r="B119" s="568"/>
      <c r="C119" s="568"/>
      <c r="D119" s="568"/>
      <c r="E119" s="570"/>
      <c r="F119" s="137" t="s">
        <v>85</v>
      </c>
      <c r="G119" s="339">
        <f>G118</f>
        <v>0</v>
      </c>
      <c r="H119" s="138">
        <f>Finance_sheet!J119</f>
        <v>0</v>
      </c>
      <c r="I119" s="139" t="str">
        <f t="shared" si="2"/>
        <v/>
      </c>
      <c r="J119" s="139" t="str">
        <f t="shared" si="3"/>
        <v/>
      </c>
      <c r="K119" s="572"/>
      <c r="L119" s="397" t="str">
        <f>IF(AND(G119=0,H119=0),"",IF(H119&gt;G119,ROUND(I119*K118,0),""))</f>
        <v/>
      </c>
      <c r="M119" s="401" t="str">
        <f>IF(G119=0,"",IF(H119&lt;G119,ROUND(J119*K118,0),""))</f>
        <v/>
      </c>
    </row>
    <row r="120" spans="1:13" ht="15.95" hidden="1" customHeight="1" outlineLevel="1">
      <c r="A120" s="565" t="s">
        <v>237</v>
      </c>
      <c r="B120" s="567" t="str">
        <f>_xlfn.XLOOKUP(A120,TblMainInvoices[Item_Code],TblMainInvoices[Subject_Item])</f>
        <v>برچیدن تخته زیر شیروانی یا توفال سقف.</v>
      </c>
      <c r="C120" s="567"/>
      <c r="D120" s="567"/>
      <c r="E120" s="569" t="str">
        <f>_xlfn.XLOOKUP(A120,TblMainInvoices[Item_Code],TblMainInvoices[Unit])</f>
        <v>مترمربع</v>
      </c>
      <c r="F120" s="22" t="s">
        <v>9</v>
      </c>
      <c r="G120" s="340">
        <f>IFERROR(_xlfn.XLOOKUP(A120,TblMainInvoices[Item_Code],TblMainInvoices[Estimate_Contract_Volumn]),"")</f>
        <v>0</v>
      </c>
      <c r="H120" s="268">
        <f>Finance_sheet!J120</f>
        <v>0</v>
      </c>
      <c r="I120" s="168" t="str">
        <f t="shared" si="2"/>
        <v/>
      </c>
      <c r="J120" s="168" t="str">
        <f t="shared" si="3"/>
        <v/>
      </c>
      <c r="K120" s="571">
        <f>_xlfn.XLOOKUP(A120,TblMainInvoices[Item_Code],TblMainInvoices[Price_Unit])</f>
        <v>318500</v>
      </c>
      <c r="L120" s="399" t="str">
        <f>IF(AND(G120=0,H120=0),"",IF(H120&gt;G120,ROUND(I120*K120,0),""))</f>
        <v/>
      </c>
      <c r="M120" s="400" t="str">
        <f>IF(G120=0,"",IF(H120&lt;G120,ROUND(J120*K120,0),""))</f>
        <v/>
      </c>
    </row>
    <row r="121" spans="1:13" ht="16.5" hidden="1" customHeight="1" outlineLevel="1">
      <c r="A121" s="566"/>
      <c r="B121" s="568"/>
      <c r="C121" s="568"/>
      <c r="D121" s="568"/>
      <c r="E121" s="570"/>
      <c r="F121" s="137" t="s">
        <v>85</v>
      </c>
      <c r="G121" s="339">
        <f>G120</f>
        <v>0</v>
      </c>
      <c r="H121" s="138">
        <f>Finance_sheet!J121</f>
        <v>0</v>
      </c>
      <c r="I121" s="139" t="str">
        <f t="shared" si="2"/>
        <v/>
      </c>
      <c r="J121" s="139" t="str">
        <f t="shared" si="3"/>
        <v/>
      </c>
      <c r="K121" s="572"/>
      <c r="L121" s="397" t="str">
        <f>IF(AND(G121=0,H121=0),"",IF(H121&gt;G121,ROUND(I121*K120,0),""))</f>
        <v/>
      </c>
      <c r="M121" s="401" t="str">
        <f>IF(G121=0,"",IF(H121&lt;G121,ROUND(J121*K120,0),""))</f>
        <v/>
      </c>
    </row>
    <row r="122" spans="1:13" ht="15.95" hidden="1" customHeight="1" outlineLevel="1">
      <c r="A122" s="565" t="s">
        <v>239</v>
      </c>
      <c r="B122" s="567" t="str">
        <f>_xlfn.XLOOKUP(A122,TblMainInvoices[Item_Code],TblMainInvoices[Subject_Item])</f>
        <v>برچیدن لاپه چوبی به طور کامل.</v>
      </c>
      <c r="C122" s="567"/>
      <c r="D122" s="567"/>
      <c r="E122" s="569" t="str">
        <f>_xlfn.XLOOKUP(A122,TblMainInvoices[Item_Code],TblMainInvoices[Unit])</f>
        <v>مترمربع</v>
      </c>
      <c r="F122" s="22" t="s">
        <v>9</v>
      </c>
      <c r="G122" s="340">
        <f>IFERROR(_xlfn.XLOOKUP(A122,TblMainInvoices[Item_Code],TblMainInvoices[Estimate_Contract_Volumn]),"")</f>
        <v>0</v>
      </c>
      <c r="H122" s="268">
        <f>Finance_sheet!J122</f>
        <v>0</v>
      </c>
      <c r="I122" s="168" t="str">
        <f t="shared" si="2"/>
        <v/>
      </c>
      <c r="J122" s="168" t="str">
        <f t="shared" si="3"/>
        <v/>
      </c>
      <c r="K122" s="571">
        <f>_xlfn.XLOOKUP(A122,TblMainInvoices[Item_Code],TblMainInvoices[Price_Unit])</f>
        <v>1592000</v>
      </c>
      <c r="L122" s="399" t="str">
        <f>IF(AND(G122=0,H122=0),"",IF(H122&gt;G122,ROUND(I122*K122,0),""))</f>
        <v/>
      </c>
      <c r="M122" s="400" t="str">
        <f>IF(G122=0,"",IF(H122&lt;G122,ROUND(J122*K122,0),""))</f>
        <v/>
      </c>
    </row>
    <row r="123" spans="1:13" ht="16.5" hidden="1" customHeight="1" outlineLevel="1">
      <c r="A123" s="566"/>
      <c r="B123" s="568"/>
      <c r="C123" s="568"/>
      <c r="D123" s="568"/>
      <c r="E123" s="570"/>
      <c r="F123" s="137" t="s">
        <v>85</v>
      </c>
      <c r="G123" s="339">
        <f>G122</f>
        <v>0</v>
      </c>
      <c r="H123" s="138">
        <f>Finance_sheet!J123</f>
        <v>0</v>
      </c>
      <c r="I123" s="139" t="str">
        <f t="shared" si="2"/>
        <v/>
      </c>
      <c r="J123" s="139" t="str">
        <f t="shared" si="3"/>
        <v/>
      </c>
      <c r="K123" s="572"/>
      <c r="L123" s="397" t="str">
        <f>IF(AND(G123=0,H123=0),"",IF(H123&gt;G123,ROUND(I123*K122,0),""))</f>
        <v/>
      </c>
      <c r="M123" s="401" t="str">
        <f>IF(G123=0,"",IF(H123&lt;G123,ROUND(J123*K122,0),""))</f>
        <v/>
      </c>
    </row>
    <row r="124" spans="1:13" ht="15.95" hidden="1" customHeight="1" outlineLevel="1">
      <c r="A124" s="565" t="s">
        <v>241</v>
      </c>
      <c r="B124" s="567" t="str">
        <f>_xlfn.XLOOKUP(A124,TblMainInvoices[Item_Code],TblMainInvoices[Subject_Item])</f>
        <v>برچیدن خرپای چوبی، به انضمام اتصالات و تیرریزی‌های چوبی بین خرپاها</v>
      </c>
      <c r="C124" s="567"/>
      <c r="D124" s="567"/>
      <c r="E124" s="569" t="str">
        <f>_xlfn.XLOOKUP(A124,TblMainInvoices[Item_Code],TblMainInvoices[Unit])</f>
        <v>مترمربع</v>
      </c>
      <c r="F124" s="22" t="s">
        <v>9</v>
      </c>
      <c r="G124" s="340">
        <f>IFERROR(_xlfn.XLOOKUP(A124,TblMainInvoices[Item_Code],TblMainInvoices[Estimate_Contract_Volumn]),"")</f>
        <v>0</v>
      </c>
      <c r="H124" s="268">
        <f>Finance_sheet!J124</f>
        <v>0</v>
      </c>
      <c r="I124" s="168" t="str">
        <f t="shared" si="2"/>
        <v/>
      </c>
      <c r="J124" s="168" t="str">
        <f t="shared" si="3"/>
        <v/>
      </c>
      <c r="K124" s="571">
        <f>_xlfn.XLOOKUP(A124,TblMainInvoices[Item_Code],TblMainInvoices[Price_Unit])</f>
        <v>1592000</v>
      </c>
      <c r="L124" s="399" t="str">
        <f>IF(AND(G124=0,H124=0),"",IF(H124&gt;G124,ROUND(I124*K124,0),""))</f>
        <v/>
      </c>
      <c r="M124" s="400" t="str">
        <f>IF(G124=0,"",IF(H124&lt;G124,ROUND(J124*K124,0),""))</f>
        <v/>
      </c>
    </row>
    <row r="125" spans="1:13" ht="16.5" hidden="1" customHeight="1" outlineLevel="1">
      <c r="A125" s="566"/>
      <c r="B125" s="568"/>
      <c r="C125" s="568"/>
      <c r="D125" s="568"/>
      <c r="E125" s="570"/>
      <c r="F125" s="137" t="s">
        <v>85</v>
      </c>
      <c r="G125" s="339">
        <f>G124</f>
        <v>0</v>
      </c>
      <c r="H125" s="138">
        <f>Finance_sheet!J125</f>
        <v>0</v>
      </c>
      <c r="I125" s="139" t="str">
        <f t="shared" si="2"/>
        <v/>
      </c>
      <c r="J125" s="139" t="str">
        <f t="shared" si="3"/>
        <v/>
      </c>
      <c r="K125" s="572"/>
      <c r="L125" s="397" t="str">
        <f>IF(AND(G125=0,H125=0),"",IF(H125&gt;G125,ROUND(I125*K124,0),""))</f>
        <v/>
      </c>
      <c r="M125" s="401" t="str">
        <f>IF(G125=0,"",IF(H125&lt;G125,ROUND(J125*K124,0),""))</f>
        <v/>
      </c>
    </row>
    <row r="126" spans="1:13" ht="15.95" hidden="1" customHeight="1" outlineLevel="1">
      <c r="A126" s="565" t="s">
        <v>243</v>
      </c>
      <c r="B126" s="567" t="str">
        <f>_xlfn.XLOOKUP(A126,TblMainInvoices[Item_Code],TblMainInvoices[Subject_Item])</f>
        <v>برچیدن در و پنجره چوبی، همراه با چهارچوب مربوط.</v>
      </c>
      <c r="C126" s="567"/>
      <c r="D126" s="567"/>
      <c r="E126" s="569" t="str">
        <f>_xlfn.XLOOKUP(A126,TblMainInvoices[Item_Code],TblMainInvoices[Unit])</f>
        <v>عدد</v>
      </c>
      <c r="F126" s="22" t="s">
        <v>9</v>
      </c>
      <c r="G126" s="340">
        <f>IFERROR(_xlfn.XLOOKUP(A126,TblMainInvoices[Item_Code],TblMainInvoices[Estimate_Contract_Volumn]),"")</f>
        <v>0</v>
      </c>
      <c r="H126" s="268">
        <f>Finance_sheet!J126</f>
        <v>0</v>
      </c>
      <c r="I126" s="168" t="str">
        <f t="shared" si="2"/>
        <v/>
      </c>
      <c r="J126" s="168" t="str">
        <f t="shared" si="3"/>
        <v/>
      </c>
      <c r="K126" s="571">
        <f>_xlfn.XLOOKUP(A126,TblMainInvoices[Item_Code],TblMainInvoices[Price_Unit])</f>
        <v>1046000</v>
      </c>
      <c r="L126" s="399" t="str">
        <f>IF(AND(G126=0,H126=0),"",IF(H126&gt;G126,ROUND(I126*K126,0),""))</f>
        <v/>
      </c>
      <c r="M126" s="400" t="str">
        <f>IF(G126=0,"",IF(H126&lt;G126,ROUND(J126*K126,0),""))</f>
        <v/>
      </c>
    </row>
    <row r="127" spans="1:13" ht="16.5" hidden="1" customHeight="1" outlineLevel="1">
      <c r="A127" s="566"/>
      <c r="B127" s="568"/>
      <c r="C127" s="568"/>
      <c r="D127" s="568"/>
      <c r="E127" s="570"/>
      <c r="F127" s="137" t="s">
        <v>85</v>
      </c>
      <c r="G127" s="339">
        <f>G126</f>
        <v>0</v>
      </c>
      <c r="H127" s="138">
        <f>Finance_sheet!J127</f>
        <v>0</v>
      </c>
      <c r="I127" s="139" t="str">
        <f t="shared" si="2"/>
        <v/>
      </c>
      <c r="J127" s="139" t="str">
        <f t="shared" si="3"/>
        <v/>
      </c>
      <c r="K127" s="572"/>
      <c r="L127" s="397" t="str">
        <f>IF(AND(G127=0,H127=0),"",IF(H127&gt;G127,ROUND(I127*K126,0),""))</f>
        <v/>
      </c>
      <c r="M127" s="401" t="str">
        <f>IF(G127=0,"",IF(H127&lt;G127,ROUND(J127*K126,0),""))</f>
        <v/>
      </c>
    </row>
    <row r="128" spans="1:13" ht="15.95" customHeight="1" collapsed="1">
      <c r="A128" s="565" t="s">
        <v>245</v>
      </c>
      <c r="B128" s="567" t="str">
        <f>_xlfn.XLOOKUP(A128,TblMainInvoices[Item_Code],TblMainInvoices[Subject_Item])</f>
        <v>برچیدن دیوار جداکننده فولادی، چوبی، شیشه‌ای و مانند آن یا ترکیبی از آن‌ها</v>
      </c>
      <c r="C128" s="567"/>
      <c r="D128" s="567"/>
      <c r="E128" s="569" t="str">
        <f>_xlfn.XLOOKUP(A128,TblMainInvoices[Item_Code],TblMainInvoices[Unit])</f>
        <v>مترمربع</v>
      </c>
      <c r="F128" s="22" t="s">
        <v>9</v>
      </c>
      <c r="G128" s="340">
        <f>IFERROR(_xlfn.XLOOKUP(A128,TblMainInvoices[Item_Code],TblMainInvoices[Estimate_Contract_Volumn]),"")</f>
        <v>0</v>
      </c>
      <c r="H128" s="268">
        <f>Finance_sheet!J128</f>
        <v>0</v>
      </c>
      <c r="I128" s="168" t="str">
        <f t="shared" si="2"/>
        <v/>
      </c>
      <c r="J128" s="168" t="str">
        <f t="shared" si="3"/>
        <v/>
      </c>
      <c r="K128" s="571">
        <f>_xlfn.XLOOKUP(A128,TblMainInvoices[Item_Code],TblMainInvoices[Price_Unit])</f>
        <v>837500</v>
      </c>
      <c r="L128" s="399" t="str">
        <f>IF(AND(G128=0,H128=0),"",IF(H128&gt;G128,ROUND(I128*K128,0),""))</f>
        <v/>
      </c>
      <c r="M128" s="400" t="str">
        <f>IF(G128=0,"",IF(H128&lt;G128,ROUND(J128*K128,0),""))</f>
        <v/>
      </c>
    </row>
    <row r="129" spans="1:13" ht="16.5" customHeight="1">
      <c r="A129" s="566"/>
      <c r="B129" s="568"/>
      <c r="C129" s="568"/>
      <c r="D129" s="568"/>
      <c r="E129" s="570"/>
      <c r="F129" s="137" t="s">
        <v>85</v>
      </c>
      <c r="G129" s="339">
        <f>G128</f>
        <v>0</v>
      </c>
      <c r="H129" s="138">
        <f>Finance_sheet!J129</f>
        <v>0</v>
      </c>
      <c r="I129" s="139" t="str">
        <f t="shared" si="2"/>
        <v/>
      </c>
      <c r="J129" s="139" t="str">
        <f t="shared" si="3"/>
        <v/>
      </c>
      <c r="K129" s="572"/>
      <c r="L129" s="397" t="str">
        <f>IF(AND(G129=0,H129=0),"",IF(H129&gt;G129,ROUND(I129*K128,0),""))</f>
        <v/>
      </c>
      <c r="M129" s="401" t="str">
        <f>IF(G129=0,"",IF(H129&lt;G129,ROUND(J129*K128,0),""))</f>
        <v/>
      </c>
    </row>
    <row r="130" spans="1:13" ht="15.95" hidden="1" customHeight="1" outlineLevel="1">
      <c r="A130" s="565" t="s">
        <v>247</v>
      </c>
      <c r="B130" s="567" t="str">
        <f>_xlfn.XLOOKUP(A130,TblMainInvoices[Item_Code],TblMainInvoices[Subject_Item])</f>
        <v>بازکردن قفل و یراق‌آلات در و پنجره، لولا، چفت، دستگیره و مانند آن.</v>
      </c>
      <c r="C130" s="567"/>
      <c r="D130" s="567"/>
      <c r="E130" s="569" t="str">
        <f>_xlfn.XLOOKUP(A130,TblMainInvoices[Item_Code],TblMainInvoices[Unit])</f>
        <v>لنگه</v>
      </c>
      <c r="F130" s="22" t="s">
        <v>9</v>
      </c>
      <c r="G130" s="340">
        <f>IFERROR(_xlfn.XLOOKUP(A130,TblMainInvoices[Item_Code],TblMainInvoices[Estimate_Contract_Volumn]),"")</f>
        <v>0</v>
      </c>
      <c r="H130" s="268">
        <f>Finance_sheet!J130</f>
        <v>0</v>
      </c>
      <c r="I130" s="168" t="str">
        <f t="shared" si="2"/>
        <v/>
      </c>
      <c r="J130" s="168" t="str">
        <f t="shared" si="3"/>
        <v/>
      </c>
      <c r="K130" s="571">
        <f>_xlfn.XLOOKUP(A130,TblMainInvoices[Item_Code],TblMainInvoices[Price_Unit])</f>
        <v>423000</v>
      </c>
      <c r="L130" s="399" t="str">
        <f>IF(AND(G130=0,H130=0),"",IF(H130&gt;G130,ROUND(I130*K130,0),""))</f>
        <v/>
      </c>
      <c r="M130" s="400" t="str">
        <f>IF(G130=0,"",IF(H130&lt;G130,ROUND(J130*K130,0),""))</f>
        <v/>
      </c>
    </row>
    <row r="131" spans="1:13" ht="16.5" hidden="1" customHeight="1" outlineLevel="1">
      <c r="A131" s="566"/>
      <c r="B131" s="568"/>
      <c r="C131" s="568"/>
      <c r="D131" s="568"/>
      <c r="E131" s="570"/>
      <c r="F131" s="137" t="s">
        <v>85</v>
      </c>
      <c r="G131" s="339">
        <f>G130</f>
        <v>0</v>
      </c>
      <c r="H131" s="138">
        <f>Finance_sheet!J131</f>
        <v>0</v>
      </c>
      <c r="I131" s="139" t="str">
        <f t="shared" si="2"/>
        <v/>
      </c>
      <c r="J131" s="139" t="str">
        <f t="shared" si="3"/>
        <v/>
      </c>
      <c r="K131" s="572"/>
      <c r="L131" s="397" t="str">
        <f>IF(AND(G131=0,H131=0),"",IF(H131&gt;G131,ROUND(I131*K130,0),""))</f>
        <v/>
      </c>
      <c r="M131" s="401" t="str">
        <f>IF(G131=0,"",IF(H131&lt;G131,ROUND(J131*K130,0),""))</f>
        <v/>
      </c>
    </row>
    <row r="132" spans="1:13" ht="15.95" hidden="1" customHeight="1" outlineLevel="1">
      <c r="A132" s="565" t="s">
        <v>250</v>
      </c>
      <c r="B132" s="567" t="str">
        <f>_xlfn.XLOOKUP(A132,TblMainInvoices[Item_Code],TblMainInvoices[Subject_Item])</f>
        <v>برچیدن  زیرسازی سطوح کاذب با مصالح چوبی.</v>
      </c>
      <c r="C132" s="567"/>
      <c r="D132" s="567"/>
      <c r="E132" s="569" t="str">
        <f>_xlfn.XLOOKUP(A132,TblMainInvoices[Item_Code],TblMainInvoices[Unit])</f>
        <v>مترمربع</v>
      </c>
      <c r="F132" s="22" t="s">
        <v>9</v>
      </c>
      <c r="G132" s="340">
        <f>IFERROR(_xlfn.XLOOKUP(A132,TblMainInvoices[Item_Code],TblMainInvoices[Estimate_Contract_Volumn]),"")</f>
        <v>0</v>
      </c>
      <c r="H132" s="268">
        <f>Finance_sheet!J132</f>
        <v>0</v>
      </c>
      <c r="I132" s="168" t="str">
        <f t="shared" si="2"/>
        <v/>
      </c>
      <c r="J132" s="168" t="str">
        <f t="shared" si="3"/>
        <v/>
      </c>
      <c r="K132" s="571">
        <f>_xlfn.XLOOKUP(A132,TblMainInvoices[Item_Code],TblMainInvoices[Price_Unit])</f>
        <v>427500</v>
      </c>
      <c r="L132" s="399" t="str">
        <f>IF(AND(G132=0,H132=0),"",IF(H132&gt;G132,ROUND(I132*K132,0),""))</f>
        <v/>
      </c>
      <c r="M132" s="400" t="str">
        <f>IF(G132=0,"",IF(H132&lt;G132,ROUND(J132*K132,0),""))</f>
        <v/>
      </c>
    </row>
    <row r="133" spans="1:13" ht="16.5" hidden="1" customHeight="1" outlineLevel="1">
      <c r="A133" s="566"/>
      <c r="B133" s="568"/>
      <c r="C133" s="568"/>
      <c r="D133" s="568"/>
      <c r="E133" s="570"/>
      <c r="F133" s="137" t="s">
        <v>85</v>
      </c>
      <c r="G133" s="339">
        <f>G132</f>
        <v>0</v>
      </c>
      <c r="H133" s="138">
        <f>Finance_sheet!J133</f>
        <v>0</v>
      </c>
      <c r="I133" s="139" t="str">
        <f t="shared" si="2"/>
        <v/>
      </c>
      <c r="J133" s="139" t="str">
        <f t="shared" si="3"/>
        <v/>
      </c>
      <c r="K133" s="572"/>
      <c r="L133" s="397" t="str">
        <f>IF(AND(G133=0,H133=0),"",IF(H133&gt;G133,ROUND(I133*K132,0),""))</f>
        <v/>
      </c>
      <c r="M133" s="401" t="str">
        <f>IF(G133=0,"",IF(H133&lt;G133,ROUND(J133*K132,0),""))</f>
        <v/>
      </c>
    </row>
    <row r="134" spans="1:13" ht="15.95" hidden="1" customHeight="1" outlineLevel="1">
      <c r="A134" s="565" t="s">
        <v>252</v>
      </c>
      <c r="B134" s="567" t="str">
        <f>_xlfn.XLOOKUP(A134,TblMainInvoices[Item_Code],TblMainInvoices[Subject_Item])</f>
        <v>برچیدن  انواع صفحات گچی یا سیمانی دیواری و سقفی به همراه زیرسازی مربوط.</v>
      </c>
      <c r="C134" s="567"/>
      <c r="D134" s="567"/>
      <c r="E134" s="569" t="str">
        <f>_xlfn.XLOOKUP(A134,TblMainInvoices[Item_Code],TblMainInvoices[Unit])</f>
        <v>مترمربع</v>
      </c>
      <c r="F134" s="22" t="s">
        <v>9</v>
      </c>
      <c r="G134" s="340">
        <f>IFERROR(_xlfn.XLOOKUP(A134,TblMainInvoices[Item_Code],TblMainInvoices[Estimate_Contract_Volumn]),"")</f>
        <v>0</v>
      </c>
      <c r="H134" s="268">
        <f>Finance_sheet!J134</f>
        <v>0</v>
      </c>
      <c r="I134" s="168" t="str">
        <f t="shared" si="2"/>
        <v/>
      </c>
      <c r="J134" s="168" t="str">
        <f t="shared" si="3"/>
        <v/>
      </c>
      <c r="K134" s="571">
        <f>_xlfn.XLOOKUP(A134,TblMainInvoices[Item_Code],TblMainInvoices[Price_Unit])</f>
        <v>567500</v>
      </c>
      <c r="L134" s="399" t="str">
        <f>IF(AND(G134=0,H134=0),"",IF(H134&gt;G134,ROUND(I134*K134,0),""))</f>
        <v/>
      </c>
      <c r="M134" s="400" t="str">
        <f>IF(G134=0,"",IF(H134&lt;G134,ROUND(J134*K134,0),""))</f>
        <v/>
      </c>
    </row>
    <row r="135" spans="1:13" ht="16.5" hidden="1" customHeight="1" outlineLevel="1">
      <c r="A135" s="566"/>
      <c r="B135" s="568"/>
      <c r="C135" s="568"/>
      <c r="D135" s="568"/>
      <c r="E135" s="570"/>
      <c r="F135" s="137" t="s">
        <v>85</v>
      </c>
      <c r="G135" s="339">
        <f>G134</f>
        <v>0</v>
      </c>
      <c r="H135" s="138">
        <f>Finance_sheet!J135</f>
        <v>0</v>
      </c>
      <c r="I135" s="139" t="str">
        <f t="shared" si="2"/>
        <v/>
      </c>
      <c r="J135" s="139" t="str">
        <f t="shared" si="3"/>
        <v/>
      </c>
      <c r="K135" s="572"/>
      <c r="L135" s="397" t="str">
        <f>IF(AND(G135=0,H135=0),"",IF(H135&gt;G135,ROUND(I135*K134,0),""))</f>
        <v/>
      </c>
      <c r="M135" s="401" t="str">
        <f>IF(G135=0,"",IF(H135&lt;G135,ROUND(J135*K134,0),""))</f>
        <v/>
      </c>
    </row>
    <row r="136" spans="1:13" ht="15.95" hidden="1" customHeight="1" outlineLevel="1">
      <c r="A136" s="565" t="s">
        <v>254</v>
      </c>
      <c r="B136" s="567" t="str">
        <f>_xlfn.XLOOKUP(A136,TblMainInvoices[Item_Code],TblMainInvoices[Subject_Item])</f>
        <v>برچیدن  پانل‌های ساندویچی فلزی دیواری و سقفی.</v>
      </c>
      <c r="C136" s="567"/>
      <c r="D136" s="567"/>
      <c r="E136" s="569" t="str">
        <f>_xlfn.XLOOKUP(A136,TblMainInvoices[Item_Code],TblMainInvoices[Unit])</f>
        <v>مترمربع</v>
      </c>
      <c r="F136" s="22" t="s">
        <v>9</v>
      </c>
      <c r="G136" s="340">
        <f>IFERROR(_xlfn.XLOOKUP(A136,TblMainInvoices[Item_Code],TblMainInvoices[Estimate_Contract_Volumn]),"")</f>
        <v>0</v>
      </c>
      <c r="H136" s="268">
        <f>Finance_sheet!J136</f>
        <v>0</v>
      </c>
      <c r="I136" s="168" t="str">
        <f t="shared" si="2"/>
        <v/>
      </c>
      <c r="J136" s="168" t="str">
        <f t="shared" si="3"/>
        <v/>
      </c>
      <c r="K136" s="571">
        <f>_xlfn.XLOOKUP(A136,TblMainInvoices[Item_Code],TblMainInvoices[Price_Unit])</f>
        <v>318500</v>
      </c>
      <c r="L136" s="399" t="str">
        <f>IF(AND(G136=0,H136=0),"",IF(H136&gt;G136,ROUND(I136*K136,0),""))</f>
        <v/>
      </c>
      <c r="M136" s="400" t="str">
        <f>IF(G136=0,"",IF(H136&lt;G136,ROUND(J136*K136,0),""))</f>
        <v/>
      </c>
    </row>
    <row r="137" spans="1:13" ht="16.5" hidden="1" customHeight="1" outlineLevel="1">
      <c r="A137" s="566"/>
      <c r="B137" s="568"/>
      <c r="C137" s="568"/>
      <c r="D137" s="568"/>
      <c r="E137" s="570"/>
      <c r="F137" s="137" t="s">
        <v>85</v>
      </c>
      <c r="G137" s="339">
        <f>G136</f>
        <v>0</v>
      </c>
      <c r="H137" s="138">
        <f>Finance_sheet!J137</f>
        <v>0</v>
      </c>
      <c r="I137" s="139" t="str">
        <f t="shared" si="2"/>
        <v/>
      </c>
      <c r="J137" s="139" t="str">
        <f t="shared" si="3"/>
        <v/>
      </c>
      <c r="K137" s="572"/>
      <c r="L137" s="397" t="str">
        <f>IF(AND(G137=0,H137=0),"",IF(H137&gt;G137,ROUND(I137*K136,0),""))</f>
        <v/>
      </c>
      <c r="M137" s="401" t="str">
        <f>IF(G137=0,"",IF(H137&lt;G137,ROUND(J137*K136,0),""))</f>
        <v/>
      </c>
    </row>
    <row r="138" spans="1:13" ht="15.95" hidden="1" customHeight="1" outlineLevel="1">
      <c r="A138" s="565" t="s">
        <v>256</v>
      </c>
      <c r="B138" s="567" t="str">
        <f>_xlfn.XLOOKUP(A138,TblMainInvoices[Item_Code],TblMainInvoices[Subject_Item])</f>
        <v>برچیدن انواع سقف کاذب، کف‌پوش یا دیوارپوش پلیمری، چوبی، آلومینیومی، به همراه زیرسازی مربوط در صورت لزوم</v>
      </c>
      <c r="C138" s="567"/>
      <c r="D138" s="567"/>
      <c r="E138" s="569" t="str">
        <f>_xlfn.XLOOKUP(A138,TblMainInvoices[Item_Code],TblMainInvoices[Unit])</f>
        <v>مترمربع</v>
      </c>
      <c r="F138" s="22" t="s">
        <v>9</v>
      </c>
      <c r="G138" s="340">
        <f>IFERROR(_xlfn.XLOOKUP(A138,TblMainInvoices[Item_Code],TblMainInvoices[Estimate_Contract_Volumn]),"")</f>
        <v>0</v>
      </c>
      <c r="H138" s="268">
        <f>Finance_sheet!J138</f>
        <v>0</v>
      </c>
      <c r="I138" s="168" t="str">
        <f t="shared" si="2"/>
        <v/>
      </c>
      <c r="J138" s="168" t="str">
        <f t="shared" si="3"/>
        <v/>
      </c>
      <c r="K138" s="571">
        <f>_xlfn.XLOOKUP(A138,TblMainInvoices[Item_Code],TblMainInvoices[Price_Unit])</f>
        <v>681000</v>
      </c>
      <c r="L138" s="399" t="str">
        <f>IF(AND(G138=0,H138=0),"",IF(H138&gt;G138,ROUND(I138*K138,0),""))</f>
        <v/>
      </c>
      <c r="M138" s="400" t="str">
        <f>IF(G138=0,"",IF(H138&lt;G138,ROUND(J138*K138,0),""))</f>
        <v/>
      </c>
    </row>
    <row r="139" spans="1:13" ht="16.5" hidden="1" customHeight="1" outlineLevel="1">
      <c r="A139" s="566"/>
      <c r="B139" s="568"/>
      <c r="C139" s="568"/>
      <c r="D139" s="568"/>
      <c r="E139" s="570"/>
      <c r="F139" s="137" t="s">
        <v>85</v>
      </c>
      <c r="G139" s="339">
        <f>G138</f>
        <v>0</v>
      </c>
      <c r="H139" s="138">
        <f>Finance_sheet!J139</f>
        <v>0</v>
      </c>
      <c r="I139" s="139" t="str">
        <f t="shared" si="2"/>
        <v/>
      </c>
      <c r="J139" s="139" t="str">
        <f t="shared" si="3"/>
        <v/>
      </c>
      <c r="K139" s="572"/>
      <c r="L139" s="397" t="str">
        <f>IF(AND(G139=0,H139=0),"",IF(H139&gt;G139,ROUND(I139*K138,0),""))</f>
        <v/>
      </c>
      <c r="M139" s="401" t="str">
        <f>IF(G139=0,"",IF(H139&lt;G139,ROUND(J139*K138,0),""))</f>
        <v/>
      </c>
    </row>
    <row r="140" spans="1:13" ht="15.95" hidden="1" customHeight="1" outlineLevel="1">
      <c r="A140" s="565" t="s">
        <v>258</v>
      </c>
      <c r="B140" s="567" t="str">
        <f>_xlfn.XLOOKUP(A140,TblMainInvoices[Item_Code],TblMainInvoices[Subject_Item])</f>
        <v>برچیدن تایل‌های سقفی از هر نوع به صورت مشبک و به گونه‌ای که تایل‌ها سالم حفظ شود به همراه زیرسازی مربوط</v>
      </c>
      <c r="C140" s="567"/>
      <c r="D140" s="567"/>
      <c r="E140" s="569" t="str">
        <f>_xlfn.XLOOKUP(A140,TblMainInvoices[Item_Code],TblMainInvoices[Unit])</f>
        <v>مترمربع</v>
      </c>
      <c r="F140" s="22" t="s">
        <v>9</v>
      </c>
      <c r="G140" s="340">
        <f>IFERROR(_xlfn.XLOOKUP(A140,TblMainInvoices[Item_Code],TblMainInvoices[Estimate_Contract_Volumn]),"")</f>
        <v>0</v>
      </c>
      <c r="H140" s="268">
        <f>Finance_sheet!J140</f>
        <v>0</v>
      </c>
      <c r="I140" s="168" t="str">
        <f t="shared" si="2"/>
        <v/>
      </c>
      <c r="J140" s="168" t="str">
        <f t="shared" si="3"/>
        <v/>
      </c>
      <c r="K140" s="571">
        <f>_xlfn.XLOOKUP(A140,TblMainInvoices[Item_Code],TblMainInvoices[Price_Unit])</f>
        <v>426000</v>
      </c>
      <c r="L140" s="399" t="str">
        <f>IF(AND(G140=0,H140=0),"",IF(H140&gt;G140,ROUND(I140*K140,0),""))</f>
        <v/>
      </c>
      <c r="M140" s="400" t="str">
        <f>IF(G140=0,"",IF(H140&lt;G140,ROUND(J140*K140,0),""))</f>
        <v/>
      </c>
    </row>
    <row r="141" spans="1:13" ht="16.5" hidden="1" customHeight="1" outlineLevel="1">
      <c r="A141" s="566"/>
      <c r="B141" s="568"/>
      <c r="C141" s="568"/>
      <c r="D141" s="568"/>
      <c r="E141" s="570"/>
      <c r="F141" s="137" t="s">
        <v>85</v>
      </c>
      <c r="G141" s="339">
        <f>G140</f>
        <v>0</v>
      </c>
      <c r="H141" s="138">
        <f>Finance_sheet!J141</f>
        <v>0</v>
      </c>
      <c r="I141" s="139" t="str">
        <f t="shared" si="2"/>
        <v/>
      </c>
      <c r="J141" s="139" t="str">
        <f t="shared" si="3"/>
        <v/>
      </c>
      <c r="K141" s="572"/>
      <c r="L141" s="397" t="str">
        <f>IF(AND(G141=0,H141=0),"",IF(H141&gt;G141,ROUND(I141*K140,0),""))</f>
        <v/>
      </c>
      <c r="M141" s="401" t="str">
        <f>IF(G141=0,"",IF(H141&lt;G141,ROUND(J141*K140,0),""))</f>
        <v/>
      </c>
    </row>
    <row r="142" spans="1:13" ht="15.95" hidden="1" customHeight="1" outlineLevel="1">
      <c r="A142" s="565" t="s">
        <v>260</v>
      </c>
      <c r="B142" s="567" t="str">
        <f>_xlfn.XLOOKUP(A142,TblMainInvoices[Item_Code],TblMainInvoices[Subject_Item])</f>
        <v>برچیدن شیشه نشکن اعم از ثابت یا بازشو به گونه‌ای که شیشه‌ها سالم حفظ شود</v>
      </c>
      <c r="C142" s="567"/>
      <c r="D142" s="567"/>
      <c r="E142" s="569" t="str">
        <f>_xlfn.XLOOKUP(A142,TblMainInvoices[Item_Code],TblMainInvoices[Unit])</f>
        <v>مترمربع</v>
      </c>
      <c r="F142" s="22" t="s">
        <v>9</v>
      </c>
      <c r="G142" s="340">
        <f>IFERROR(_xlfn.XLOOKUP(A142,TblMainInvoices[Item_Code],TblMainInvoices[Estimate_Contract_Volumn]),"")</f>
        <v>0</v>
      </c>
      <c r="H142" s="268">
        <f>Finance_sheet!J142</f>
        <v>0</v>
      </c>
      <c r="I142" s="168" t="str">
        <f t="shared" ref="I142:I205" si="4">IF(H142&gt;G142,H142-G142,"")</f>
        <v/>
      </c>
      <c r="J142" s="168" t="str">
        <f t="shared" ref="J142:J205" si="5">IF(H142&lt;G142,H142-G142,"")</f>
        <v/>
      </c>
      <c r="K142" s="571">
        <f>_xlfn.XLOOKUP(A142,TblMainInvoices[Item_Code],TblMainInvoices[Price_Unit])</f>
        <v>558000</v>
      </c>
      <c r="L142" s="399" t="str">
        <f>IF(AND(G142=0,H142=0),"",IF(H142&gt;G142,ROUND(I142*K142,0),""))</f>
        <v/>
      </c>
      <c r="M142" s="400" t="str">
        <f>IF(G142=0,"",IF(H142&lt;G142,ROUND(J142*K142,0),""))</f>
        <v/>
      </c>
    </row>
    <row r="143" spans="1:13" ht="16.5" hidden="1" customHeight="1" outlineLevel="1">
      <c r="A143" s="566"/>
      <c r="B143" s="568"/>
      <c r="C143" s="568"/>
      <c r="D143" s="568"/>
      <c r="E143" s="570"/>
      <c r="F143" s="137" t="s">
        <v>85</v>
      </c>
      <c r="G143" s="339">
        <f>G142</f>
        <v>0</v>
      </c>
      <c r="H143" s="138">
        <f>Finance_sheet!J143</f>
        <v>0</v>
      </c>
      <c r="I143" s="139" t="str">
        <f t="shared" si="4"/>
        <v/>
      </c>
      <c r="J143" s="139" t="str">
        <f t="shared" si="5"/>
        <v/>
      </c>
      <c r="K143" s="572"/>
      <c r="L143" s="397" t="str">
        <f>IF(AND(G143=0,H143=0),"",IF(H143&gt;G143,ROUND(I143*K142,0),""))</f>
        <v/>
      </c>
      <c r="M143" s="401" t="str">
        <f>IF(G143=0,"",IF(H143&lt;G143,ROUND(J143*K142,0),""))</f>
        <v/>
      </c>
    </row>
    <row r="144" spans="1:13" ht="15.95" hidden="1" customHeight="1" outlineLevel="1">
      <c r="A144" s="565" t="s">
        <v>262</v>
      </c>
      <c r="B144" s="567" t="str">
        <f>_xlfn.XLOOKUP(A144,TblMainInvoices[Item_Code],TblMainInvoices[Subject_Item])</f>
        <v>برچیدن پنجره یا درهای فلزی، همراه با قاب مربوط   یا هر نوع چهارچوب فلزی دیگر.</v>
      </c>
      <c r="C144" s="567"/>
      <c r="D144" s="567"/>
      <c r="E144" s="569" t="str">
        <f>_xlfn.XLOOKUP(A144,TblMainInvoices[Item_Code],TblMainInvoices[Unit])</f>
        <v>عدد</v>
      </c>
      <c r="F144" s="22" t="s">
        <v>9</v>
      </c>
      <c r="G144" s="340">
        <f>IFERROR(_xlfn.XLOOKUP(A144,TblMainInvoices[Item_Code],TblMainInvoices[Estimate_Contract_Volumn]),"")</f>
        <v>0</v>
      </c>
      <c r="H144" s="268">
        <f>Finance_sheet!J144</f>
        <v>0</v>
      </c>
      <c r="I144" s="168" t="str">
        <f t="shared" si="4"/>
        <v/>
      </c>
      <c r="J144" s="168" t="str">
        <f t="shared" si="5"/>
        <v/>
      </c>
      <c r="K144" s="571">
        <f>_xlfn.XLOOKUP(A144,TblMainInvoices[Item_Code],TblMainInvoices[Price_Unit])</f>
        <v>1395000</v>
      </c>
      <c r="L144" s="399" t="str">
        <f>IF(AND(G144=0,H144=0),"",IF(H144&gt;G144,ROUND(I144*K144,0),""))</f>
        <v/>
      </c>
      <c r="M144" s="400" t="str">
        <f>IF(G144=0,"",IF(H144&lt;G144,ROUND(J144*K144,0),""))</f>
        <v/>
      </c>
    </row>
    <row r="145" spans="1:13" ht="16.5" hidden="1" customHeight="1" outlineLevel="1">
      <c r="A145" s="566"/>
      <c r="B145" s="568"/>
      <c r="C145" s="568"/>
      <c r="D145" s="568"/>
      <c r="E145" s="570"/>
      <c r="F145" s="137" t="s">
        <v>85</v>
      </c>
      <c r="G145" s="339">
        <f>G144</f>
        <v>0</v>
      </c>
      <c r="H145" s="138">
        <f>Finance_sheet!J145</f>
        <v>0</v>
      </c>
      <c r="I145" s="139" t="str">
        <f t="shared" si="4"/>
        <v/>
      </c>
      <c r="J145" s="139" t="str">
        <f t="shared" si="5"/>
        <v/>
      </c>
      <c r="K145" s="572"/>
      <c r="L145" s="397" t="str">
        <f>IF(AND(G145=0,H145=0),"",IF(H145&gt;G145,ROUND(I145*K144,0),""))</f>
        <v/>
      </c>
      <c r="M145" s="401" t="str">
        <f>IF(G145=0,"",IF(H145&lt;G145,ROUND(J145*K144,0),""))</f>
        <v/>
      </c>
    </row>
    <row r="146" spans="1:13" ht="15.95" hidden="1" customHeight="1" outlineLevel="1">
      <c r="A146" s="565" t="s">
        <v>264</v>
      </c>
      <c r="B146" s="567" t="str">
        <f>_xlfn.XLOOKUP(A146,TblMainInvoices[Item_Code],TblMainInvoices[Subject_Item])</f>
        <v>برچیدن و صاف کردن (در حد امکان)، و دورچین کردن آهن ورق صاف یا کرکره‌ای از روی شیروانی، سقف‌ها،  سایه‌بان، جان‌پناه ، کف‌پنجره و مانند آن، برحسب سطح برچیده شده</v>
      </c>
      <c r="C146" s="567"/>
      <c r="D146" s="567"/>
      <c r="E146" s="569" t="str">
        <f>_xlfn.XLOOKUP(A146,TblMainInvoices[Item_Code],TblMainInvoices[Unit])</f>
        <v>مترمربع</v>
      </c>
      <c r="F146" s="22" t="s">
        <v>9</v>
      </c>
      <c r="G146" s="340">
        <f>IFERROR(_xlfn.XLOOKUP(A146,TblMainInvoices[Item_Code],TblMainInvoices[Estimate_Contract_Volumn]),"")</f>
        <v>0</v>
      </c>
      <c r="H146" s="268">
        <f>Finance_sheet!J146</f>
        <v>0</v>
      </c>
      <c r="I146" s="168" t="str">
        <f t="shared" si="4"/>
        <v/>
      </c>
      <c r="J146" s="168" t="str">
        <f t="shared" si="5"/>
        <v/>
      </c>
      <c r="K146" s="571">
        <f>_xlfn.XLOOKUP(A146,TblMainInvoices[Item_Code],TblMainInvoices[Price_Unit])</f>
        <v>424500</v>
      </c>
      <c r="L146" s="399" t="str">
        <f>IF(AND(G146=0,H146=0),"",IF(H146&gt;G146,ROUND(I146*K146,0),""))</f>
        <v/>
      </c>
      <c r="M146" s="400" t="str">
        <f>IF(G146=0,"",IF(H146&lt;G146,ROUND(J146*K146,0),""))</f>
        <v/>
      </c>
    </row>
    <row r="147" spans="1:13" ht="16.5" hidden="1" customHeight="1" outlineLevel="1">
      <c r="A147" s="566"/>
      <c r="B147" s="568"/>
      <c r="C147" s="568"/>
      <c r="D147" s="568"/>
      <c r="E147" s="570"/>
      <c r="F147" s="137" t="s">
        <v>85</v>
      </c>
      <c r="G147" s="339">
        <f>G146</f>
        <v>0</v>
      </c>
      <c r="H147" s="138">
        <f>Finance_sheet!J147</f>
        <v>0</v>
      </c>
      <c r="I147" s="139" t="str">
        <f t="shared" si="4"/>
        <v/>
      </c>
      <c r="J147" s="139" t="str">
        <f t="shared" si="5"/>
        <v/>
      </c>
      <c r="K147" s="572"/>
      <c r="L147" s="397" t="str">
        <f>IF(AND(G147=0,H147=0),"",IF(H147&gt;G147,ROUND(I147*K146,0),""))</f>
        <v/>
      </c>
      <c r="M147" s="401" t="str">
        <f>IF(G147=0,"",IF(H147&lt;G147,ROUND(J147*K146,0),""))</f>
        <v/>
      </c>
    </row>
    <row r="148" spans="1:13" ht="15.95" hidden="1" customHeight="1" outlineLevel="1">
      <c r="A148" s="565" t="s">
        <v>266</v>
      </c>
      <c r="B148" s="567" t="str">
        <f>_xlfn.XLOOKUP(A148,TblMainInvoices[Item_Code],TblMainInvoices[Subject_Item])</f>
        <v>برچیدن ورق‌های صاف یا موج‌دار آزبست سیمان،   برحسب   سطح برچیده شده.</v>
      </c>
      <c r="C148" s="567"/>
      <c r="D148" s="567"/>
      <c r="E148" s="569" t="str">
        <f>_xlfn.XLOOKUP(A148,TblMainInvoices[Item_Code],TblMainInvoices[Unit])</f>
        <v>مترمربع</v>
      </c>
      <c r="F148" s="22" t="s">
        <v>9</v>
      </c>
      <c r="G148" s="340">
        <f>IFERROR(_xlfn.XLOOKUP(A148,TblMainInvoices[Item_Code],TblMainInvoices[Estimate_Contract_Volumn]),"")</f>
        <v>0</v>
      </c>
      <c r="H148" s="268">
        <f>Finance_sheet!J148</f>
        <v>0</v>
      </c>
      <c r="I148" s="168" t="str">
        <f t="shared" si="4"/>
        <v/>
      </c>
      <c r="J148" s="168" t="str">
        <f t="shared" si="5"/>
        <v/>
      </c>
      <c r="K148" s="571">
        <f>_xlfn.XLOOKUP(A148,TblMainInvoices[Item_Code],TblMainInvoices[Price_Unit])</f>
        <v>424500</v>
      </c>
      <c r="L148" s="399" t="str">
        <f>IF(AND(G148=0,H148=0),"",IF(H148&gt;G148,ROUND(I148*K148,0),""))</f>
        <v/>
      </c>
      <c r="M148" s="400" t="str">
        <f>IF(G148=0,"",IF(H148&lt;G148,ROUND(J148*K148,0),""))</f>
        <v/>
      </c>
    </row>
    <row r="149" spans="1:13" ht="16.5" hidden="1" customHeight="1" outlineLevel="1">
      <c r="A149" s="566"/>
      <c r="B149" s="568"/>
      <c r="C149" s="568"/>
      <c r="D149" s="568"/>
      <c r="E149" s="570"/>
      <c r="F149" s="137" t="s">
        <v>85</v>
      </c>
      <c r="G149" s="339">
        <f>G148</f>
        <v>0</v>
      </c>
      <c r="H149" s="138">
        <f>Finance_sheet!J149</f>
        <v>0</v>
      </c>
      <c r="I149" s="139" t="str">
        <f t="shared" si="4"/>
        <v/>
      </c>
      <c r="J149" s="139" t="str">
        <f t="shared" si="5"/>
        <v/>
      </c>
      <c r="K149" s="572"/>
      <c r="L149" s="397" t="str">
        <f>IF(AND(G149=0,H149=0),"",IF(H149&gt;G149,ROUND(I149*K148,0),""))</f>
        <v/>
      </c>
      <c r="M149" s="401" t="str">
        <f>IF(G149=0,"",IF(H149&lt;G149,ROUND(J149*K148,0),""))</f>
        <v/>
      </c>
    </row>
    <row r="150" spans="1:13" ht="15.95" hidden="1" customHeight="1" outlineLevel="1">
      <c r="A150" s="565" t="s">
        <v>268</v>
      </c>
      <c r="B150" s="567" t="str">
        <f>_xlfn.XLOOKUP(A150,TblMainInvoices[Item_Code],TblMainInvoices[Subject_Item])</f>
        <v>برچیدن  هر نوع اسکلت فولادی ساختمان، برج آب فولادی ومانند آن، با هر نوع تیرآهن، ناودانی، نبشی، لوله و ورق وسایر پروفیل های فولادی، با هرگونه اتصال.</v>
      </c>
      <c r="C150" s="567"/>
      <c r="D150" s="567"/>
      <c r="E150" s="569" t="str">
        <f>_xlfn.XLOOKUP(A150,TblMainInvoices[Item_Code],TblMainInvoices[Unit])</f>
        <v>کیلوگرم</v>
      </c>
      <c r="F150" s="22" t="s">
        <v>9</v>
      </c>
      <c r="G150" s="340">
        <f>IFERROR(_xlfn.XLOOKUP(A150,TblMainInvoices[Item_Code],TblMainInvoices[Estimate_Contract_Volumn]),"")</f>
        <v>0</v>
      </c>
      <c r="H150" s="268">
        <f>Finance_sheet!J150</f>
        <v>0</v>
      </c>
      <c r="I150" s="168" t="str">
        <f t="shared" si="4"/>
        <v/>
      </c>
      <c r="J150" s="168" t="str">
        <f t="shared" si="5"/>
        <v/>
      </c>
      <c r="K150" s="571">
        <f>_xlfn.XLOOKUP(A150,TblMainInvoices[Item_Code],TblMainInvoices[Price_Unit])</f>
        <v>30900</v>
      </c>
      <c r="L150" s="399" t="str">
        <f>IF(AND(G150=0,H150=0),"",IF(H150&gt;G150,ROUND(I150*K150,0),""))</f>
        <v/>
      </c>
      <c r="M150" s="400" t="str">
        <f>IF(G150=0,"",IF(H150&lt;G150,ROUND(J150*K150,0),""))</f>
        <v/>
      </c>
    </row>
    <row r="151" spans="1:13" ht="16.5" hidden="1" customHeight="1" outlineLevel="1">
      <c r="A151" s="566"/>
      <c r="B151" s="568"/>
      <c r="C151" s="568"/>
      <c r="D151" s="568"/>
      <c r="E151" s="570"/>
      <c r="F151" s="137" t="s">
        <v>85</v>
      </c>
      <c r="G151" s="339">
        <f>G150</f>
        <v>0</v>
      </c>
      <c r="H151" s="138">
        <f>Finance_sheet!J151</f>
        <v>0</v>
      </c>
      <c r="I151" s="139" t="str">
        <f t="shared" si="4"/>
        <v/>
      </c>
      <c r="J151" s="139" t="str">
        <f t="shared" si="5"/>
        <v/>
      </c>
      <c r="K151" s="572"/>
      <c r="L151" s="397" t="str">
        <f>IF(AND(G151=0,H151=0),"",IF(H151&gt;G151,ROUND(I151*K150,0),""))</f>
        <v/>
      </c>
      <c r="M151" s="401" t="str">
        <f>IF(G151=0,"",IF(H151&lt;G151,ROUND(J151*K150,0),""))</f>
        <v/>
      </c>
    </row>
    <row r="152" spans="1:13" ht="15.95" hidden="1" customHeight="1" outlineLevel="1">
      <c r="A152" s="565" t="s">
        <v>270</v>
      </c>
      <c r="B152" s="567" t="str">
        <f>_xlfn.XLOOKUP(A152,TblMainInvoices[Item_Code],TblMainInvoices[Subject_Item])</f>
        <v>برچیدن فنس از توری سیمی، سیم خاردار یا شبکه پیش‌جوش شده با پایه‌های مربوط</v>
      </c>
      <c r="C152" s="567"/>
      <c r="D152" s="567"/>
      <c r="E152" s="569" t="str">
        <f>_xlfn.XLOOKUP(A152,TblMainInvoices[Item_Code],TblMainInvoices[Unit])</f>
        <v>مترمربع</v>
      </c>
      <c r="F152" s="22" t="s">
        <v>9</v>
      </c>
      <c r="G152" s="340">
        <f>IFERROR(_xlfn.XLOOKUP(A152,TblMainInvoices[Item_Code],TblMainInvoices[Estimate_Contract_Volumn]),"")</f>
        <v>0</v>
      </c>
      <c r="H152" s="268">
        <f>Finance_sheet!J152</f>
        <v>0</v>
      </c>
      <c r="I152" s="168" t="str">
        <f t="shared" si="4"/>
        <v/>
      </c>
      <c r="J152" s="168" t="str">
        <f t="shared" si="5"/>
        <v/>
      </c>
      <c r="K152" s="571">
        <f>_xlfn.XLOOKUP(A152,TblMainInvoices[Item_Code],TblMainInvoices[Price_Unit])</f>
        <v>523500</v>
      </c>
      <c r="L152" s="399" t="str">
        <f>IF(AND(G152=0,H152=0),"",IF(H152&gt;G152,ROUND(I152*K152,0),""))</f>
        <v/>
      </c>
      <c r="M152" s="400" t="str">
        <f>IF(G152=0,"",IF(H152&lt;G152,ROUND(J152*K152,0),""))</f>
        <v/>
      </c>
    </row>
    <row r="153" spans="1:13" ht="16.5" hidden="1" customHeight="1" outlineLevel="1">
      <c r="A153" s="566"/>
      <c r="B153" s="568"/>
      <c r="C153" s="568"/>
      <c r="D153" s="568"/>
      <c r="E153" s="570"/>
      <c r="F153" s="137" t="s">
        <v>85</v>
      </c>
      <c r="G153" s="339">
        <f>G152</f>
        <v>0</v>
      </c>
      <c r="H153" s="138">
        <f>Finance_sheet!J153</f>
        <v>0</v>
      </c>
      <c r="I153" s="139" t="str">
        <f t="shared" si="4"/>
        <v/>
      </c>
      <c r="J153" s="139" t="str">
        <f t="shared" si="5"/>
        <v/>
      </c>
      <c r="K153" s="572"/>
      <c r="L153" s="397" t="str">
        <f>IF(AND(G153=0,H153=0),"",IF(H153&gt;G153,ROUND(I153*K152,0),""))</f>
        <v/>
      </c>
      <c r="M153" s="401" t="str">
        <f>IF(G153=0,"",IF(H153&lt;G153,ROUND(J153*K152,0),""))</f>
        <v/>
      </c>
    </row>
    <row r="154" spans="1:13" ht="15.95" customHeight="1" collapsed="1">
      <c r="A154" s="565" t="s">
        <v>272</v>
      </c>
      <c r="B154" s="567" t="str">
        <f>_xlfn.XLOOKUP(A154,TblMainInvoices[Item_Code],TblMainInvoices[Subject_Item])</f>
        <v>برچیدن صفحات رابیتس از سطوح کاذب همراه اندود روی آن در صورت وجود</v>
      </c>
      <c r="C154" s="567"/>
      <c r="D154" s="567"/>
      <c r="E154" s="569" t="str">
        <f>_xlfn.XLOOKUP(A154,TblMainInvoices[Item_Code],TblMainInvoices[Unit])</f>
        <v>مترمربع</v>
      </c>
      <c r="F154" s="22" t="s">
        <v>9</v>
      </c>
      <c r="G154" s="340">
        <f>IFERROR(_xlfn.XLOOKUP(A154,TblMainInvoices[Item_Code],TblMainInvoices[Estimate_Contract_Volumn]),"")</f>
        <v>0</v>
      </c>
      <c r="H154" s="268">
        <f>Finance_sheet!J154</f>
        <v>0</v>
      </c>
      <c r="I154" s="168" t="str">
        <f t="shared" si="4"/>
        <v/>
      </c>
      <c r="J154" s="168" t="str">
        <f t="shared" si="5"/>
        <v/>
      </c>
      <c r="K154" s="571">
        <f>_xlfn.XLOOKUP(A154,TblMainInvoices[Item_Code],TblMainInvoices[Price_Unit])</f>
        <v>279000</v>
      </c>
      <c r="L154" s="399" t="str">
        <f>IF(AND(G154=0,H154=0),"",IF(H154&gt;G154,ROUND(I154*K154,0),""))</f>
        <v/>
      </c>
      <c r="M154" s="400" t="str">
        <f>IF(G154=0,"",IF(H154&lt;G154,ROUND(J154*K154,0),""))</f>
        <v/>
      </c>
    </row>
    <row r="155" spans="1:13" ht="16.5" customHeight="1">
      <c r="A155" s="566"/>
      <c r="B155" s="568"/>
      <c r="C155" s="568"/>
      <c r="D155" s="568"/>
      <c r="E155" s="570"/>
      <c r="F155" s="137" t="s">
        <v>85</v>
      </c>
      <c r="G155" s="339">
        <f>G154</f>
        <v>0</v>
      </c>
      <c r="H155" s="138">
        <f>Finance_sheet!J155</f>
        <v>0</v>
      </c>
      <c r="I155" s="139" t="str">
        <f t="shared" si="4"/>
        <v/>
      </c>
      <c r="J155" s="139" t="str">
        <f t="shared" si="5"/>
        <v/>
      </c>
      <c r="K155" s="572"/>
      <c r="L155" s="397" t="str">
        <f>IF(AND(G155=0,H155=0),"",IF(H155&gt;G155,ROUND(I155*K154,0),""))</f>
        <v/>
      </c>
      <c r="M155" s="401" t="str">
        <f>IF(G155=0,"",IF(H155&lt;G155,ROUND(J155*K154,0),""))</f>
        <v/>
      </c>
    </row>
    <row r="156" spans="1:13" ht="15.95" customHeight="1">
      <c r="A156" s="565" t="s">
        <v>274</v>
      </c>
      <c r="B156" s="567" t="str">
        <f>_xlfn.XLOOKUP(A156,TblMainInvoices[Item_Code],TblMainInvoices[Subject_Item])</f>
        <v>برچیدن زیرسازی فولادی سطوح کاذب و نمای ساختمان از نبشی، سپری، میلگرد، پروفیل‌های توخالی و مانند آن</v>
      </c>
      <c r="C156" s="567"/>
      <c r="D156" s="567"/>
      <c r="E156" s="569" t="str">
        <f>_xlfn.XLOOKUP(A156,TblMainInvoices[Item_Code],TblMainInvoices[Unit])</f>
        <v>کیلوگرم</v>
      </c>
      <c r="F156" s="22" t="s">
        <v>9</v>
      </c>
      <c r="G156" s="340">
        <f>IFERROR(_xlfn.XLOOKUP(A156,TblMainInvoices[Item_Code],TblMainInvoices[Estimate_Contract_Volumn]),"")</f>
        <v>0</v>
      </c>
      <c r="H156" s="268">
        <f>Finance_sheet!J156</f>
        <v>0</v>
      </c>
      <c r="I156" s="168" t="str">
        <f t="shared" si="4"/>
        <v/>
      </c>
      <c r="J156" s="168" t="str">
        <f t="shared" si="5"/>
        <v/>
      </c>
      <c r="K156" s="571">
        <f>_xlfn.XLOOKUP(A156,TblMainInvoices[Item_Code],TblMainInvoices[Price_Unit])</f>
        <v>73100</v>
      </c>
      <c r="L156" s="399" t="str">
        <f>IF(AND(G156=0,H156=0),"",IF(H156&gt;G156,ROUND(I156*K156,0),""))</f>
        <v/>
      </c>
      <c r="M156" s="400" t="str">
        <f>IF(G156=0,"",IF(H156&lt;G156,ROUND(J156*K156,0),""))</f>
        <v/>
      </c>
    </row>
    <row r="157" spans="1:13" ht="16.5" customHeight="1">
      <c r="A157" s="566"/>
      <c r="B157" s="568"/>
      <c r="C157" s="568"/>
      <c r="D157" s="568"/>
      <c r="E157" s="570"/>
      <c r="F157" s="137" t="s">
        <v>85</v>
      </c>
      <c r="G157" s="339">
        <f>G156</f>
        <v>0</v>
      </c>
      <c r="H157" s="138">
        <f>Finance_sheet!J157</f>
        <v>0</v>
      </c>
      <c r="I157" s="139" t="str">
        <f t="shared" si="4"/>
        <v/>
      </c>
      <c r="J157" s="139" t="str">
        <f t="shared" si="5"/>
        <v/>
      </c>
      <c r="K157" s="572"/>
      <c r="L157" s="397" t="str">
        <f>IF(AND(G157=0,H157=0),"",IF(H157&gt;G157,ROUND(I157*K156,0),""))</f>
        <v/>
      </c>
      <c r="M157" s="401" t="str">
        <f>IF(G157=0,"",IF(H157&lt;G157,ROUND(J157*K156,0),""))</f>
        <v/>
      </c>
    </row>
    <row r="158" spans="1:13" ht="15.95" customHeight="1">
      <c r="A158" s="565" t="s">
        <v>276</v>
      </c>
      <c r="B158" s="567" t="str">
        <f>_xlfn.XLOOKUP(A158,TblMainInvoices[Item_Code],TblMainInvoices[Subject_Item])</f>
        <v>برچیدن هر نوع نرده فلزی و چوبی</v>
      </c>
      <c r="C158" s="567"/>
      <c r="D158" s="567"/>
      <c r="E158" s="569" t="str">
        <f>_xlfn.XLOOKUP(A158,TblMainInvoices[Item_Code],TblMainInvoices[Unit])</f>
        <v>مترمربع</v>
      </c>
      <c r="F158" s="22" t="s">
        <v>9</v>
      </c>
      <c r="G158" s="340">
        <f>IFERROR(_xlfn.XLOOKUP(A158,TblMainInvoices[Item_Code],TblMainInvoices[Estimate_Contract_Volumn]),"")</f>
        <v>0</v>
      </c>
      <c r="H158" s="268">
        <f>Finance_sheet!J158</f>
        <v>0</v>
      </c>
      <c r="I158" s="168" t="str">
        <f t="shared" si="4"/>
        <v/>
      </c>
      <c r="J158" s="168" t="str">
        <f t="shared" si="5"/>
        <v/>
      </c>
      <c r="K158" s="571">
        <f>_xlfn.XLOOKUP(A158,TblMainInvoices[Item_Code],TblMainInvoices[Price_Unit])</f>
        <v>279000</v>
      </c>
      <c r="L158" s="399" t="str">
        <f>IF(AND(G158=0,H158=0),"",IF(H158&gt;G158,ROUND(I158*K158,0),""))</f>
        <v/>
      </c>
      <c r="M158" s="400" t="str">
        <f>IF(G158=0,"",IF(H158&lt;G158,ROUND(J158*K158,0),""))</f>
        <v/>
      </c>
    </row>
    <row r="159" spans="1:13" ht="16.5" customHeight="1" thickBot="1">
      <c r="A159" s="566"/>
      <c r="B159" s="568"/>
      <c r="C159" s="568"/>
      <c r="D159" s="568"/>
      <c r="E159" s="570"/>
      <c r="F159" s="137" t="s">
        <v>85</v>
      </c>
      <c r="G159" s="339">
        <f>G158</f>
        <v>0</v>
      </c>
      <c r="H159" s="138">
        <f>Finance_sheet!J159</f>
        <v>0</v>
      </c>
      <c r="I159" s="139" t="str">
        <f t="shared" si="4"/>
        <v/>
      </c>
      <c r="J159" s="139" t="str">
        <f t="shared" si="5"/>
        <v/>
      </c>
      <c r="K159" s="572"/>
      <c r="L159" s="397" t="str">
        <f>IF(AND(G159=0,H159=0),"",IF(H159&gt;G159,ROUND(I159*K158,0),""))</f>
        <v/>
      </c>
      <c r="M159" s="401" t="str">
        <f>IF(G159=0,"",IF(H159&lt;G159,ROUND(J159*K158,0),""))</f>
        <v/>
      </c>
    </row>
    <row r="160" spans="1:13" ht="15.95" hidden="1" customHeight="1" outlineLevel="1">
      <c r="A160" s="565" t="s">
        <v>278</v>
      </c>
      <c r="B160" s="567" t="str">
        <f>_xlfn.XLOOKUP(A160,TblMainInvoices[Item_Code],TblMainInvoices[Subject_Item])</f>
        <v>اضافه‌بها به ردیف 010705 در صورتی که  قطعاتی از اعضای اسکلت فولادی به صورت مجزا و پراکنده مانند تیر و ستون برچیده شوند</v>
      </c>
      <c r="C160" s="567"/>
      <c r="D160" s="567"/>
      <c r="E160" s="569" t="str">
        <f>_xlfn.XLOOKUP(A160,TblMainInvoices[Item_Code],TblMainInvoices[Unit])</f>
        <v>کیلوگرم</v>
      </c>
      <c r="F160" s="22" t="s">
        <v>9</v>
      </c>
      <c r="G160" s="340">
        <f>IFERROR(_xlfn.XLOOKUP(A160,TblMainInvoices[Item_Code],TblMainInvoices[Estimate_Contract_Volumn]),"")</f>
        <v>0</v>
      </c>
      <c r="H160" s="268">
        <f>Finance_sheet!J160</f>
        <v>0</v>
      </c>
      <c r="I160" s="168" t="str">
        <f t="shared" si="4"/>
        <v/>
      </c>
      <c r="J160" s="168" t="str">
        <f t="shared" si="5"/>
        <v/>
      </c>
      <c r="K160" s="571">
        <f>_xlfn.XLOOKUP(A160,TblMainInvoices[Item_Code],TblMainInvoices[Price_Unit])</f>
        <v>59000</v>
      </c>
      <c r="L160" s="399" t="str">
        <f>IF(AND(G160=0,H160=0),"",IF(H160&gt;G160,ROUND(I160*K160,0),""))</f>
        <v/>
      </c>
      <c r="M160" s="400" t="str">
        <f>IF(G160=0,"",IF(H160&lt;G160,ROUND(J160*K160,0),""))</f>
        <v/>
      </c>
    </row>
    <row r="161" spans="1:13" ht="16.5" hidden="1" customHeight="1" outlineLevel="1">
      <c r="A161" s="566"/>
      <c r="B161" s="568"/>
      <c r="C161" s="568"/>
      <c r="D161" s="568"/>
      <c r="E161" s="570"/>
      <c r="F161" s="137" t="s">
        <v>85</v>
      </c>
      <c r="G161" s="339">
        <f>G160</f>
        <v>0</v>
      </c>
      <c r="H161" s="138">
        <f>Finance_sheet!J161</f>
        <v>0</v>
      </c>
      <c r="I161" s="139" t="str">
        <f t="shared" si="4"/>
        <v/>
      </c>
      <c r="J161" s="139" t="str">
        <f t="shared" si="5"/>
        <v/>
      </c>
      <c r="K161" s="572"/>
      <c r="L161" s="397" t="str">
        <f>IF(AND(G161=0,H161=0),"",IF(H161&gt;G161,ROUND(I161*K160,0),""))</f>
        <v/>
      </c>
      <c r="M161" s="401" t="str">
        <f>IF(G161=0,"",IF(H161&lt;G161,ROUND(J161*K160,0),""))</f>
        <v/>
      </c>
    </row>
    <row r="162" spans="1:13" ht="15.95" hidden="1" customHeight="1" outlineLevel="1">
      <c r="A162" s="565" t="s">
        <v>280</v>
      </c>
      <c r="B162" s="567" t="str">
        <f>_xlfn.XLOOKUP(A162,TblMainInvoices[Item_Code],TblMainInvoices[Subject_Item])</f>
        <v>برچیدن روکش روی ستون‌ها، دیوارها و نما از هر نوع ورق فلزی</v>
      </c>
      <c r="C162" s="567"/>
      <c r="D162" s="567"/>
      <c r="E162" s="569" t="str">
        <f>_xlfn.XLOOKUP(A162,TblMainInvoices[Item_Code],TblMainInvoices[Unit])</f>
        <v>مترمربع</v>
      </c>
      <c r="F162" s="22" t="s">
        <v>9</v>
      </c>
      <c r="G162" s="340">
        <f>IFERROR(_xlfn.XLOOKUP(A162,TblMainInvoices[Item_Code],TblMainInvoices[Estimate_Contract_Volumn]),"")</f>
        <v>0</v>
      </c>
      <c r="H162" s="268">
        <f>Finance_sheet!J162</f>
        <v>0</v>
      </c>
      <c r="I162" s="168" t="str">
        <f t="shared" si="4"/>
        <v/>
      </c>
      <c r="J162" s="168" t="str">
        <f t="shared" si="5"/>
        <v/>
      </c>
      <c r="K162" s="571">
        <f>_xlfn.XLOOKUP(A162,TblMainInvoices[Item_Code],TblMainInvoices[Price_Unit])</f>
        <v>635500</v>
      </c>
      <c r="L162" s="399" t="str">
        <f>IF(AND(G162=0,H162=0),"",IF(H162&gt;G162,ROUND(I162*K162,0),""))</f>
        <v/>
      </c>
      <c r="M162" s="400" t="str">
        <f>IF(G162=0,"",IF(H162&lt;G162,ROUND(J162*K162,0),""))</f>
        <v/>
      </c>
    </row>
    <row r="163" spans="1:13" ht="16.5" hidden="1" customHeight="1" outlineLevel="1">
      <c r="A163" s="566"/>
      <c r="B163" s="568"/>
      <c r="C163" s="568"/>
      <c r="D163" s="568"/>
      <c r="E163" s="570"/>
      <c r="F163" s="137" t="s">
        <v>85</v>
      </c>
      <c r="G163" s="339">
        <f>G162</f>
        <v>0</v>
      </c>
      <c r="H163" s="138">
        <f>Finance_sheet!J163</f>
        <v>0</v>
      </c>
      <c r="I163" s="139" t="str">
        <f t="shared" si="4"/>
        <v/>
      </c>
      <c r="J163" s="139" t="str">
        <f t="shared" si="5"/>
        <v/>
      </c>
      <c r="K163" s="572"/>
      <c r="L163" s="397" t="str">
        <f>IF(AND(G163=0,H163=0),"",IF(H163&gt;G163,ROUND(I163*K162,0),""))</f>
        <v/>
      </c>
      <c r="M163" s="401" t="str">
        <f>IF(G163=0,"",IF(H163&lt;G163,ROUND(J163*K162,0),""))</f>
        <v/>
      </c>
    </row>
    <row r="164" spans="1:13" ht="15.95" hidden="1" customHeight="1" outlineLevel="1">
      <c r="A164" s="565" t="s">
        <v>282</v>
      </c>
      <c r="B164" s="567" t="str">
        <f>_xlfn.XLOOKUP(A164,TblMainInvoices[Item_Code],TblMainInvoices[Subject_Item])</f>
        <v>برچیدن هر نوع سازه فضاکار با هرگونه اتصال</v>
      </c>
      <c r="C164" s="567"/>
      <c r="D164" s="567"/>
      <c r="E164" s="569" t="str">
        <f>_xlfn.XLOOKUP(A164,TblMainInvoices[Item_Code],TblMainInvoices[Unit])</f>
        <v>کیلوگرم</v>
      </c>
      <c r="F164" s="22" t="s">
        <v>9</v>
      </c>
      <c r="G164" s="340">
        <f>IFERROR(_xlfn.XLOOKUP(A164,TblMainInvoices[Item_Code],TblMainInvoices[Estimate_Contract_Volumn]),"")</f>
        <v>0</v>
      </c>
      <c r="H164" s="268">
        <f>Finance_sheet!J164</f>
        <v>0</v>
      </c>
      <c r="I164" s="168" t="str">
        <f t="shared" si="4"/>
        <v/>
      </c>
      <c r="J164" s="168" t="str">
        <f t="shared" si="5"/>
        <v/>
      </c>
      <c r="K164" s="571">
        <f>_xlfn.XLOOKUP(A164,TblMainInvoices[Item_Code],TblMainInvoices[Price_Unit])</f>
        <v>136500</v>
      </c>
      <c r="L164" s="399" t="str">
        <f>IF(AND(G164=0,H164=0),"",IF(H164&gt;G164,ROUND(I164*K164,0),""))</f>
        <v/>
      </c>
      <c r="M164" s="400" t="str">
        <f>IF(G164=0,"",IF(H164&lt;G164,ROUND(J164*K164,0),""))</f>
        <v/>
      </c>
    </row>
    <row r="165" spans="1:13" ht="16.5" hidden="1" customHeight="1" outlineLevel="1">
      <c r="A165" s="566"/>
      <c r="B165" s="568"/>
      <c r="C165" s="568"/>
      <c r="D165" s="568"/>
      <c r="E165" s="570"/>
      <c r="F165" s="137" t="s">
        <v>85</v>
      </c>
      <c r="G165" s="339">
        <f>G164</f>
        <v>0</v>
      </c>
      <c r="H165" s="138">
        <f>Finance_sheet!J165</f>
        <v>0</v>
      </c>
      <c r="I165" s="139" t="str">
        <f t="shared" si="4"/>
        <v/>
      </c>
      <c r="J165" s="139" t="str">
        <f t="shared" si="5"/>
        <v/>
      </c>
      <c r="K165" s="572"/>
      <c r="L165" s="397" t="str">
        <f>IF(AND(G165=0,H165=0),"",IF(H165&gt;G165,ROUND(I165*K164,0),""))</f>
        <v/>
      </c>
      <c r="M165" s="401" t="str">
        <f>IF(G165=0,"",IF(H165&lt;G165,ROUND(J165*K164,0),""))</f>
        <v/>
      </c>
    </row>
    <row r="166" spans="1:13" ht="15.95" hidden="1" customHeight="1" outlineLevel="1">
      <c r="A166" s="565" t="s">
        <v>284</v>
      </c>
      <c r="B166" s="567" t="str">
        <f>_xlfn.XLOOKUP(A166,TblMainInvoices[Item_Code],TblMainInvoices[Subject_Item])</f>
        <v>برچیدن  در و پنجره آلومینیومی یا U.P.V.C.</v>
      </c>
      <c r="C166" s="567"/>
      <c r="D166" s="567"/>
      <c r="E166" s="569" t="str">
        <f>_xlfn.XLOOKUP(A166,TblMainInvoices[Item_Code],TblMainInvoices[Unit])</f>
        <v>عدد</v>
      </c>
      <c r="F166" s="22" t="s">
        <v>9</v>
      </c>
      <c r="G166" s="340">
        <f>IFERROR(_xlfn.XLOOKUP(A166,TblMainInvoices[Item_Code],TblMainInvoices[Estimate_Contract_Volumn]),"")</f>
        <v>0</v>
      </c>
      <c r="H166" s="268">
        <f>Finance_sheet!J166</f>
        <v>0</v>
      </c>
      <c r="I166" s="168" t="str">
        <f t="shared" si="4"/>
        <v/>
      </c>
      <c r="J166" s="168" t="str">
        <f t="shared" si="5"/>
        <v/>
      </c>
      <c r="K166" s="571">
        <f>_xlfn.XLOOKUP(A166,TblMainInvoices[Item_Code],TblMainInvoices[Price_Unit])</f>
        <v>1061000</v>
      </c>
      <c r="L166" s="399" t="str">
        <f>IF(AND(G166=0,H166=0),"",IF(H166&gt;G166,ROUND(I166*K166,0),""))</f>
        <v/>
      </c>
      <c r="M166" s="400" t="str">
        <f>IF(G166=0,"",IF(H166&lt;G166,ROUND(J166*K166,0),""))</f>
        <v/>
      </c>
    </row>
    <row r="167" spans="1:13" ht="16.5" hidden="1" customHeight="1" outlineLevel="1">
      <c r="A167" s="566"/>
      <c r="B167" s="568"/>
      <c r="C167" s="568"/>
      <c r="D167" s="568"/>
      <c r="E167" s="570"/>
      <c r="F167" s="137" t="s">
        <v>85</v>
      </c>
      <c r="G167" s="339">
        <f>G166</f>
        <v>0</v>
      </c>
      <c r="H167" s="138">
        <f>Finance_sheet!J167</f>
        <v>0</v>
      </c>
      <c r="I167" s="139" t="str">
        <f t="shared" si="4"/>
        <v/>
      </c>
      <c r="J167" s="139" t="str">
        <f t="shared" si="5"/>
        <v/>
      </c>
      <c r="K167" s="572"/>
      <c r="L167" s="397" t="str">
        <f>IF(AND(G167=0,H167=0),"",IF(H167&gt;G167,ROUND(I167*K166,0),""))</f>
        <v/>
      </c>
      <c r="M167" s="401" t="str">
        <f>IF(G167=0,"",IF(H167&lt;G167,ROUND(J167*K166,0),""))</f>
        <v/>
      </c>
    </row>
    <row r="168" spans="1:13" ht="15.95" hidden="1" customHeight="1" outlineLevel="1">
      <c r="A168" s="565" t="s">
        <v>286</v>
      </c>
      <c r="B168" s="567" t="str">
        <f>_xlfn.XLOOKUP(A168,TblMainInvoices[Item_Code],TblMainInvoices[Subject_Item])</f>
        <v>برچیدن  هر نوع کانال هوا همراه با عایق آن در صورت وجود بر حسب مترمربع کانال.</v>
      </c>
      <c r="C168" s="567"/>
      <c r="D168" s="567"/>
      <c r="E168" s="569" t="str">
        <f>_xlfn.XLOOKUP(A168,TblMainInvoices[Item_Code],TblMainInvoices[Unit])</f>
        <v>مترمربع</v>
      </c>
      <c r="F168" s="22" t="s">
        <v>9</v>
      </c>
      <c r="G168" s="340">
        <f>IFERROR(_xlfn.XLOOKUP(A168,TblMainInvoices[Item_Code],TblMainInvoices[Estimate_Contract_Volumn]),"")</f>
        <v>0</v>
      </c>
      <c r="H168" s="268">
        <f>Finance_sheet!J168</f>
        <v>0</v>
      </c>
      <c r="I168" s="168" t="str">
        <f t="shared" si="4"/>
        <v/>
      </c>
      <c r="J168" s="168" t="str">
        <f t="shared" si="5"/>
        <v/>
      </c>
      <c r="K168" s="571">
        <f>_xlfn.XLOOKUP(A168,TblMainInvoices[Item_Code],TblMainInvoices[Price_Unit])</f>
        <v>159000</v>
      </c>
      <c r="L168" s="399" t="str">
        <f>IF(AND(G168=0,H168=0),"",IF(H168&gt;G168,ROUND(I168*K168,0),""))</f>
        <v/>
      </c>
      <c r="M168" s="400" t="str">
        <f>IF(G168=0,"",IF(H168&lt;G168,ROUND(J168*K168,0),""))</f>
        <v/>
      </c>
    </row>
    <row r="169" spans="1:13" ht="16.5" hidden="1" customHeight="1" outlineLevel="1">
      <c r="A169" s="566"/>
      <c r="B169" s="568"/>
      <c r="C169" s="568"/>
      <c r="D169" s="568"/>
      <c r="E169" s="570"/>
      <c r="F169" s="137" t="s">
        <v>85</v>
      </c>
      <c r="G169" s="339">
        <f>G168</f>
        <v>0</v>
      </c>
      <c r="H169" s="138">
        <f>Finance_sheet!J169</f>
        <v>0</v>
      </c>
      <c r="I169" s="139" t="str">
        <f t="shared" si="4"/>
        <v/>
      </c>
      <c r="J169" s="139" t="str">
        <f t="shared" si="5"/>
        <v/>
      </c>
      <c r="K169" s="572"/>
      <c r="L169" s="397" t="str">
        <f>IF(AND(G169=0,H169=0),"",IF(H169&gt;G169,ROUND(I169*K168,0),""))</f>
        <v/>
      </c>
      <c r="M169" s="401" t="str">
        <f>IF(G169=0,"",IF(H169&lt;G169,ROUND(J169*K168,0),""))</f>
        <v/>
      </c>
    </row>
    <row r="170" spans="1:13" ht="15.95" hidden="1" customHeight="1" outlineLevel="1">
      <c r="A170" s="565" t="s">
        <v>288</v>
      </c>
      <c r="B170" s="567" t="str">
        <f>_xlfn.XLOOKUP(A170,TblMainInvoices[Item_Code],TblMainInvoices[Subject_Item])</f>
        <v>برچیدن هر نوع سازه ساخته‌شده با تور سنگ (گابیون) و دسته‌بندی کردن مصالح و سنگ‌های مربوط</v>
      </c>
      <c r="C170" s="567"/>
      <c r="D170" s="567"/>
      <c r="E170" s="569" t="str">
        <f>_xlfn.XLOOKUP(A170,TblMainInvoices[Item_Code],TblMainInvoices[Unit])</f>
        <v>مترمکعب</v>
      </c>
      <c r="F170" s="22" t="s">
        <v>9</v>
      </c>
      <c r="G170" s="340">
        <f>IFERROR(_xlfn.XLOOKUP(A170,TblMainInvoices[Item_Code],TblMainInvoices[Estimate_Contract_Volumn]),"")</f>
        <v>0</v>
      </c>
      <c r="H170" s="268">
        <f>Finance_sheet!J170</f>
        <v>0</v>
      </c>
      <c r="I170" s="168" t="str">
        <f t="shared" si="4"/>
        <v/>
      </c>
      <c r="J170" s="168" t="str">
        <f t="shared" si="5"/>
        <v/>
      </c>
      <c r="K170" s="571">
        <f>_xlfn.XLOOKUP(A170,TblMainInvoices[Item_Code],TblMainInvoices[Price_Unit])</f>
        <v>1674000</v>
      </c>
      <c r="L170" s="399" t="str">
        <f>IF(AND(G170=0,H170=0),"",IF(H170&gt;G170,ROUND(I170*K170,0),""))</f>
        <v/>
      </c>
      <c r="M170" s="400" t="str">
        <f>IF(G170=0,"",IF(H170&lt;G170,ROUND(J170*K170,0),""))</f>
        <v/>
      </c>
    </row>
    <row r="171" spans="1:13" ht="16.5" hidden="1" customHeight="1" outlineLevel="1">
      <c r="A171" s="566"/>
      <c r="B171" s="568"/>
      <c r="C171" s="568"/>
      <c r="D171" s="568"/>
      <c r="E171" s="570"/>
      <c r="F171" s="137" t="s">
        <v>85</v>
      </c>
      <c r="G171" s="339">
        <f>G170</f>
        <v>0</v>
      </c>
      <c r="H171" s="138">
        <f>Finance_sheet!J171</f>
        <v>0</v>
      </c>
      <c r="I171" s="139" t="str">
        <f t="shared" si="4"/>
        <v/>
      </c>
      <c r="J171" s="139" t="str">
        <f t="shared" si="5"/>
        <v/>
      </c>
      <c r="K171" s="572"/>
      <c r="L171" s="397" t="str">
        <f>IF(AND(G171=0,H171=0),"",IF(H171&gt;G171,ROUND(I171*K170,0),""))</f>
        <v/>
      </c>
      <c r="M171" s="401" t="str">
        <f>IF(G171=0,"",IF(H171&lt;G171,ROUND(J171*K170,0),""))</f>
        <v/>
      </c>
    </row>
    <row r="172" spans="1:13" ht="15.95" hidden="1" customHeight="1" outlineLevel="1">
      <c r="A172" s="565" t="s">
        <v>290</v>
      </c>
      <c r="B172" s="567" t="str">
        <f>_xlfn.XLOOKUP(A172,TblMainInvoices[Item_Code],TblMainInvoices[Subject_Item])</f>
        <v>برچیدن ورق یا پانل‌های پلیمری از روی شیروانی، سقف‌، سایه‌بان و مانند آن به هر ضخامت برحسب سطح برچیده شده</v>
      </c>
      <c r="C172" s="567"/>
      <c r="D172" s="567"/>
      <c r="E172" s="569" t="str">
        <f>_xlfn.XLOOKUP(A172,TblMainInvoices[Item_Code],TblMainInvoices[Unit])</f>
        <v>مترمربع</v>
      </c>
      <c r="F172" s="22" t="s">
        <v>9</v>
      </c>
      <c r="G172" s="340">
        <f>IFERROR(_xlfn.XLOOKUP(A172,TblMainInvoices[Item_Code],TblMainInvoices[Estimate_Contract_Volumn]),"")</f>
        <v>0</v>
      </c>
      <c r="H172" s="268">
        <f>Finance_sheet!J172</f>
        <v>0</v>
      </c>
      <c r="I172" s="168" t="str">
        <f t="shared" si="4"/>
        <v/>
      </c>
      <c r="J172" s="168" t="str">
        <f t="shared" si="5"/>
        <v/>
      </c>
      <c r="K172" s="571">
        <f>_xlfn.XLOOKUP(A172,TblMainInvoices[Item_Code],TblMainInvoices[Price_Unit])</f>
        <v>320500</v>
      </c>
      <c r="L172" s="399" t="str">
        <f>IF(AND(G172=0,H172=0),"",IF(H172&gt;G172,ROUND(I172*K172,0),""))</f>
        <v/>
      </c>
      <c r="M172" s="400" t="str">
        <f>IF(G172=0,"",IF(H172&lt;G172,ROUND(J172*K172,0),""))</f>
        <v/>
      </c>
    </row>
    <row r="173" spans="1:13" ht="16.5" hidden="1" customHeight="1" outlineLevel="1">
      <c r="A173" s="566"/>
      <c r="B173" s="568"/>
      <c r="C173" s="568"/>
      <c r="D173" s="568"/>
      <c r="E173" s="570"/>
      <c r="F173" s="137" t="s">
        <v>85</v>
      </c>
      <c r="G173" s="339">
        <f>G172</f>
        <v>0</v>
      </c>
      <c r="H173" s="138">
        <f>Finance_sheet!J173</f>
        <v>0</v>
      </c>
      <c r="I173" s="139" t="str">
        <f t="shared" si="4"/>
        <v/>
      </c>
      <c r="J173" s="139" t="str">
        <f t="shared" si="5"/>
        <v/>
      </c>
      <c r="K173" s="572"/>
      <c r="L173" s="397" t="str">
        <f>IF(AND(G173=0,H173=0),"",IF(H173&gt;G173,ROUND(I173*K172,0),""))</f>
        <v/>
      </c>
      <c r="M173" s="401" t="str">
        <f>IF(G173=0,"",IF(H173&lt;G173,ROUND(J173*K172,0),""))</f>
        <v/>
      </c>
    </row>
    <row r="174" spans="1:13" ht="15.95" hidden="1" customHeight="1" outlineLevel="1">
      <c r="A174" s="565" t="s">
        <v>292</v>
      </c>
      <c r="B174" s="567" t="str">
        <f>_xlfn.XLOOKUP(A174,TblMainInvoices[Item_Code],TblMainInvoices[Subject_Item])</f>
        <v>برچیدن هر نوع سینک ظرفشویی، دست‌شویی، بیده، توالت غربی، فلاش‌تانک</v>
      </c>
      <c r="C174" s="567"/>
      <c r="D174" s="567"/>
      <c r="E174" s="569" t="str">
        <f>_xlfn.XLOOKUP(A174,TblMainInvoices[Item_Code],TblMainInvoices[Unit])</f>
        <v>دستگاه</v>
      </c>
      <c r="F174" s="22" t="s">
        <v>9</v>
      </c>
      <c r="G174" s="340">
        <f>IFERROR(_xlfn.XLOOKUP(A174,TblMainInvoices[Item_Code],TblMainInvoices[Estimate_Contract_Volumn]),"")</f>
        <v>0</v>
      </c>
      <c r="H174" s="268">
        <f>Finance_sheet!J174</f>
        <v>0</v>
      </c>
      <c r="I174" s="168" t="str">
        <f t="shared" si="4"/>
        <v/>
      </c>
      <c r="J174" s="168" t="str">
        <f t="shared" si="5"/>
        <v/>
      </c>
      <c r="K174" s="571">
        <f>_xlfn.XLOOKUP(A174,TblMainInvoices[Item_Code],TblMainInvoices[Price_Unit])</f>
        <v>850000</v>
      </c>
      <c r="L174" s="399" t="str">
        <f>IF(AND(G174=0,H174=0),"",IF(H174&gt;G174,ROUND(I174*K174,0),""))</f>
        <v/>
      </c>
      <c r="M174" s="400" t="str">
        <f>IF(G174=0,"",IF(H174&lt;G174,ROUND(J174*K174,0),""))</f>
        <v/>
      </c>
    </row>
    <row r="175" spans="1:13" ht="16.5" hidden="1" customHeight="1" outlineLevel="1">
      <c r="A175" s="566"/>
      <c r="B175" s="568"/>
      <c r="C175" s="568"/>
      <c r="D175" s="568"/>
      <c r="E175" s="570"/>
      <c r="F175" s="137" t="s">
        <v>85</v>
      </c>
      <c r="G175" s="339">
        <f>G174</f>
        <v>0</v>
      </c>
      <c r="H175" s="138">
        <f>Finance_sheet!J175</f>
        <v>0</v>
      </c>
      <c r="I175" s="139" t="str">
        <f t="shared" si="4"/>
        <v/>
      </c>
      <c r="J175" s="139" t="str">
        <f t="shared" si="5"/>
        <v/>
      </c>
      <c r="K175" s="572"/>
      <c r="L175" s="397" t="str">
        <f>IF(AND(G175=0,H175=0),"",IF(H175&gt;G175,ROUND(I175*K174,0),""))</f>
        <v/>
      </c>
      <c r="M175" s="401" t="str">
        <f>IF(G175=0,"",IF(H175&lt;G175,ROUND(J175*K174,0),""))</f>
        <v/>
      </c>
    </row>
    <row r="176" spans="1:13" ht="15.95" hidden="1" customHeight="1" outlineLevel="1">
      <c r="A176" s="565" t="s">
        <v>295</v>
      </c>
      <c r="B176" s="567" t="str">
        <f>_xlfn.XLOOKUP(A176,TblMainInvoices[Item_Code],TblMainInvoices[Subject_Item])</f>
        <v>برچیدن توالت شرقی، زیر دوشی و وان حمام</v>
      </c>
      <c r="C176" s="567"/>
      <c r="D176" s="567"/>
      <c r="E176" s="569" t="str">
        <f>_xlfn.XLOOKUP(A176,TblMainInvoices[Item_Code],TblMainInvoices[Unit])</f>
        <v>دستگاه</v>
      </c>
      <c r="F176" s="22" t="s">
        <v>9</v>
      </c>
      <c r="G176" s="340">
        <f>IFERROR(_xlfn.XLOOKUP(A176,TblMainInvoices[Item_Code],TblMainInvoices[Estimate_Contract_Volumn]),"")</f>
        <v>0</v>
      </c>
      <c r="H176" s="268">
        <f>Finance_sheet!J176</f>
        <v>0</v>
      </c>
      <c r="I176" s="168" t="str">
        <f t="shared" si="4"/>
        <v/>
      </c>
      <c r="J176" s="168" t="str">
        <f t="shared" si="5"/>
        <v/>
      </c>
      <c r="K176" s="571">
        <f>_xlfn.XLOOKUP(A176,TblMainInvoices[Item_Code],TblMainInvoices[Price_Unit])</f>
        <v>849500</v>
      </c>
      <c r="L176" s="399" t="str">
        <f>IF(AND(G176=0,H176=0),"",IF(H176&gt;G176,ROUND(I176*K176,0),""))</f>
        <v/>
      </c>
      <c r="M176" s="400" t="str">
        <f>IF(G176=0,"",IF(H176&lt;G176,ROUND(J176*K176,0),""))</f>
        <v/>
      </c>
    </row>
    <row r="177" spans="1:13" ht="16.5" hidden="1" customHeight="1" outlineLevel="1">
      <c r="A177" s="566"/>
      <c r="B177" s="568"/>
      <c r="C177" s="568"/>
      <c r="D177" s="568"/>
      <c r="E177" s="570"/>
      <c r="F177" s="137" t="s">
        <v>85</v>
      </c>
      <c r="G177" s="339">
        <f>G176</f>
        <v>0</v>
      </c>
      <c r="H177" s="138">
        <f>Finance_sheet!J177</f>
        <v>0</v>
      </c>
      <c r="I177" s="139" t="str">
        <f t="shared" si="4"/>
        <v/>
      </c>
      <c r="J177" s="139" t="str">
        <f t="shared" si="5"/>
        <v/>
      </c>
      <c r="K177" s="572"/>
      <c r="L177" s="397" t="str">
        <f>IF(AND(G177=0,H177=0),"",IF(H177&gt;G177,ROUND(I177*K176,0),""))</f>
        <v/>
      </c>
      <c r="M177" s="401" t="str">
        <f>IF(G177=0,"",IF(H177&lt;G177,ROUND(J177*K176,0),""))</f>
        <v/>
      </c>
    </row>
    <row r="178" spans="1:13" ht="15.95" hidden="1" customHeight="1" outlineLevel="1">
      <c r="A178" s="565" t="s">
        <v>297</v>
      </c>
      <c r="B178" s="567" t="str">
        <f>_xlfn.XLOOKUP(A178,TblMainInvoices[Item_Code],TblMainInvoices[Subject_Item])</f>
        <v>برچیدن لوله فلزی و هر نوع لوله پلیمری غیر مدفون، با قطر تا ٢ اینچ   به همراه اتصالات مربوط.</v>
      </c>
      <c r="C178" s="567"/>
      <c r="D178" s="567"/>
      <c r="E178" s="569" t="str">
        <f>_xlfn.XLOOKUP(A178,TblMainInvoices[Item_Code],TblMainInvoices[Unit])</f>
        <v>مترطول</v>
      </c>
      <c r="F178" s="22" t="s">
        <v>9</v>
      </c>
      <c r="G178" s="340">
        <f>IFERROR(_xlfn.XLOOKUP(A178,TblMainInvoices[Item_Code],TblMainInvoices[Estimate_Contract_Volumn]),"")</f>
        <v>0</v>
      </c>
      <c r="H178" s="268">
        <f>Finance_sheet!J178</f>
        <v>0</v>
      </c>
      <c r="I178" s="168" t="str">
        <f t="shared" si="4"/>
        <v/>
      </c>
      <c r="J178" s="168" t="str">
        <f t="shared" si="5"/>
        <v/>
      </c>
      <c r="K178" s="571">
        <f>_xlfn.XLOOKUP(A178,TblMainInvoices[Item_Code],TblMainInvoices[Price_Unit])</f>
        <v>187500</v>
      </c>
      <c r="L178" s="399" t="str">
        <f>IF(AND(G178=0,H178=0),"",IF(H178&gt;G178,ROUND(I178*K178,0),""))</f>
        <v/>
      </c>
      <c r="M178" s="400" t="str">
        <f>IF(G178=0,"",IF(H178&lt;G178,ROUND(J178*K178,0),""))</f>
        <v/>
      </c>
    </row>
    <row r="179" spans="1:13" ht="16.5" hidden="1" customHeight="1" outlineLevel="1">
      <c r="A179" s="566"/>
      <c r="B179" s="568"/>
      <c r="C179" s="568"/>
      <c r="D179" s="568"/>
      <c r="E179" s="570"/>
      <c r="F179" s="137" t="s">
        <v>85</v>
      </c>
      <c r="G179" s="339">
        <f>G178</f>
        <v>0</v>
      </c>
      <c r="H179" s="138">
        <f>Finance_sheet!J179</f>
        <v>0</v>
      </c>
      <c r="I179" s="139" t="str">
        <f t="shared" si="4"/>
        <v/>
      </c>
      <c r="J179" s="139" t="str">
        <f t="shared" si="5"/>
        <v/>
      </c>
      <c r="K179" s="572"/>
      <c r="L179" s="397" t="str">
        <f>IF(AND(G179=0,H179=0),"",IF(H179&gt;G179,ROUND(I179*K178,0),""))</f>
        <v/>
      </c>
      <c r="M179" s="401" t="str">
        <f>IF(G179=0,"",IF(H179&lt;G179,ROUND(J179*K178,0),""))</f>
        <v/>
      </c>
    </row>
    <row r="180" spans="1:13" ht="15.95" hidden="1" customHeight="1" outlineLevel="1">
      <c r="A180" s="565" t="s">
        <v>299</v>
      </c>
      <c r="B180" s="567" t="str">
        <f>_xlfn.XLOOKUP(A180,TblMainInvoices[Item_Code],TblMainInvoices[Subject_Item])</f>
        <v>برچیدن لوله فلزی و هر نوع لوله پلیمری مدفون در مصالح   بنایی،   با قطر تا ٢ اینچ   به همراه اتصالات مربوط.</v>
      </c>
      <c r="C180" s="567"/>
      <c r="D180" s="567"/>
      <c r="E180" s="569" t="str">
        <f>_xlfn.XLOOKUP(A180,TblMainInvoices[Item_Code],TblMainInvoices[Unit])</f>
        <v>مترطول</v>
      </c>
      <c r="F180" s="22" t="s">
        <v>9</v>
      </c>
      <c r="G180" s="340">
        <f>IFERROR(_xlfn.XLOOKUP(A180,TblMainInvoices[Item_Code],TblMainInvoices[Estimate_Contract_Volumn]),"")</f>
        <v>0</v>
      </c>
      <c r="H180" s="268">
        <f>Finance_sheet!J180</f>
        <v>0</v>
      </c>
      <c r="I180" s="168" t="str">
        <f t="shared" si="4"/>
        <v/>
      </c>
      <c r="J180" s="168" t="str">
        <f t="shared" si="5"/>
        <v/>
      </c>
      <c r="K180" s="571">
        <f>_xlfn.XLOOKUP(A180,TblMainInvoices[Item_Code],TblMainInvoices[Price_Unit])</f>
        <v>232000</v>
      </c>
      <c r="L180" s="399" t="str">
        <f>IF(AND(G180=0,H180=0),"",IF(H180&gt;G180,ROUND(I180*K180,0),""))</f>
        <v/>
      </c>
      <c r="M180" s="400" t="str">
        <f>IF(G180=0,"",IF(H180&lt;G180,ROUND(J180*K180,0),""))</f>
        <v/>
      </c>
    </row>
    <row r="181" spans="1:13" ht="16.5" hidden="1" customHeight="1" outlineLevel="1">
      <c r="A181" s="566"/>
      <c r="B181" s="568"/>
      <c r="C181" s="568"/>
      <c r="D181" s="568"/>
      <c r="E181" s="570"/>
      <c r="F181" s="137" t="s">
        <v>85</v>
      </c>
      <c r="G181" s="339">
        <f>G180</f>
        <v>0</v>
      </c>
      <c r="H181" s="138">
        <f>Finance_sheet!J181</f>
        <v>0</v>
      </c>
      <c r="I181" s="139" t="str">
        <f t="shared" si="4"/>
        <v/>
      </c>
      <c r="J181" s="139" t="str">
        <f t="shared" si="5"/>
        <v/>
      </c>
      <c r="K181" s="572"/>
      <c r="L181" s="397" t="str">
        <f>IF(AND(G181=0,H181=0),"",IF(H181&gt;G181,ROUND(I181*K180,0),""))</f>
        <v/>
      </c>
      <c r="M181" s="401" t="str">
        <f>IF(G181=0,"",IF(H181&lt;G181,ROUND(J181*K180,0),""))</f>
        <v/>
      </c>
    </row>
    <row r="182" spans="1:13" ht="15.95" hidden="1" customHeight="1" outlineLevel="1">
      <c r="A182" s="565" t="s">
        <v>301</v>
      </c>
      <c r="B182" s="567" t="str">
        <f>_xlfn.XLOOKUP(A182,TblMainInvoices[Item_Code],TblMainInvoices[Subject_Item])</f>
        <v>بر چیدن لوله فلزی   و هر نوع لوله پلیمری غیر مدفون، با قطر بیش از ٢ اینچ   به همراه اتصالات مربوط.</v>
      </c>
      <c r="C182" s="567"/>
      <c r="D182" s="567"/>
      <c r="E182" s="569" t="str">
        <f>_xlfn.XLOOKUP(A182,TblMainInvoices[Item_Code],TblMainInvoices[Unit])</f>
        <v>مترطول</v>
      </c>
      <c r="F182" s="22" t="s">
        <v>9</v>
      </c>
      <c r="G182" s="340">
        <f>IFERROR(_xlfn.XLOOKUP(A182,TblMainInvoices[Item_Code],TblMainInvoices[Estimate_Contract_Volumn]),"")</f>
        <v>0</v>
      </c>
      <c r="H182" s="268">
        <f>Finance_sheet!J182</f>
        <v>0</v>
      </c>
      <c r="I182" s="168" t="str">
        <f t="shared" si="4"/>
        <v/>
      </c>
      <c r="J182" s="168" t="str">
        <f t="shared" si="5"/>
        <v/>
      </c>
      <c r="K182" s="571">
        <f>_xlfn.XLOOKUP(A182,TblMainInvoices[Item_Code],TblMainInvoices[Price_Unit])</f>
        <v>318500</v>
      </c>
      <c r="L182" s="399" t="str">
        <f>IF(AND(G182=0,H182=0),"",IF(H182&gt;G182,ROUND(I182*K182,0),""))</f>
        <v/>
      </c>
      <c r="M182" s="400" t="str">
        <f>IF(G182=0,"",IF(H182&lt;G182,ROUND(J182*K182,0),""))</f>
        <v/>
      </c>
    </row>
    <row r="183" spans="1:13" ht="16.5" hidden="1" customHeight="1" outlineLevel="1">
      <c r="A183" s="566"/>
      <c r="B183" s="568"/>
      <c r="C183" s="568"/>
      <c r="D183" s="568"/>
      <c r="E183" s="570"/>
      <c r="F183" s="137" t="s">
        <v>85</v>
      </c>
      <c r="G183" s="339">
        <f>G182</f>
        <v>0</v>
      </c>
      <c r="H183" s="138">
        <f>Finance_sheet!J183</f>
        <v>0</v>
      </c>
      <c r="I183" s="139" t="str">
        <f t="shared" si="4"/>
        <v/>
      </c>
      <c r="J183" s="139" t="str">
        <f t="shared" si="5"/>
        <v/>
      </c>
      <c r="K183" s="572"/>
      <c r="L183" s="397" t="str">
        <f>IF(AND(G183=0,H183=0),"",IF(H183&gt;G183,ROUND(I183*K182,0),""))</f>
        <v/>
      </c>
      <c r="M183" s="401" t="str">
        <f>IF(G183=0,"",IF(H183&lt;G183,ROUND(J183*K182,0),""))</f>
        <v/>
      </c>
    </row>
    <row r="184" spans="1:13" ht="15.95" hidden="1" customHeight="1" outlineLevel="1">
      <c r="A184" s="565" t="s">
        <v>303</v>
      </c>
      <c r="B184" s="567" t="str">
        <f>_xlfn.XLOOKUP(A184,TblMainInvoices[Item_Code],TblMainInvoices[Subject_Item])</f>
        <v>برچیدن لوله فلزی و هر نوع لوله پلیمری مدفون در مصالح بنایی، با قطر بیش از ٢ اینچ به همراه اتصالات مربوط.</v>
      </c>
      <c r="C184" s="567"/>
      <c r="D184" s="567"/>
      <c r="E184" s="569" t="str">
        <f>_xlfn.XLOOKUP(A184,TblMainInvoices[Item_Code],TblMainInvoices[Unit])</f>
        <v>مترطول</v>
      </c>
      <c r="F184" s="22" t="s">
        <v>9</v>
      </c>
      <c r="G184" s="340">
        <f>IFERROR(_xlfn.XLOOKUP(A184,TblMainInvoices[Item_Code],TblMainInvoices[Estimate_Contract_Volumn]),"")</f>
        <v>0</v>
      </c>
      <c r="H184" s="268">
        <f>Finance_sheet!J184</f>
        <v>0</v>
      </c>
      <c r="I184" s="168" t="str">
        <f t="shared" si="4"/>
        <v/>
      </c>
      <c r="J184" s="168" t="str">
        <f t="shared" si="5"/>
        <v/>
      </c>
      <c r="K184" s="571">
        <f>_xlfn.XLOOKUP(A184,TblMainInvoices[Item_Code],TblMainInvoices[Price_Unit])</f>
        <v>375000</v>
      </c>
      <c r="L184" s="399" t="str">
        <f>IF(AND(G184=0,H184=0),"",IF(H184&gt;G184,ROUND(I184*K184,0),""))</f>
        <v/>
      </c>
      <c r="M184" s="400" t="str">
        <f>IF(G184=0,"",IF(H184&lt;G184,ROUND(J184*K184,0),""))</f>
        <v/>
      </c>
    </row>
    <row r="185" spans="1:13" ht="16.5" hidden="1" customHeight="1" outlineLevel="1">
      <c r="A185" s="566"/>
      <c r="B185" s="568"/>
      <c r="C185" s="568"/>
      <c r="D185" s="568"/>
      <c r="E185" s="570"/>
      <c r="F185" s="137" t="s">
        <v>85</v>
      </c>
      <c r="G185" s="339">
        <f>G184</f>
        <v>0</v>
      </c>
      <c r="H185" s="138">
        <f>Finance_sheet!J185</f>
        <v>0</v>
      </c>
      <c r="I185" s="139" t="str">
        <f t="shared" si="4"/>
        <v/>
      </c>
      <c r="J185" s="139" t="str">
        <f t="shared" si="5"/>
        <v/>
      </c>
      <c r="K185" s="572"/>
      <c r="L185" s="397" t="str">
        <f>IF(AND(G185=0,H185=0),"",IF(H185&gt;G185,ROUND(I185*K184,0),""))</f>
        <v/>
      </c>
      <c r="M185" s="401" t="str">
        <f>IF(G185=0,"",IF(H185&lt;G185,ROUND(J185*K184,0),""))</f>
        <v/>
      </c>
    </row>
    <row r="186" spans="1:13" ht="15.95" hidden="1" customHeight="1" outlineLevel="1">
      <c r="A186" s="565" t="s">
        <v>305</v>
      </c>
      <c r="B186" s="567" t="str">
        <f>_xlfn.XLOOKUP(A186,TblMainInvoices[Item_Code],TblMainInvoices[Subject_Item])</f>
        <v>برچیدن سیم های برق، تلفن، زنگ اخبار و مانند آن، (سیم‌هایی که داخل یک لوله باشند، یک رشته محسوب می‌شوند)</v>
      </c>
      <c r="C186" s="567"/>
      <c r="D186" s="567"/>
      <c r="E186" s="569" t="str">
        <f>_xlfn.XLOOKUP(A186,TblMainInvoices[Item_Code],TblMainInvoices[Unit])</f>
        <v>مترطول</v>
      </c>
      <c r="F186" s="22" t="s">
        <v>9</v>
      </c>
      <c r="G186" s="340">
        <f>IFERROR(_xlfn.XLOOKUP(A186,TblMainInvoices[Item_Code],TblMainInvoices[Estimate_Contract_Volumn]),"")</f>
        <v>0</v>
      </c>
      <c r="H186" s="268">
        <f>Finance_sheet!J186</f>
        <v>0</v>
      </c>
      <c r="I186" s="168" t="str">
        <f t="shared" si="4"/>
        <v/>
      </c>
      <c r="J186" s="168" t="str">
        <f t="shared" si="5"/>
        <v/>
      </c>
      <c r="K186" s="571">
        <f>_xlfn.XLOOKUP(A186,TblMainInvoices[Item_Code],TblMainInvoices[Price_Unit])</f>
        <v>18200</v>
      </c>
      <c r="L186" s="399" t="str">
        <f>IF(AND(G186=0,H186=0),"",IF(H186&gt;G186,ROUND(I186*K186,0),""))</f>
        <v/>
      </c>
      <c r="M186" s="400" t="str">
        <f>IF(G186=0,"",IF(H186&lt;G186,ROUND(J186*K186,0),""))</f>
        <v/>
      </c>
    </row>
    <row r="187" spans="1:13" ht="16.5" hidden="1" customHeight="1" outlineLevel="1">
      <c r="A187" s="566"/>
      <c r="B187" s="568"/>
      <c r="C187" s="568"/>
      <c r="D187" s="568"/>
      <c r="E187" s="570"/>
      <c r="F187" s="137" t="s">
        <v>85</v>
      </c>
      <c r="G187" s="339">
        <f>G186</f>
        <v>0</v>
      </c>
      <c r="H187" s="138">
        <f>Finance_sheet!J187</f>
        <v>0</v>
      </c>
      <c r="I187" s="139" t="str">
        <f t="shared" si="4"/>
        <v/>
      </c>
      <c r="J187" s="139" t="str">
        <f t="shared" si="5"/>
        <v/>
      </c>
      <c r="K187" s="572"/>
      <c r="L187" s="397" t="str">
        <f>IF(AND(G187=0,H187=0),"",IF(H187&gt;G187,ROUND(I187*K186,0),""))</f>
        <v/>
      </c>
      <c r="M187" s="401" t="str">
        <f>IF(G187=0,"",IF(H187&lt;G187,ROUND(J187*K186,0),""))</f>
        <v/>
      </c>
    </row>
    <row r="188" spans="1:13" ht="15.95" hidden="1" customHeight="1" outlineLevel="1">
      <c r="A188" s="565" t="s">
        <v>307</v>
      </c>
      <c r="B188" s="567" t="str">
        <f>_xlfn.XLOOKUP(A188,TblMainInvoices[Item_Code],TblMainInvoices[Subject_Item])</f>
        <v>برچیدن چراغ سقفی و پنکه سقفی، یا موارد مشابه آن</v>
      </c>
      <c r="C188" s="567"/>
      <c r="D188" s="567"/>
      <c r="E188" s="569" t="str">
        <f>_xlfn.XLOOKUP(A188,TblMainInvoices[Item_Code],TblMainInvoices[Unit])</f>
        <v>عدد</v>
      </c>
      <c r="F188" s="22" t="s">
        <v>9</v>
      </c>
      <c r="G188" s="340">
        <f>IFERROR(_xlfn.XLOOKUP(A188,TblMainInvoices[Item_Code],TblMainInvoices[Estimate_Contract_Volumn]),"")</f>
        <v>0</v>
      </c>
      <c r="H188" s="268">
        <f>Finance_sheet!J188</f>
        <v>0</v>
      </c>
      <c r="I188" s="168" t="str">
        <f t="shared" si="4"/>
        <v/>
      </c>
      <c r="J188" s="168" t="str">
        <f t="shared" si="5"/>
        <v/>
      </c>
      <c r="K188" s="571">
        <f>_xlfn.XLOOKUP(A188,TblMainInvoices[Item_Code],TblMainInvoices[Price_Unit])</f>
        <v>522500</v>
      </c>
      <c r="L188" s="399" t="str">
        <f>IF(AND(G188=0,H188=0),"",IF(H188&gt;G188,ROUND(I188*K188,0),""))</f>
        <v/>
      </c>
      <c r="M188" s="400" t="str">
        <f>IF(G188=0,"",IF(H188&lt;G188,ROUND(J188*K188,0),""))</f>
        <v/>
      </c>
    </row>
    <row r="189" spans="1:13" ht="16.5" hidden="1" customHeight="1" outlineLevel="1">
      <c r="A189" s="566"/>
      <c r="B189" s="568"/>
      <c r="C189" s="568"/>
      <c r="D189" s="568"/>
      <c r="E189" s="570"/>
      <c r="F189" s="137" t="s">
        <v>85</v>
      </c>
      <c r="G189" s="339">
        <f>G188</f>
        <v>0</v>
      </c>
      <c r="H189" s="138">
        <f>Finance_sheet!J189</f>
        <v>0</v>
      </c>
      <c r="I189" s="139" t="str">
        <f t="shared" si="4"/>
        <v/>
      </c>
      <c r="J189" s="139" t="str">
        <f t="shared" si="5"/>
        <v/>
      </c>
      <c r="K189" s="572"/>
      <c r="L189" s="397" t="str">
        <f>IF(AND(G189=0,H189=0),"",IF(H189&gt;G189,ROUND(I189*K188,0),""))</f>
        <v/>
      </c>
      <c r="M189" s="401" t="str">
        <f>IF(G189=0,"",IF(H189&lt;G189,ROUND(J189*K188,0),""))</f>
        <v/>
      </c>
    </row>
    <row r="190" spans="1:13" ht="15.95" hidden="1" customHeight="1" outlineLevel="1">
      <c r="A190" s="565" t="s">
        <v>309</v>
      </c>
      <c r="B190" s="567" t="str">
        <f>_xlfn.XLOOKUP(A190,TblMainInvoices[Item_Code],TblMainInvoices[Subject_Item])</f>
        <v>برچیدن کلید، پریز و موارد مشابه</v>
      </c>
      <c r="C190" s="567"/>
      <c r="D190" s="567"/>
      <c r="E190" s="569" t="str">
        <f>_xlfn.XLOOKUP(A190,TblMainInvoices[Item_Code],TblMainInvoices[Unit])</f>
        <v>عدد</v>
      </c>
      <c r="F190" s="22" t="s">
        <v>9</v>
      </c>
      <c r="G190" s="340">
        <f>IFERROR(_xlfn.XLOOKUP(A190,TblMainInvoices[Item_Code],TblMainInvoices[Estimate_Contract_Volumn]),"")</f>
        <v>0</v>
      </c>
      <c r="H190" s="268">
        <f>Finance_sheet!J190</f>
        <v>0</v>
      </c>
      <c r="I190" s="168" t="str">
        <f t="shared" si="4"/>
        <v/>
      </c>
      <c r="J190" s="168" t="str">
        <f t="shared" si="5"/>
        <v/>
      </c>
      <c r="K190" s="571">
        <f>_xlfn.XLOOKUP(A190,TblMainInvoices[Item_Code],TblMainInvoices[Price_Unit])</f>
        <v>159000</v>
      </c>
      <c r="L190" s="399" t="str">
        <f>IF(AND(G190=0,H190=0),"",IF(H190&gt;G190,ROUND(I190*K190,0),""))</f>
        <v/>
      </c>
      <c r="M190" s="400" t="str">
        <f>IF(G190=0,"",IF(H190&lt;G190,ROUND(J190*K190,0),""))</f>
        <v/>
      </c>
    </row>
    <row r="191" spans="1:13" ht="16.5" hidden="1" customHeight="1" outlineLevel="1">
      <c r="A191" s="566"/>
      <c r="B191" s="568"/>
      <c r="C191" s="568"/>
      <c r="D191" s="568"/>
      <c r="E191" s="570"/>
      <c r="F191" s="137" t="s">
        <v>85</v>
      </c>
      <c r="G191" s="339">
        <f>G190</f>
        <v>0</v>
      </c>
      <c r="H191" s="138">
        <f>Finance_sheet!J191</f>
        <v>0</v>
      </c>
      <c r="I191" s="139" t="str">
        <f t="shared" si="4"/>
        <v/>
      </c>
      <c r="J191" s="139" t="str">
        <f t="shared" si="5"/>
        <v/>
      </c>
      <c r="K191" s="572"/>
      <c r="L191" s="397" t="str">
        <f>IF(AND(G191=0,H191=0),"",IF(H191&gt;G191,ROUND(I191*K190,0),""))</f>
        <v/>
      </c>
      <c r="M191" s="401" t="str">
        <f>IF(G191=0,"",IF(H191&lt;G191,ROUND(J191*K190,0),""))</f>
        <v/>
      </c>
    </row>
    <row r="192" spans="1:13" ht="15.95" hidden="1" customHeight="1" outlineLevel="1">
      <c r="A192" s="565" t="s">
        <v>311</v>
      </c>
      <c r="B192" s="567" t="str">
        <f>_xlfn.XLOOKUP(A192,TblMainInvoices[Item_Code],TblMainInvoices[Subject_Item])</f>
        <v>برچیدن هر نوع کابل از کلیه سطوح.</v>
      </c>
      <c r="C192" s="567"/>
      <c r="D192" s="567"/>
      <c r="E192" s="569" t="str">
        <f>_xlfn.XLOOKUP(A192,TblMainInvoices[Item_Code],TblMainInvoices[Unit])</f>
        <v>مترطول</v>
      </c>
      <c r="F192" s="22" t="s">
        <v>9</v>
      </c>
      <c r="G192" s="340">
        <f>IFERROR(_xlfn.XLOOKUP(A192,TblMainInvoices[Item_Code],TblMainInvoices[Estimate_Contract_Volumn]),"")</f>
        <v>0</v>
      </c>
      <c r="H192" s="268">
        <f>Finance_sheet!J192</f>
        <v>0</v>
      </c>
      <c r="I192" s="168" t="str">
        <f t="shared" si="4"/>
        <v/>
      </c>
      <c r="J192" s="168" t="str">
        <f t="shared" si="5"/>
        <v/>
      </c>
      <c r="K192" s="571">
        <f>_xlfn.XLOOKUP(A192,TblMainInvoices[Item_Code],TblMainInvoices[Price_Unit])</f>
        <v>56600</v>
      </c>
      <c r="L192" s="399" t="str">
        <f>IF(AND(G192=0,H192=0),"",IF(H192&gt;G192,ROUND(I192*K192,0),""))</f>
        <v/>
      </c>
      <c r="M192" s="400" t="str">
        <f>IF(G192=0,"",IF(H192&lt;G192,ROUND(J192*K192,0),""))</f>
        <v/>
      </c>
    </row>
    <row r="193" spans="1:13" ht="16.5" hidden="1" customHeight="1" outlineLevel="1">
      <c r="A193" s="566"/>
      <c r="B193" s="568"/>
      <c r="C193" s="568"/>
      <c r="D193" s="568"/>
      <c r="E193" s="570"/>
      <c r="F193" s="137" t="s">
        <v>85</v>
      </c>
      <c r="G193" s="339">
        <f>G192</f>
        <v>0</v>
      </c>
      <c r="H193" s="138">
        <f>Finance_sheet!J193</f>
        <v>0</v>
      </c>
      <c r="I193" s="139" t="str">
        <f t="shared" si="4"/>
        <v/>
      </c>
      <c r="J193" s="139" t="str">
        <f t="shared" si="5"/>
        <v/>
      </c>
      <c r="K193" s="572"/>
      <c r="L193" s="397" t="str">
        <f>IF(AND(G193=0,H193=0),"",IF(H193&gt;G193,ROUND(I193*K192,0),""))</f>
        <v/>
      </c>
      <c r="M193" s="401" t="str">
        <f>IF(G193=0,"",IF(H193&lt;G193,ROUND(J193*K192,0),""))</f>
        <v/>
      </c>
    </row>
    <row r="194" spans="1:13" ht="15.95" hidden="1" customHeight="1" outlineLevel="1">
      <c r="A194" s="565" t="s">
        <v>313</v>
      </c>
      <c r="B194" s="567" t="str">
        <f>_xlfn.XLOOKUP(A194,TblMainInvoices[Item_Code],TblMainInvoices[Subject_Item])</f>
        <v>برچیدن  سینی و نردبان کابل به همراه بست، اتصالات و تکیه گاه  مربوط.</v>
      </c>
      <c r="C194" s="567"/>
      <c r="D194" s="567"/>
      <c r="E194" s="569" t="str">
        <f>_xlfn.XLOOKUP(A194,TblMainInvoices[Item_Code],TblMainInvoices[Unit])</f>
        <v>مترطول</v>
      </c>
      <c r="F194" s="22" t="s">
        <v>9</v>
      </c>
      <c r="G194" s="340">
        <f>IFERROR(_xlfn.XLOOKUP(A194,TblMainInvoices[Item_Code],TblMainInvoices[Estimate_Contract_Volumn]),"")</f>
        <v>0</v>
      </c>
      <c r="H194" s="268">
        <f>Finance_sheet!J194</f>
        <v>0</v>
      </c>
      <c r="I194" s="168" t="str">
        <f t="shared" si="4"/>
        <v/>
      </c>
      <c r="J194" s="168" t="str">
        <f t="shared" si="5"/>
        <v/>
      </c>
      <c r="K194" s="571">
        <f>_xlfn.XLOOKUP(A194,TblMainInvoices[Item_Code],TblMainInvoices[Price_Unit])</f>
        <v>318500</v>
      </c>
      <c r="L194" s="399" t="str">
        <f>IF(AND(G194=0,H194=0),"",IF(H194&gt;G194,ROUND(I194*K194,0),""))</f>
        <v/>
      </c>
      <c r="M194" s="400" t="str">
        <f>IF(G194=0,"",IF(H194&lt;G194,ROUND(J194*K194,0),""))</f>
        <v/>
      </c>
    </row>
    <row r="195" spans="1:13" ht="16.5" hidden="1" customHeight="1" outlineLevel="1">
      <c r="A195" s="566"/>
      <c r="B195" s="568"/>
      <c r="C195" s="568"/>
      <c r="D195" s="568"/>
      <c r="E195" s="570"/>
      <c r="F195" s="137" t="s">
        <v>85</v>
      </c>
      <c r="G195" s="339">
        <f>G194</f>
        <v>0</v>
      </c>
      <c r="H195" s="138">
        <f>Finance_sheet!J195</f>
        <v>0</v>
      </c>
      <c r="I195" s="139" t="str">
        <f t="shared" si="4"/>
        <v/>
      </c>
      <c r="J195" s="139" t="str">
        <f t="shared" si="5"/>
        <v/>
      </c>
      <c r="K195" s="572"/>
      <c r="L195" s="397" t="str">
        <f>IF(AND(G195=0,H195=0),"",IF(H195&gt;G195,ROUND(I195*K194,0),""))</f>
        <v/>
      </c>
      <c r="M195" s="401" t="str">
        <f>IF(G195=0,"",IF(H195&lt;G195,ROUND(J195*K194,0),""))</f>
        <v/>
      </c>
    </row>
    <row r="196" spans="1:13" ht="15.95" hidden="1" customHeight="1" outlineLevel="1">
      <c r="A196" s="565" t="s">
        <v>315</v>
      </c>
      <c r="B196" s="567" t="str">
        <f>_xlfn.XLOOKUP(A196,TblMainInvoices[Item_Code],TblMainInvoices[Subject_Item])</f>
        <v>برچیدن  دریچه هوا، دمپر و مانند آن.</v>
      </c>
      <c r="C196" s="567"/>
      <c r="D196" s="567"/>
      <c r="E196" s="569" t="str">
        <f>_xlfn.XLOOKUP(A196,TblMainInvoices[Item_Code],TblMainInvoices[Unit])</f>
        <v>عدد</v>
      </c>
      <c r="F196" s="22" t="s">
        <v>9</v>
      </c>
      <c r="G196" s="340">
        <f>IFERROR(_xlfn.XLOOKUP(A196,TblMainInvoices[Item_Code],TblMainInvoices[Estimate_Contract_Volumn]),"")</f>
        <v>0</v>
      </c>
      <c r="H196" s="268">
        <f>Finance_sheet!J196</f>
        <v>0</v>
      </c>
      <c r="I196" s="168" t="str">
        <f t="shared" si="4"/>
        <v/>
      </c>
      <c r="J196" s="168" t="str">
        <f t="shared" si="5"/>
        <v/>
      </c>
      <c r="K196" s="571">
        <f>_xlfn.XLOOKUP(A196,TblMainInvoices[Item_Code],TblMainInvoices[Price_Unit])</f>
        <v>318500</v>
      </c>
      <c r="L196" s="399" t="str">
        <f>IF(AND(G196=0,H196=0),"",IF(H196&gt;G196,ROUND(I196*K196,0),""))</f>
        <v/>
      </c>
      <c r="M196" s="400" t="str">
        <f>IF(G196=0,"",IF(H196&lt;G196,ROUND(J196*K196,0),""))</f>
        <v/>
      </c>
    </row>
    <row r="197" spans="1:13" ht="16.5" hidden="1" customHeight="1" outlineLevel="1">
      <c r="A197" s="566"/>
      <c r="B197" s="568"/>
      <c r="C197" s="568"/>
      <c r="D197" s="568"/>
      <c r="E197" s="570"/>
      <c r="F197" s="137" t="s">
        <v>85</v>
      </c>
      <c r="G197" s="339">
        <f>G196</f>
        <v>0</v>
      </c>
      <c r="H197" s="138">
        <f>Finance_sheet!J197</f>
        <v>0</v>
      </c>
      <c r="I197" s="139" t="str">
        <f t="shared" si="4"/>
        <v/>
      </c>
      <c r="J197" s="139" t="str">
        <f t="shared" si="5"/>
        <v/>
      </c>
      <c r="K197" s="572"/>
      <c r="L197" s="397" t="str">
        <f>IF(AND(G197=0,H197=0),"",IF(H197&gt;G197,ROUND(I197*K196,0),""))</f>
        <v/>
      </c>
      <c r="M197" s="401" t="str">
        <f>IF(G197=0,"",IF(H197&lt;G197,ROUND(J197*K196,0),""))</f>
        <v/>
      </c>
    </row>
    <row r="198" spans="1:13" ht="15.95" hidden="1" customHeight="1" outlineLevel="1">
      <c r="A198" s="565" t="s">
        <v>317</v>
      </c>
      <c r="B198" s="567" t="str">
        <f>_xlfn.XLOOKUP(A198,TblMainInvoices[Item_Code],TblMainInvoices[Subject_Item])</f>
        <v>برچیدن شیرآلات بهداشتی شامل دوش، شیر مخلوط و مانند آن</v>
      </c>
      <c r="C198" s="567"/>
      <c r="D198" s="567"/>
      <c r="E198" s="569" t="str">
        <f>_xlfn.XLOOKUP(A198,TblMainInvoices[Item_Code],TblMainInvoices[Unit])</f>
        <v>دستگاه</v>
      </c>
      <c r="F198" s="22" t="s">
        <v>9</v>
      </c>
      <c r="G198" s="340">
        <f>IFERROR(_xlfn.XLOOKUP(A198,TblMainInvoices[Item_Code],TblMainInvoices[Estimate_Contract_Volumn]),"")</f>
        <v>0</v>
      </c>
      <c r="H198" s="268">
        <f>Finance_sheet!J198</f>
        <v>0</v>
      </c>
      <c r="I198" s="168" t="str">
        <f t="shared" si="4"/>
        <v/>
      </c>
      <c r="J198" s="168" t="str">
        <f t="shared" si="5"/>
        <v/>
      </c>
      <c r="K198" s="571">
        <f>_xlfn.XLOOKUP(A198,TblMainInvoices[Item_Code],TblMainInvoices[Price_Unit])</f>
        <v>510000</v>
      </c>
      <c r="L198" s="399" t="str">
        <f>IF(AND(G198=0,H198=0),"",IF(H198&gt;G198,ROUND(I198*K198,0),""))</f>
        <v/>
      </c>
      <c r="M198" s="400" t="str">
        <f>IF(G198=0,"",IF(H198&lt;G198,ROUND(J198*K198,0),""))</f>
        <v/>
      </c>
    </row>
    <row r="199" spans="1:13" ht="16.5" hidden="1" customHeight="1" outlineLevel="1">
      <c r="A199" s="566"/>
      <c r="B199" s="568"/>
      <c r="C199" s="568"/>
      <c r="D199" s="568"/>
      <c r="E199" s="570"/>
      <c r="F199" s="137" t="s">
        <v>85</v>
      </c>
      <c r="G199" s="339">
        <f>G198</f>
        <v>0</v>
      </c>
      <c r="H199" s="138">
        <f>Finance_sheet!J199</f>
        <v>0</v>
      </c>
      <c r="I199" s="139" t="str">
        <f t="shared" si="4"/>
        <v/>
      </c>
      <c r="J199" s="139" t="str">
        <f t="shared" si="5"/>
        <v/>
      </c>
      <c r="K199" s="572"/>
      <c r="L199" s="397" t="str">
        <f>IF(AND(G199=0,H199=0),"",IF(H199&gt;G199,ROUND(I199*K198,0),""))</f>
        <v/>
      </c>
      <c r="M199" s="401" t="str">
        <f>IF(G199=0,"",IF(H199&lt;G199,ROUND(J199*K198,0),""))</f>
        <v/>
      </c>
    </row>
    <row r="200" spans="1:13" ht="15.95" hidden="1" customHeight="1" outlineLevel="1">
      <c r="A200" s="565" t="s">
        <v>319</v>
      </c>
      <c r="B200" s="567" t="str">
        <f>_xlfn.XLOOKUP(A200,TblMainInvoices[Item_Code],TblMainInvoices[Subject_Item])</f>
        <v>برچیدن لوله‌های آزبست سیمان، لوله‌های پیش‌ساخته سیمانی یا چدنی غیرمدفون</v>
      </c>
      <c r="C200" s="567"/>
      <c r="D200" s="567"/>
      <c r="E200" s="569" t="str">
        <f>_xlfn.XLOOKUP(A200,TblMainInvoices[Item_Code],TblMainInvoices[Unit])</f>
        <v>متر طول</v>
      </c>
      <c r="F200" s="22" t="s">
        <v>9</v>
      </c>
      <c r="G200" s="340">
        <f>IFERROR(_xlfn.XLOOKUP(A200,TblMainInvoices[Item_Code],TblMainInvoices[Estimate_Contract_Volumn]),"")</f>
        <v>0</v>
      </c>
      <c r="H200" s="268">
        <f>Finance_sheet!J200</f>
        <v>0</v>
      </c>
      <c r="I200" s="168" t="str">
        <f t="shared" si="4"/>
        <v/>
      </c>
      <c r="J200" s="168" t="str">
        <f t="shared" si="5"/>
        <v/>
      </c>
      <c r="K200" s="571">
        <f>_xlfn.XLOOKUP(A200,TblMainInvoices[Item_Code],TblMainInvoices[Price_Unit])</f>
        <v>318500</v>
      </c>
      <c r="L200" s="399" t="str">
        <f>IF(AND(G200=0,H200=0),"",IF(H200&gt;G200,ROUND(I200*K200,0),""))</f>
        <v/>
      </c>
      <c r="M200" s="400" t="str">
        <f>IF(G200=0,"",IF(H200&lt;G200,ROUND(J200*K200,0),""))</f>
        <v/>
      </c>
    </row>
    <row r="201" spans="1:13" ht="16.5" hidden="1" customHeight="1" outlineLevel="1">
      <c r="A201" s="566"/>
      <c r="B201" s="568"/>
      <c r="C201" s="568"/>
      <c r="D201" s="568"/>
      <c r="E201" s="570"/>
      <c r="F201" s="137" t="s">
        <v>85</v>
      </c>
      <c r="G201" s="339">
        <f>G200</f>
        <v>0</v>
      </c>
      <c r="H201" s="138">
        <f>Finance_sheet!J201</f>
        <v>0</v>
      </c>
      <c r="I201" s="139" t="str">
        <f t="shared" si="4"/>
        <v/>
      </c>
      <c r="J201" s="139" t="str">
        <f t="shared" si="5"/>
        <v/>
      </c>
      <c r="K201" s="572"/>
      <c r="L201" s="397" t="str">
        <f>IF(AND(G201=0,H201=0),"",IF(H201&gt;G201,ROUND(I201*K200,0),""))</f>
        <v/>
      </c>
      <c r="M201" s="401" t="str">
        <f>IF(G201=0,"",IF(H201&lt;G201,ROUND(J201*K200,0),""))</f>
        <v/>
      </c>
    </row>
    <row r="202" spans="1:13" ht="15.95" hidden="1" customHeight="1" outlineLevel="1">
      <c r="A202" s="565" t="s">
        <v>322</v>
      </c>
      <c r="B202" s="567" t="str">
        <f>_xlfn.XLOOKUP(A202,TblMainInvoices[Item_Code],TblMainInvoices[Subject_Item])</f>
        <v>برچیدن لوله‌های آزبست سیمان، لوله‌های پیش‌ساخته سیمانی یا چدنی مدفون در مصالح بنایی</v>
      </c>
      <c r="C202" s="567"/>
      <c r="D202" s="567"/>
      <c r="E202" s="569" t="str">
        <f>_xlfn.XLOOKUP(A202,TblMainInvoices[Item_Code],TblMainInvoices[Unit])</f>
        <v>متر طول</v>
      </c>
      <c r="F202" s="22" t="s">
        <v>9</v>
      </c>
      <c r="G202" s="340">
        <f>IFERROR(_xlfn.XLOOKUP(A202,TblMainInvoices[Item_Code],TblMainInvoices[Estimate_Contract_Volumn]),"")</f>
        <v>0</v>
      </c>
      <c r="H202" s="268">
        <f>Finance_sheet!J202</f>
        <v>0</v>
      </c>
      <c r="I202" s="168" t="str">
        <f t="shared" si="4"/>
        <v/>
      </c>
      <c r="J202" s="168" t="str">
        <f t="shared" si="5"/>
        <v/>
      </c>
      <c r="K202" s="571">
        <f>_xlfn.XLOOKUP(A202,TblMainInvoices[Item_Code],TblMainInvoices[Price_Unit])</f>
        <v>364000</v>
      </c>
      <c r="L202" s="399" t="str">
        <f>IF(AND(G202=0,H202=0),"",IF(H202&gt;G202,ROUND(I202*K202,0),""))</f>
        <v/>
      </c>
      <c r="M202" s="400" t="str">
        <f>IF(G202=0,"",IF(H202&lt;G202,ROUND(J202*K202,0),""))</f>
        <v/>
      </c>
    </row>
    <row r="203" spans="1:13" ht="16.5" hidden="1" customHeight="1" outlineLevel="1">
      <c r="A203" s="566"/>
      <c r="B203" s="568"/>
      <c r="C203" s="568"/>
      <c r="D203" s="568"/>
      <c r="E203" s="570"/>
      <c r="F203" s="137" t="s">
        <v>85</v>
      </c>
      <c r="G203" s="339">
        <f>G202</f>
        <v>0</v>
      </c>
      <c r="H203" s="138">
        <f>Finance_sheet!J203</f>
        <v>0</v>
      </c>
      <c r="I203" s="139" t="str">
        <f t="shared" si="4"/>
        <v/>
      </c>
      <c r="J203" s="139" t="str">
        <f t="shared" si="5"/>
        <v/>
      </c>
      <c r="K203" s="572"/>
      <c r="L203" s="397" t="str">
        <f>IF(AND(G203=0,H203=0),"",IF(H203&gt;G203,ROUND(I203*K202,0),""))</f>
        <v/>
      </c>
      <c r="M203" s="401" t="str">
        <f>IF(G203=0,"",IF(H203&lt;G203,ROUND(J203*K202,0),""))</f>
        <v/>
      </c>
    </row>
    <row r="204" spans="1:13" ht="15.95" hidden="1" customHeight="1" outlineLevel="1">
      <c r="A204" s="565" t="s">
        <v>324</v>
      </c>
      <c r="B204" s="567" t="str">
        <f>_xlfn.XLOOKUP(A204,TblMainInvoices[Item_Code],TblMainInvoices[Subject_Item])</f>
        <v>کندن آسفالت بام به ضخامت تا 2 سانتی متر.</v>
      </c>
      <c r="C204" s="567"/>
      <c r="D204" s="567"/>
      <c r="E204" s="569" t="str">
        <f>_xlfn.XLOOKUP(A204,TblMainInvoices[Item_Code],TblMainInvoices[Unit])</f>
        <v>مترمربع</v>
      </c>
      <c r="F204" s="22" t="s">
        <v>9</v>
      </c>
      <c r="G204" s="340">
        <f>IFERROR(_xlfn.XLOOKUP(A204,TblMainInvoices[Item_Code],TblMainInvoices[Estimate_Contract_Volumn]),"")</f>
        <v>0</v>
      </c>
      <c r="H204" s="268">
        <f>Finance_sheet!J204</f>
        <v>0</v>
      </c>
      <c r="I204" s="168" t="str">
        <f t="shared" si="4"/>
        <v/>
      </c>
      <c r="J204" s="168" t="str">
        <f t="shared" si="5"/>
        <v/>
      </c>
      <c r="K204" s="571">
        <f>_xlfn.XLOOKUP(A204,TblMainInvoices[Item_Code],TblMainInvoices[Price_Unit])</f>
        <v>483000</v>
      </c>
      <c r="L204" s="399" t="str">
        <f>IF(AND(G204=0,H204=0),"",IF(H204&gt;G204,ROUND(I204*K204,0),""))</f>
        <v/>
      </c>
      <c r="M204" s="400" t="str">
        <f>IF(G204=0,"",IF(H204&lt;G204,ROUND(J204*K204,0),""))</f>
        <v/>
      </c>
    </row>
    <row r="205" spans="1:13" ht="16.5" hidden="1" customHeight="1" outlineLevel="1">
      <c r="A205" s="566"/>
      <c r="B205" s="568"/>
      <c r="C205" s="568"/>
      <c r="D205" s="568"/>
      <c r="E205" s="570"/>
      <c r="F205" s="137" t="s">
        <v>85</v>
      </c>
      <c r="G205" s="339">
        <f>G204</f>
        <v>0</v>
      </c>
      <c r="H205" s="138">
        <f>Finance_sheet!J205</f>
        <v>0</v>
      </c>
      <c r="I205" s="139" t="str">
        <f t="shared" si="4"/>
        <v/>
      </c>
      <c r="J205" s="139" t="str">
        <f t="shared" si="5"/>
        <v/>
      </c>
      <c r="K205" s="572"/>
      <c r="L205" s="397" t="str">
        <f>IF(AND(G205=0,H205=0),"",IF(H205&gt;G205,ROUND(I205*K204,0),""))</f>
        <v/>
      </c>
      <c r="M205" s="401" t="str">
        <f>IF(G205=0,"",IF(H205&lt;G205,ROUND(J205*K204,0),""))</f>
        <v/>
      </c>
    </row>
    <row r="206" spans="1:13" ht="15.95" hidden="1" customHeight="1" outlineLevel="1">
      <c r="A206" s="565" t="s">
        <v>326</v>
      </c>
      <c r="B206" s="567" t="str">
        <f>_xlfn.XLOOKUP(A206,TblMainInvoices[Item_Code],TblMainInvoices[Subject_Item])</f>
        <v>اضافه‌بها به ردیف ٠١٠٩٠١، به ازای هر سانتی‌متر اضافه ضخامت نسبت به مازاد 2 سانتی‌متر (کسر سانتی‌متر به تناسب محاسبه می‌شود)</v>
      </c>
      <c r="C206" s="567"/>
      <c r="D206" s="567"/>
      <c r="E206" s="569" t="str">
        <f>_xlfn.XLOOKUP(A206,TblMainInvoices[Item_Code],TblMainInvoices[Unit])</f>
        <v>مترمربع</v>
      </c>
      <c r="F206" s="22" t="s">
        <v>9</v>
      </c>
      <c r="G206" s="340">
        <f>IFERROR(_xlfn.XLOOKUP(A206,TblMainInvoices[Item_Code],TblMainInvoices[Estimate_Contract_Volumn]),"")</f>
        <v>0</v>
      </c>
      <c r="H206" s="268">
        <f>Finance_sheet!J206</f>
        <v>0</v>
      </c>
      <c r="I206" s="168" t="str">
        <f t="shared" ref="I206:I239" si="6">IF(H206&gt;G206,H206-G206,"")</f>
        <v/>
      </c>
      <c r="J206" s="168" t="str">
        <f t="shared" ref="J206:J239" si="7">IF(H206&lt;G206,H206-G206,"")</f>
        <v/>
      </c>
      <c r="K206" s="571">
        <f>_xlfn.XLOOKUP(A206,TblMainInvoices[Item_Code],TblMainInvoices[Price_Unit])</f>
        <v>161000</v>
      </c>
      <c r="L206" s="399" t="str">
        <f>IF(AND(G206=0,H206=0),"",IF(H206&gt;G206,ROUND(I206*K206,0),""))</f>
        <v/>
      </c>
      <c r="M206" s="400" t="str">
        <f>IF(G206=0,"",IF(H206&lt;G206,ROUND(J206*K206,0),""))</f>
        <v/>
      </c>
    </row>
    <row r="207" spans="1:13" ht="16.5" hidden="1" customHeight="1" outlineLevel="1">
      <c r="A207" s="566"/>
      <c r="B207" s="568"/>
      <c r="C207" s="568"/>
      <c r="D207" s="568"/>
      <c r="E207" s="570"/>
      <c r="F207" s="137" t="s">
        <v>85</v>
      </c>
      <c r="G207" s="339">
        <f>G206</f>
        <v>0</v>
      </c>
      <c r="H207" s="138">
        <f>Finance_sheet!J207</f>
        <v>0</v>
      </c>
      <c r="I207" s="139" t="str">
        <f t="shared" si="6"/>
        <v/>
      </c>
      <c r="J207" s="139" t="str">
        <f t="shared" si="7"/>
        <v/>
      </c>
      <c r="K207" s="572"/>
      <c r="L207" s="397" t="str">
        <f>IF(AND(G207=0,H207=0),"",IF(H207&gt;G207,ROUND(I207*K206,0),""))</f>
        <v/>
      </c>
      <c r="M207" s="401" t="str">
        <f>IF(G207=0,"",IF(H207&lt;G207,ROUND(J207*K206,0),""))</f>
        <v/>
      </c>
    </row>
    <row r="208" spans="1:13" ht="15.95" hidden="1" customHeight="1" outlineLevel="1">
      <c r="A208" s="565" t="s">
        <v>328</v>
      </c>
      <c r="B208" s="567" t="str">
        <f>_xlfn.XLOOKUP(A208,TblMainInvoices[Item_Code],TblMainInvoices[Subject_Item])</f>
        <v>کندن آسفالت برای لکه‌گیری به ضخامت تا ۵ سانتی‌متر بر حسب سطح کنده شده</v>
      </c>
      <c r="C208" s="567"/>
      <c r="D208" s="567"/>
      <c r="E208" s="569" t="str">
        <f>_xlfn.XLOOKUP(A208,TblMainInvoices[Item_Code],TblMainInvoices[Unit])</f>
        <v>مترمربع</v>
      </c>
      <c r="F208" s="22" t="s">
        <v>9</v>
      </c>
      <c r="G208" s="340">
        <f>IFERROR(_xlfn.XLOOKUP(A208,TblMainInvoices[Item_Code],TblMainInvoices[Estimate_Contract_Volumn]),"")</f>
        <v>0</v>
      </c>
      <c r="H208" s="268">
        <f>Finance_sheet!J208</f>
        <v>0</v>
      </c>
      <c r="I208" s="168" t="str">
        <f t="shared" si="6"/>
        <v/>
      </c>
      <c r="J208" s="168" t="str">
        <f t="shared" si="7"/>
        <v/>
      </c>
      <c r="K208" s="571">
        <f>_xlfn.XLOOKUP(A208,TblMainInvoices[Item_Code],TblMainInvoices[Price_Unit])</f>
        <v>774500</v>
      </c>
      <c r="L208" s="399" t="str">
        <f>IF(AND(G208=0,H208=0),"",IF(H208&gt;G208,ROUND(I208*K208,0),""))</f>
        <v/>
      </c>
      <c r="M208" s="400" t="str">
        <f>IF(G208=0,"",IF(H208&lt;G208,ROUND(J208*K208,0),""))</f>
        <v/>
      </c>
    </row>
    <row r="209" spans="1:13" ht="16.5" hidden="1" customHeight="1" outlineLevel="1">
      <c r="A209" s="566"/>
      <c r="B209" s="568"/>
      <c r="C209" s="568"/>
      <c r="D209" s="568"/>
      <c r="E209" s="570"/>
      <c r="F209" s="137" t="s">
        <v>85</v>
      </c>
      <c r="G209" s="339">
        <f>G208</f>
        <v>0</v>
      </c>
      <c r="H209" s="138">
        <f>Finance_sheet!J209</f>
        <v>0</v>
      </c>
      <c r="I209" s="139" t="str">
        <f t="shared" si="6"/>
        <v/>
      </c>
      <c r="J209" s="139" t="str">
        <f t="shared" si="7"/>
        <v/>
      </c>
      <c r="K209" s="572"/>
      <c r="L209" s="397" t="str">
        <f>IF(AND(G209=0,H209=0),"",IF(H209&gt;G209,ROUND(I209*K208,0),""))</f>
        <v/>
      </c>
      <c r="M209" s="401" t="str">
        <f>IF(G209=0,"",IF(H209&lt;G209,ROUND(J209*K208,0),""))</f>
        <v/>
      </c>
    </row>
    <row r="210" spans="1:13" ht="15.95" hidden="1" customHeight="1" outlineLevel="1">
      <c r="A210" s="565" t="s">
        <v>330</v>
      </c>
      <c r="B210" s="567" t="str">
        <f>_xlfn.XLOOKUP(A210,TblMainInvoices[Item_Code],TblMainInvoices[Subject_Item])</f>
        <v>اضافه‌بها به ردیف ٠١٠٩٠٣، به ازای هر سانتی‌متر اضافه ضخامت مازاد بر ۵ سانتی‌متر (کسر سانتی‌متر به تناسب محاسبه می‌شود)</v>
      </c>
      <c r="C210" s="567"/>
      <c r="D210" s="567"/>
      <c r="E210" s="569" t="str">
        <f>_xlfn.XLOOKUP(A210,TblMainInvoices[Item_Code],TblMainInvoices[Unit])</f>
        <v>مترمربع</v>
      </c>
      <c r="F210" s="22" t="s">
        <v>9</v>
      </c>
      <c r="G210" s="340">
        <f>IFERROR(_xlfn.XLOOKUP(A210,TblMainInvoices[Item_Code],TblMainInvoices[Estimate_Contract_Volumn]),"")</f>
        <v>0</v>
      </c>
      <c r="H210" s="268">
        <f>Finance_sheet!J210</f>
        <v>0</v>
      </c>
      <c r="I210" s="168" t="str">
        <f t="shared" si="6"/>
        <v/>
      </c>
      <c r="J210" s="168" t="str">
        <f t="shared" si="7"/>
        <v/>
      </c>
      <c r="K210" s="571">
        <f>_xlfn.XLOOKUP(A210,TblMainInvoices[Item_Code],TblMainInvoices[Price_Unit])</f>
        <v>141000</v>
      </c>
      <c r="L210" s="399" t="str">
        <f>IF(AND(G210=0,H210=0),"",IF(H210&gt;G210,ROUND(I210*K210,0),""))</f>
        <v/>
      </c>
      <c r="M210" s="400" t="str">
        <f>IF(G210=0,"",IF(H210&lt;G210,ROUND(J210*K210,0),""))</f>
        <v/>
      </c>
    </row>
    <row r="211" spans="1:13" ht="16.5" hidden="1" customHeight="1" outlineLevel="1">
      <c r="A211" s="566"/>
      <c r="B211" s="568"/>
      <c r="C211" s="568"/>
      <c r="D211" s="568"/>
      <c r="E211" s="570"/>
      <c r="F211" s="137" t="s">
        <v>85</v>
      </c>
      <c r="G211" s="339">
        <f>G210</f>
        <v>0</v>
      </c>
      <c r="H211" s="138">
        <f>Finance_sheet!J211</f>
        <v>0</v>
      </c>
      <c r="I211" s="139" t="str">
        <f t="shared" si="6"/>
        <v/>
      </c>
      <c r="J211" s="139" t="str">
        <f t="shared" si="7"/>
        <v/>
      </c>
      <c r="K211" s="572"/>
      <c r="L211" s="397" t="str">
        <f>IF(AND(G211=0,H211=0),"",IF(H211&gt;G211,ROUND(I211*K210,0),""))</f>
        <v/>
      </c>
      <c r="M211" s="401" t="str">
        <f>IF(G211=0,"",IF(H211&lt;G211,ROUND(J211*K210,0),""))</f>
        <v/>
      </c>
    </row>
    <row r="212" spans="1:13" ht="15.95" hidden="1" customHeight="1" outlineLevel="1">
      <c r="A212" s="565" t="s">
        <v>332</v>
      </c>
      <c r="B212" s="567" t="str">
        <f>_xlfn.XLOOKUP(A212,TblMainInvoices[Item_Code],TblMainInvoices[Subject_Item])</f>
        <v>شیار انداختن و کندن آسفالت به عرض تا ٨ سانتی‌متر و عمق تا ١٠ سانتی‌متر با ماشین شیار‌زن</v>
      </c>
      <c r="C212" s="567"/>
      <c r="D212" s="567"/>
      <c r="E212" s="569" t="str">
        <f>_xlfn.XLOOKUP(A212,TblMainInvoices[Item_Code],TblMainInvoices[Unit])</f>
        <v>مترطول</v>
      </c>
      <c r="F212" s="22" t="s">
        <v>9</v>
      </c>
      <c r="G212" s="340">
        <f>IFERROR(_xlfn.XLOOKUP(A212,TblMainInvoices[Item_Code],TblMainInvoices[Estimate_Contract_Volumn]),"")</f>
        <v>0</v>
      </c>
      <c r="H212" s="268">
        <f>Finance_sheet!J212</f>
        <v>0</v>
      </c>
      <c r="I212" s="168" t="str">
        <f t="shared" si="6"/>
        <v/>
      </c>
      <c r="J212" s="168" t="str">
        <f t="shared" si="7"/>
        <v/>
      </c>
      <c r="K212" s="571">
        <f>_xlfn.XLOOKUP(A212,TblMainInvoices[Item_Code],TblMainInvoices[Price_Unit])</f>
        <v>428500</v>
      </c>
      <c r="L212" s="399" t="str">
        <f>IF(AND(G212=0,H212=0),"",IF(H212&gt;G212,ROUND(I212*K212,0),""))</f>
        <v/>
      </c>
      <c r="M212" s="400" t="str">
        <f>IF(G212=0,"",IF(H212&lt;G212,ROUND(J212*K212,0),""))</f>
        <v/>
      </c>
    </row>
    <row r="213" spans="1:13" ht="16.5" hidden="1" customHeight="1" outlineLevel="1">
      <c r="A213" s="566"/>
      <c r="B213" s="568"/>
      <c r="C213" s="568"/>
      <c r="D213" s="568"/>
      <c r="E213" s="570"/>
      <c r="F213" s="137" t="s">
        <v>85</v>
      </c>
      <c r="G213" s="339">
        <f>G212</f>
        <v>0</v>
      </c>
      <c r="H213" s="138">
        <f>Finance_sheet!J213</f>
        <v>0</v>
      </c>
      <c r="I213" s="139" t="str">
        <f t="shared" si="6"/>
        <v/>
      </c>
      <c r="J213" s="139" t="str">
        <f t="shared" si="7"/>
        <v/>
      </c>
      <c r="K213" s="572"/>
      <c r="L213" s="397" t="str">
        <f>IF(AND(G213=0,H213=0),"",IF(H213&gt;G213,ROUND(I213*K212,0),""))</f>
        <v/>
      </c>
      <c r="M213" s="401" t="str">
        <f>IF(G213=0,"",IF(H213&lt;G213,ROUND(J213*K212,0),""))</f>
        <v/>
      </c>
    </row>
    <row r="214" spans="1:13" ht="15.95" hidden="1" customHeight="1" outlineLevel="1">
      <c r="A214" s="565" t="s">
        <v>334</v>
      </c>
      <c r="B214" s="567" t="str">
        <f>_xlfn.XLOOKUP(A214,TblMainInvoices[Item_Code],TblMainInvoices[Subject_Item])</f>
        <v>اضافه‌بها به ردیف ٠١٠٩٠۵، به ازای هر سانتی‌متر اضافه عمق مازاد بر ١٠ سانتی‌متر (کسر سانتی‌متر به تناسب محاسبه می‌شود).</v>
      </c>
      <c r="C214" s="567"/>
      <c r="D214" s="567"/>
      <c r="E214" s="569" t="str">
        <f>_xlfn.XLOOKUP(A214,TblMainInvoices[Item_Code],TblMainInvoices[Unit])</f>
        <v>مترطول</v>
      </c>
      <c r="F214" s="22" t="s">
        <v>9</v>
      </c>
      <c r="G214" s="340">
        <f>IFERROR(_xlfn.XLOOKUP(A214,TblMainInvoices[Item_Code],TblMainInvoices[Estimate_Contract_Volumn]),"")</f>
        <v>0</v>
      </c>
      <c r="H214" s="268">
        <f>Finance_sheet!J214</f>
        <v>0</v>
      </c>
      <c r="I214" s="168" t="str">
        <f t="shared" si="6"/>
        <v/>
      </c>
      <c r="J214" s="168" t="str">
        <f t="shared" si="7"/>
        <v/>
      </c>
      <c r="K214" s="571">
        <f>_xlfn.XLOOKUP(A214,TblMainInvoices[Item_Code],TblMainInvoices[Price_Unit])</f>
        <v>42800</v>
      </c>
      <c r="L214" s="399" t="str">
        <f>IF(AND(G214=0,H214=0),"",IF(H214&gt;G214,ROUND(I214*K214,0),""))</f>
        <v/>
      </c>
      <c r="M214" s="400" t="str">
        <f>IF(G214=0,"",IF(H214&lt;G214,ROUND(J214*K214,0),""))</f>
        <v/>
      </c>
    </row>
    <row r="215" spans="1:13" ht="16.5" hidden="1" customHeight="1" outlineLevel="1">
      <c r="A215" s="566"/>
      <c r="B215" s="568"/>
      <c r="C215" s="568"/>
      <c r="D215" s="568"/>
      <c r="E215" s="570"/>
      <c r="F215" s="137" t="s">
        <v>85</v>
      </c>
      <c r="G215" s="339">
        <f>G214</f>
        <v>0</v>
      </c>
      <c r="H215" s="138">
        <f>Finance_sheet!J215</f>
        <v>0</v>
      </c>
      <c r="I215" s="139" t="str">
        <f t="shared" si="6"/>
        <v/>
      </c>
      <c r="J215" s="139" t="str">
        <f t="shared" si="7"/>
        <v/>
      </c>
      <c r="K215" s="572"/>
      <c r="L215" s="397" t="str">
        <f>IF(AND(G215=0,H215=0),"",IF(H215&gt;G215,ROUND(I215*K214,0),""))</f>
        <v/>
      </c>
      <c r="M215" s="401" t="str">
        <f>IF(G215=0,"",IF(H215&lt;G215,ROUND(J215*K214,0),""))</f>
        <v/>
      </c>
    </row>
    <row r="216" spans="1:13" ht="15.95" hidden="1" customHeight="1" outlineLevel="1">
      <c r="A216" s="565" t="s">
        <v>336</v>
      </c>
      <c r="B216" s="567" t="str">
        <f>_xlfn.XLOOKUP(A216,TblMainInvoices[Item_Code],TblMainInvoices[Subject_Item])</f>
        <v>برش آسفالت با کاتر به عمق تا ٧ سانتی‌متر (اندازه‌گیری برحسب طول هر خط برش).</v>
      </c>
      <c r="C216" s="567"/>
      <c r="D216" s="567"/>
      <c r="E216" s="569" t="str">
        <f>_xlfn.XLOOKUP(A216,TblMainInvoices[Item_Code],TblMainInvoices[Unit])</f>
        <v>مترطول</v>
      </c>
      <c r="F216" s="22" t="s">
        <v>9</v>
      </c>
      <c r="G216" s="340">
        <f>IFERROR(_xlfn.XLOOKUP(A216,TblMainInvoices[Item_Code],TblMainInvoices[Estimate_Contract_Volumn]),"")</f>
        <v>0</v>
      </c>
      <c r="H216" s="268">
        <f>Finance_sheet!J216</f>
        <v>0</v>
      </c>
      <c r="I216" s="168" t="str">
        <f t="shared" si="6"/>
        <v/>
      </c>
      <c r="J216" s="168" t="str">
        <f t="shared" si="7"/>
        <v/>
      </c>
      <c r="K216" s="571">
        <f>_xlfn.XLOOKUP(A216,TblMainInvoices[Item_Code],TblMainInvoices[Price_Unit])</f>
        <v>144500</v>
      </c>
      <c r="L216" s="399" t="str">
        <f>IF(AND(G216=0,H216=0),"",IF(H216&gt;G216,ROUND(I216*K216,0),""))</f>
        <v/>
      </c>
      <c r="M216" s="400" t="str">
        <f>IF(G216=0,"",IF(H216&lt;G216,ROUND(J216*K216,0),""))</f>
        <v/>
      </c>
    </row>
    <row r="217" spans="1:13" ht="16.5" hidden="1" customHeight="1" outlineLevel="1">
      <c r="A217" s="566"/>
      <c r="B217" s="568"/>
      <c r="C217" s="568"/>
      <c r="D217" s="568"/>
      <c r="E217" s="570"/>
      <c r="F217" s="137" t="s">
        <v>85</v>
      </c>
      <c r="G217" s="339">
        <f>G216</f>
        <v>0</v>
      </c>
      <c r="H217" s="138">
        <f>Finance_sheet!J217</f>
        <v>0</v>
      </c>
      <c r="I217" s="139" t="str">
        <f t="shared" si="6"/>
        <v/>
      </c>
      <c r="J217" s="139" t="str">
        <f t="shared" si="7"/>
        <v/>
      </c>
      <c r="K217" s="572"/>
      <c r="L217" s="397" t="str">
        <f>IF(AND(G217=0,H217=0),"",IF(H217&gt;G217,ROUND(I217*K216,0),""))</f>
        <v/>
      </c>
      <c r="M217" s="401" t="str">
        <f>IF(G217=0,"",IF(H217&lt;G217,ROUND(J217*K216,0),""))</f>
        <v/>
      </c>
    </row>
    <row r="218" spans="1:13" ht="15.95" hidden="1" customHeight="1" outlineLevel="1">
      <c r="A218" s="565" t="s">
        <v>338</v>
      </c>
      <c r="B218" s="567" t="str">
        <f>_xlfn.XLOOKUP(A218,TblMainInvoices[Item_Code],TblMainInvoices[Subject_Item])</f>
        <v>اضافه‌بها به ردیف ٠١٠٩٠٧، به ازای هر سانتی‌متر اضافه عمق مازاد بر ٧ سانتی‌متر، اندازه‌گیری برحسب طول هر خط برش(کسر سانتی‌متر به تناسب محاسبه می‌شود)</v>
      </c>
      <c r="C218" s="567"/>
      <c r="D218" s="567"/>
      <c r="E218" s="569" t="str">
        <f>_xlfn.XLOOKUP(A218,TblMainInvoices[Item_Code],TblMainInvoices[Unit])</f>
        <v>مترطول</v>
      </c>
      <c r="F218" s="22" t="s">
        <v>9</v>
      </c>
      <c r="G218" s="340">
        <f>IFERROR(_xlfn.XLOOKUP(A218,TblMainInvoices[Item_Code],TblMainInvoices[Estimate_Contract_Volumn]),"")</f>
        <v>0</v>
      </c>
      <c r="H218" s="268">
        <f>Finance_sheet!J218</f>
        <v>0</v>
      </c>
      <c r="I218" s="168" t="str">
        <f t="shared" si="6"/>
        <v/>
      </c>
      <c r="J218" s="168" t="str">
        <f t="shared" si="7"/>
        <v/>
      </c>
      <c r="K218" s="571">
        <f>_xlfn.XLOOKUP(A218,TblMainInvoices[Item_Code],TblMainInvoices[Price_Unit])</f>
        <v>15800</v>
      </c>
      <c r="L218" s="399" t="str">
        <f>IF(AND(G218=0,H218=0),"",IF(H218&gt;G218,ROUND(I218*K218,0),""))</f>
        <v/>
      </c>
      <c r="M218" s="400" t="str">
        <f>IF(G218=0,"",IF(H218&lt;G218,ROUND(J218*K218,0),""))</f>
        <v/>
      </c>
    </row>
    <row r="219" spans="1:13" ht="16.5" hidden="1" customHeight="1" outlineLevel="1">
      <c r="A219" s="566"/>
      <c r="B219" s="568"/>
      <c r="C219" s="568"/>
      <c r="D219" s="568"/>
      <c r="E219" s="570"/>
      <c r="F219" s="137" t="s">
        <v>85</v>
      </c>
      <c r="G219" s="339">
        <f>G218</f>
        <v>0</v>
      </c>
      <c r="H219" s="138">
        <f>Finance_sheet!J219</f>
        <v>0</v>
      </c>
      <c r="I219" s="139" t="str">
        <f t="shared" si="6"/>
        <v/>
      </c>
      <c r="J219" s="139" t="str">
        <f t="shared" si="7"/>
        <v/>
      </c>
      <c r="K219" s="572"/>
      <c r="L219" s="397" t="str">
        <f>IF(AND(G219=0,H219=0),"",IF(H219&gt;G219,ROUND(I219*K218,0),""))</f>
        <v/>
      </c>
      <c r="M219" s="401" t="str">
        <f>IF(G219=0,"",IF(H219&lt;G219,ROUND(J219*K218,0),""))</f>
        <v/>
      </c>
    </row>
    <row r="220" spans="1:13" ht="15.95" hidden="1" customHeight="1" outlineLevel="1">
      <c r="A220" s="565" t="s">
        <v>340</v>
      </c>
      <c r="B220" s="567" t="str">
        <f>_xlfn.XLOOKUP(A220,TblMainInvoices[Item_Code],TblMainInvoices[Subject_Item])</f>
        <v>تخریب کلی آسفالت  به ضخامت تا 5 سانتی‌متر</v>
      </c>
      <c r="C220" s="567"/>
      <c r="D220" s="567"/>
      <c r="E220" s="569" t="str">
        <f>_xlfn.XLOOKUP(A220,TblMainInvoices[Item_Code],TblMainInvoices[Unit])</f>
        <v>مترمربع</v>
      </c>
      <c r="F220" s="22" t="s">
        <v>9</v>
      </c>
      <c r="G220" s="340">
        <f>IFERROR(_xlfn.XLOOKUP(A220,TblMainInvoices[Item_Code],TblMainInvoices[Estimate_Contract_Volumn]),"")</f>
        <v>0</v>
      </c>
      <c r="H220" s="268">
        <f>Finance_sheet!J220</f>
        <v>0</v>
      </c>
      <c r="I220" s="168" t="str">
        <f t="shared" si="6"/>
        <v/>
      </c>
      <c r="J220" s="168" t="str">
        <f t="shared" si="7"/>
        <v/>
      </c>
      <c r="K220" s="571">
        <f>_xlfn.XLOOKUP(A220,TblMainInvoices[Item_Code],TblMainInvoices[Price_Unit])</f>
        <v>282500</v>
      </c>
      <c r="L220" s="399" t="str">
        <f>IF(AND(G220=0,H220=0),"",IF(H220&gt;G220,ROUND(I220*K220,0),""))</f>
        <v/>
      </c>
      <c r="M220" s="400" t="str">
        <f>IF(G220=0,"",IF(H220&lt;G220,ROUND(J220*K220,0),""))</f>
        <v/>
      </c>
    </row>
    <row r="221" spans="1:13" ht="16.5" hidden="1" customHeight="1" outlineLevel="1">
      <c r="A221" s="566"/>
      <c r="B221" s="568"/>
      <c r="C221" s="568"/>
      <c r="D221" s="568"/>
      <c r="E221" s="570"/>
      <c r="F221" s="137" t="s">
        <v>85</v>
      </c>
      <c r="G221" s="339">
        <f>G220</f>
        <v>0</v>
      </c>
      <c r="H221" s="138">
        <f>Finance_sheet!J221</f>
        <v>0</v>
      </c>
      <c r="I221" s="139" t="str">
        <f t="shared" si="6"/>
        <v/>
      </c>
      <c r="J221" s="139" t="str">
        <f t="shared" si="7"/>
        <v/>
      </c>
      <c r="K221" s="572"/>
      <c r="L221" s="397" t="str">
        <f>IF(AND(G221=0,H221=0),"",IF(H221&gt;G221,ROUND(I221*K220,0),""))</f>
        <v/>
      </c>
      <c r="M221" s="401" t="str">
        <f>IF(G221=0,"",IF(H221&lt;G221,ROUND(J221*K220,0),""))</f>
        <v/>
      </c>
    </row>
    <row r="222" spans="1:13" ht="15.95" hidden="1" customHeight="1" outlineLevel="1">
      <c r="A222" s="565" t="s">
        <v>342</v>
      </c>
      <c r="B222" s="567" t="str">
        <f>_xlfn.XLOOKUP(A222,TblMainInvoices[Item_Code],TblMainInvoices[Subject_Item])</f>
        <v>اضافه‌بها به ردیف ٠١٠٩٠٩ ، به ازای هر سانتی‌متر اضافه ضخامت مازاد بر ۵ سانتی‌متر (کسر سانتی‌متر به تناسب محاسبه می‌شود).</v>
      </c>
      <c r="C222" s="567"/>
      <c r="D222" s="567"/>
      <c r="E222" s="569" t="str">
        <f>_xlfn.XLOOKUP(A222,TblMainInvoices[Item_Code],TblMainInvoices[Unit])</f>
        <v>مترمربع</v>
      </c>
      <c r="F222" s="22" t="s">
        <v>9</v>
      </c>
      <c r="G222" s="340">
        <f>IFERROR(_xlfn.XLOOKUP(A222,TblMainInvoices[Item_Code],TblMainInvoices[Estimate_Contract_Volumn]),"")</f>
        <v>0</v>
      </c>
      <c r="H222" s="268">
        <f>Finance_sheet!J222</f>
        <v>0</v>
      </c>
      <c r="I222" s="168" t="str">
        <f t="shared" si="6"/>
        <v/>
      </c>
      <c r="J222" s="168" t="str">
        <f t="shared" si="7"/>
        <v/>
      </c>
      <c r="K222" s="571">
        <f>_xlfn.XLOOKUP(A222,TblMainInvoices[Item_Code],TblMainInvoices[Price_Unit])</f>
        <v>42400</v>
      </c>
      <c r="L222" s="399" t="str">
        <f>IF(AND(G222=0,H222=0),"",IF(H222&gt;G222,ROUND(I222*K222,0),""))</f>
        <v/>
      </c>
      <c r="M222" s="400" t="str">
        <f>IF(G222=0,"",IF(H222&lt;G222,ROUND(J222*K222,0),""))</f>
        <v/>
      </c>
    </row>
    <row r="223" spans="1:13" ht="16.5" hidden="1" customHeight="1" outlineLevel="1">
      <c r="A223" s="566"/>
      <c r="B223" s="568"/>
      <c r="C223" s="568"/>
      <c r="D223" s="568"/>
      <c r="E223" s="570"/>
      <c r="F223" s="137" t="s">
        <v>85</v>
      </c>
      <c r="G223" s="339">
        <f>G222</f>
        <v>0</v>
      </c>
      <c r="H223" s="138">
        <f>Finance_sheet!J223</f>
        <v>0</v>
      </c>
      <c r="I223" s="139" t="str">
        <f t="shared" si="6"/>
        <v/>
      </c>
      <c r="J223" s="139" t="str">
        <f t="shared" si="7"/>
        <v/>
      </c>
      <c r="K223" s="572"/>
      <c r="L223" s="397" t="str">
        <f>IF(AND(G223=0,H223=0),"",IF(H223&gt;G223,ROUND(I223*K222,0),""))</f>
        <v/>
      </c>
      <c r="M223" s="401" t="str">
        <f>IF(G223=0,"",IF(H223&lt;G223,ROUND(J223*K222,0),""))</f>
        <v/>
      </c>
    </row>
    <row r="224" spans="1:13" ht="15.95" hidden="1" customHeight="1" outlineLevel="1">
      <c r="A224" s="565" t="s">
        <v>344</v>
      </c>
      <c r="B224" s="567" t="str">
        <f>_xlfn.XLOOKUP(A224,TblMainInvoices[Item_Code],TblMainInvoices[Subject_Item])</f>
        <v>تراشیدن آسفالت به صورت پیوسته با ماشین مخصوص آسفالت تراش، به ضخامت تا ۵ سانتی‌متر</v>
      </c>
      <c r="C224" s="567"/>
      <c r="D224" s="567"/>
      <c r="E224" s="569" t="str">
        <f>_xlfn.XLOOKUP(A224,TblMainInvoices[Item_Code],TblMainInvoices[Unit])</f>
        <v>مترمربع</v>
      </c>
      <c r="F224" s="22" t="s">
        <v>9</v>
      </c>
      <c r="G224" s="340">
        <f>IFERROR(_xlfn.XLOOKUP(A224,TblMainInvoices[Item_Code],TblMainInvoices[Estimate_Contract_Volumn]),"")</f>
        <v>0</v>
      </c>
      <c r="H224" s="268">
        <f>Finance_sheet!J224</f>
        <v>0</v>
      </c>
      <c r="I224" s="168" t="str">
        <f t="shared" si="6"/>
        <v/>
      </c>
      <c r="J224" s="168" t="str">
        <f t="shared" si="7"/>
        <v/>
      </c>
      <c r="K224" s="571">
        <f>_xlfn.XLOOKUP(A224,TblMainInvoices[Item_Code],TblMainInvoices[Price_Unit])</f>
        <v>420000</v>
      </c>
      <c r="L224" s="399" t="str">
        <f>IF(AND(G224=0,H224=0),"",IF(H224&gt;G224,ROUND(I224*K224,0),""))</f>
        <v/>
      </c>
      <c r="M224" s="400" t="str">
        <f>IF(G224=0,"",IF(H224&lt;G224,ROUND(J224*K224,0),""))</f>
        <v/>
      </c>
    </row>
    <row r="225" spans="1:13" ht="16.5" hidden="1" customHeight="1" outlineLevel="1">
      <c r="A225" s="566"/>
      <c r="B225" s="568"/>
      <c r="C225" s="568"/>
      <c r="D225" s="568"/>
      <c r="E225" s="570"/>
      <c r="F225" s="137" t="s">
        <v>85</v>
      </c>
      <c r="G225" s="339">
        <f>G224</f>
        <v>0</v>
      </c>
      <c r="H225" s="138">
        <f>Finance_sheet!J225</f>
        <v>0</v>
      </c>
      <c r="I225" s="139" t="str">
        <f t="shared" si="6"/>
        <v/>
      </c>
      <c r="J225" s="139" t="str">
        <f t="shared" si="7"/>
        <v/>
      </c>
      <c r="K225" s="572"/>
      <c r="L225" s="397" t="str">
        <f>IF(AND(G225=0,H225=0),"",IF(H225&gt;G225,ROUND(I225*K224,0),""))</f>
        <v/>
      </c>
      <c r="M225" s="401" t="str">
        <f>IF(G225=0,"",IF(H225&lt;G225,ROUND(J225*K224,0),""))</f>
        <v/>
      </c>
    </row>
    <row r="226" spans="1:13" ht="15.95" hidden="1" customHeight="1" outlineLevel="1">
      <c r="A226" s="565" t="s">
        <v>346</v>
      </c>
      <c r="B226" s="567" t="str">
        <f>_xlfn.XLOOKUP(A226,TblMainInvoices[Item_Code],TblMainInvoices[Subject_Item])</f>
        <v>اضافه‌بها به ردیف ٠١٠٩١١ به ازای هر سانتی‌متر اضافه ضخامت مازاد بر ۵ سانتی‌متر (کسر سانتی‌متر به تناسب محاسبه می‌شود).</v>
      </c>
      <c r="C226" s="567"/>
      <c r="D226" s="567"/>
      <c r="E226" s="569" t="str">
        <f>_xlfn.XLOOKUP(A226,TblMainInvoices[Item_Code],TblMainInvoices[Unit])</f>
        <v>مترمربع</v>
      </c>
      <c r="F226" s="22" t="s">
        <v>9</v>
      </c>
      <c r="G226" s="340">
        <f>IFERROR(_xlfn.XLOOKUP(A226,TblMainInvoices[Item_Code],TblMainInvoices[Estimate_Contract_Volumn]),"")</f>
        <v>0</v>
      </c>
      <c r="H226" s="268">
        <f>Finance_sheet!J226</f>
        <v>0</v>
      </c>
      <c r="I226" s="168" t="str">
        <f t="shared" si="6"/>
        <v/>
      </c>
      <c r="J226" s="168" t="str">
        <f t="shared" si="7"/>
        <v/>
      </c>
      <c r="K226" s="571">
        <f>_xlfn.XLOOKUP(A226,TblMainInvoices[Item_Code],TblMainInvoices[Price_Unit])</f>
        <v>69000</v>
      </c>
      <c r="L226" s="399" t="str">
        <f>IF(AND(G226=0,H226=0),"",IF(H226&gt;G226,ROUND(I226*K226,0),""))</f>
        <v/>
      </c>
      <c r="M226" s="400" t="str">
        <f>IF(G226=0,"",IF(H226&lt;G226,ROUND(J226*K226,0),""))</f>
        <v/>
      </c>
    </row>
    <row r="227" spans="1:13" ht="16.5" hidden="1" customHeight="1" outlineLevel="1">
      <c r="A227" s="566"/>
      <c r="B227" s="568"/>
      <c r="C227" s="568"/>
      <c r="D227" s="568"/>
      <c r="E227" s="570"/>
      <c r="F227" s="137" t="s">
        <v>85</v>
      </c>
      <c r="G227" s="339">
        <f>G226</f>
        <v>0</v>
      </c>
      <c r="H227" s="138">
        <f>Finance_sheet!J227</f>
        <v>0</v>
      </c>
      <c r="I227" s="139" t="str">
        <f t="shared" si="6"/>
        <v/>
      </c>
      <c r="J227" s="139" t="str">
        <f t="shared" si="7"/>
        <v/>
      </c>
      <c r="K227" s="572"/>
      <c r="L227" s="397" t="str">
        <f>IF(AND(G227=0,H227=0),"",IF(H227&gt;G227,ROUND(I227*K226,0),""))</f>
        <v/>
      </c>
      <c r="M227" s="401" t="str">
        <f>IF(G227=0,"",IF(H227&lt;G227,ROUND(J227*K226,0),""))</f>
        <v/>
      </c>
    </row>
    <row r="228" spans="1:13" ht="15.95" hidden="1" customHeight="1" outlineLevel="1">
      <c r="A228" s="565" t="s">
        <v>348</v>
      </c>
      <c r="B228" s="567" t="str">
        <f>_xlfn.XLOOKUP(A228,TblMainInvoices[Item_Code],TblMainInvoices[Subject_Item])</f>
        <v>تخریب آسفالت بین دو خط برش (با فاصله حداکثر 1/5 متر) با وسایل مکانیکی مانند کمپرسور یا بیل هیدرولیکی، به ضخامت تا ٧ سانتی‌متر و برداشتن آن</v>
      </c>
      <c r="C228" s="567"/>
      <c r="D228" s="567"/>
      <c r="E228" s="569" t="str">
        <f>_xlfn.XLOOKUP(A228,TblMainInvoices[Item_Code],TblMainInvoices[Unit])</f>
        <v>مترمربع</v>
      </c>
      <c r="F228" s="22" t="s">
        <v>9</v>
      </c>
      <c r="G228" s="340">
        <f>IFERROR(_xlfn.XLOOKUP(A228,TblMainInvoices[Item_Code],TblMainInvoices[Estimate_Contract_Volumn]),"")</f>
        <v>0</v>
      </c>
      <c r="H228" s="268">
        <f>Finance_sheet!J228</f>
        <v>0</v>
      </c>
      <c r="I228" s="168" t="str">
        <f t="shared" si="6"/>
        <v/>
      </c>
      <c r="J228" s="168" t="str">
        <f t="shared" si="7"/>
        <v/>
      </c>
      <c r="K228" s="571">
        <f>_xlfn.XLOOKUP(A228,TblMainInvoices[Item_Code],TblMainInvoices[Price_Unit])</f>
        <v>60500</v>
      </c>
      <c r="L228" s="399" t="str">
        <f>IF(AND(G228=0,H228=0),"",IF(H228&gt;G228,ROUND(I228*K228,0),""))</f>
        <v/>
      </c>
      <c r="M228" s="400" t="str">
        <f>IF(G228=0,"",IF(H228&lt;G228,ROUND(J228*K228,0),""))</f>
        <v/>
      </c>
    </row>
    <row r="229" spans="1:13" ht="16.5" hidden="1" customHeight="1" outlineLevel="1">
      <c r="A229" s="566"/>
      <c r="B229" s="568"/>
      <c r="C229" s="568"/>
      <c r="D229" s="568"/>
      <c r="E229" s="570"/>
      <c r="F229" s="137" t="s">
        <v>85</v>
      </c>
      <c r="G229" s="339">
        <f>G228</f>
        <v>0</v>
      </c>
      <c r="H229" s="138">
        <f>Finance_sheet!J229</f>
        <v>0</v>
      </c>
      <c r="I229" s="139" t="str">
        <f t="shared" si="6"/>
        <v/>
      </c>
      <c r="J229" s="139" t="str">
        <f t="shared" si="7"/>
        <v/>
      </c>
      <c r="K229" s="572"/>
      <c r="L229" s="397" t="str">
        <f>IF(AND(G229=0,H229=0),"",IF(H229&gt;G229,ROUND(I229*K228,0),""))</f>
        <v/>
      </c>
      <c r="M229" s="401" t="str">
        <f>IF(G229=0,"",IF(H229&lt;G229,ROUND(J229*K228,0),""))</f>
        <v/>
      </c>
    </row>
    <row r="230" spans="1:13" ht="15.95" hidden="1" customHeight="1" outlineLevel="1">
      <c r="A230" s="565" t="s">
        <v>350</v>
      </c>
      <c r="B230" s="567" t="str">
        <f>_xlfn.XLOOKUP(A230,TblMainInvoices[Item_Code],TblMainInvoices[Subject_Item])</f>
        <v>اضافه‌بها به ردیف ٠١٠٩١٣ به ازای هر سانتی‌متر اضافه ضخامت مازاد بر ٧ سانتی‌متر (کسر سانتی‌متر به تناسب محاسبه می‌شود)</v>
      </c>
      <c r="C230" s="567"/>
      <c r="D230" s="567"/>
      <c r="E230" s="569" t="str">
        <f>_xlfn.XLOOKUP(A230,TblMainInvoices[Item_Code],TblMainInvoices[Unit])</f>
        <v>مترمربع</v>
      </c>
      <c r="F230" s="22" t="s">
        <v>9</v>
      </c>
      <c r="G230" s="340">
        <f>IFERROR(_xlfn.XLOOKUP(A230,TblMainInvoices[Item_Code],TblMainInvoices[Estimate_Contract_Volumn]),"")</f>
        <v>0</v>
      </c>
      <c r="H230" s="268">
        <f>Finance_sheet!J230</f>
        <v>0</v>
      </c>
      <c r="I230" s="168" t="str">
        <f t="shared" si="6"/>
        <v/>
      </c>
      <c r="J230" s="168" t="str">
        <f t="shared" si="7"/>
        <v/>
      </c>
      <c r="K230" s="571">
        <f>_xlfn.XLOOKUP(A230,TblMainInvoices[Item_Code],TblMainInvoices[Price_Unit])</f>
        <v>22000</v>
      </c>
      <c r="L230" s="399" t="str">
        <f>IF(AND(G230=0,H230=0),"",IF(H230&gt;G230,ROUND(I230*K230,0),""))</f>
        <v/>
      </c>
      <c r="M230" s="400" t="str">
        <f>IF(G230=0,"",IF(H230&lt;G230,ROUND(J230*K230,0),""))</f>
        <v/>
      </c>
    </row>
    <row r="231" spans="1:13" ht="16.5" hidden="1" customHeight="1" outlineLevel="1">
      <c r="A231" s="566"/>
      <c r="B231" s="568"/>
      <c r="C231" s="568"/>
      <c r="D231" s="568"/>
      <c r="E231" s="570"/>
      <c r="F231" s="137" t="s">
        <v>85</v>
      </c>
      <c r="G231" s="339">
        <f>G230</f>
        <v>0</v>
      </c>
      <c r="H231" s="138">
        <f>Finance_sheet!J231</f>
        <v>0</v>
      </c>
      <c r="I231" s="139" t="str">
        <f t="shared" si="6"/>
        <v/>
      </c>
      <c r="J231" s="139" t="str">
        <f t="shared" si="7"/>
        <v/>
      </c>
      <c r="K231" s="572"/>
      <c r="L231" s="397" t="str">
        <f>IF(AND(G231=0,H231=0),"",IF(H231&gt;G231,ROUND(I231*K230,0),""))</f>
        <v/>
      </c>
      <c r="M231" s="401" t="str">
        <f>IF(G231=0,"",IF(H231&lt;G231,ROUND(J231*K230,0),""))</f>
        <v/>
      </c>
    </row>
    <row r="232" spans="1:13" ht="15.95" hidden="1" customHeight="1" outlineLevel="1">
      <c r="A232" s="565" t="s">
        <v>352</v>
      </c>
      <c r="B232" s="567" t="str">
        <f>_xlfn.XLOOKUP(A232,TblMainInvoices[Item_Code],TblMainInvoices[Subject_Item])</f>
        <v>تراشیدن آسفالت برای لکه‌گیری به صورت غیرپیوسته و پراکنده با ماشین مخصوص آسفالت تراش، به ضخامت تا ۵ سانتی‌متر</v>
      </c>
      <c r="C232" s="567"/>
      <c r="D232" s="567"/>
      <c r="E232" s="569" t="str">
        <f>_xlfn.XLOOKUP(A232,TblMainInvoices[Item_Code],TblMainInvoices[Unit])</f>
        <v>مترمربع</v>
      </c>
      <c r="F232" s="22" t="s">
        <v>9</v>
      </c>
      <c r="G232" s="340">
        <f>IFERROR(_xlfn.XLOOKUP(A232,TblMainInvoices[Item_Code],TblMainInvoices[Estimate_Contract_Volumn]),"")</f>
        <v>0</v>
      </c>
      <c r="H232" s="268">
        <f>Finance_sheet!J232</f>
        <v>0</v>
      </c>
      <c r="I232" s="168" t="str">
        <f t="shared" si="6"/>
        <v/>
      </c>
      <c r="J232" s="168" t="str">
        <f t="shared" si="7"/>
        <v/>
      </c>
      <c r="K232" s="571">
        <f>_xlfn.XLOOKUP(A232,TblMainInvoices[Item_Code],TblMainInvoices[Price_Unit])</f>
        <v>537000</v>
      </c>
      <c r="L232" s="399" t="str">
        <f>IF(AND(G232=0,H232=0),"",IF(H232&gt;G232,ROUND(I232*K232,0),""))</f>
        <v/>
      </c>
      <c r="M232" s="400" t="str">
        <f>IF(G232=0,"",IF(H232&lt;G232,ROUND(J232*K232,0),""))</f>
        <v/>
      </c>
    </row>
    <row r="233" spans="1:13" ht="16.5" hidden="1" customHeight="1" outlineLevel="1">
      <c r="A233" s="566"/>
      <c r="B233" s="568"/>
      <c r="C233" s="568"/>
      <c r="D233" s="568"/>
      <c r="E233" s="570"/>
      <c r="F233" s="137" t="s">
        <v>85</v>
      </c>
      <c r="G233" s="339">
        <f>G232</f>
        <v>0</v>
      </c>
      <c r="H233" s="138">
        <f>Finance_sheet!J233</f>
        <v>0</v>
      </c>
      <c r="I233" s="139" t="str">
        <f t="shared" si="6"/>
        <v/>
      </c>
      <c r="J233" s="139" t="str">
        <f t="shared" si="7"/>
        <v/>
      </c>
      <c r="K233" s="572"/>
      <c r="L233" s="397" t="str">
        <f>IF(AND(G233=0,H233=0),"",IF(H233&gt;G233,ROUND(I233*K232,0),""))</f>
        <v/>
      </c>
      <c r="M233" s="401" t="str">
        <f>IF(G233=0,"",IF(H233&lt;G233,ROUND(J233*K232,0),""))</f>
        <v/>
      </c>
    </row>
    <row r="234" spans="1:13" ht="15.95" hidden="1" customHeight="1" outlineLevel="1">
      <c r="A234" s="565" t="s">
        <v>354</v>
      </c>
      <c r="B234" s="567" t="str">
        <f>_xlfn.XLOOKUP(A234,TblMainInvoices[Item_Code],TblMainInvoices[Subject_Item])</f>
        <v>اضافه‌بها به ردیف ٠١٠٩١5 به ازای هر سانتی‌متر اضافه ضخامت مازاد بر ۵ سانتی‌متر (کسر سانتی‌متر به تناسب محاسبه می‌شود)</v>
      </c>
      <c r="C234" s="567"/>
      <c r="D234" s="567"/>
      <c r="E234" s="569" t="str">
        <f>_xlfn.XLOOKUP(A234,TblMainInvoices[Item_Code],TblMainInvoices[Unit])</f>
        <v>مترمربع</v>
      </c>
      <c r="F234" s="22" t="s">
        <v>9</v>
      </c>
      <c r="G234" s="340">
        <f>IFERROR(_xlfn.XLOOKUP(A234,TblMainInvoices[Item_Code],TblMainInvoices[Estimate_Contract_Volumn]),"")</f>
        <v>0</v>
      </c>
      <c r="H234" s="268">
        <f>Finance_sheet!J234</f>
        <v>0</v>
      </c>
      <c r="I234" s="168" t="str">
        <f t="shared" si="6"/>
        <v/>
      </c>
      <c r="J234" s="168" t="str">
        <f t="shared" si="7"/>
        <v/>
      </c>
      <c r="K234" s="571">
        <f>_xlfn.XLOOKUP(A234,TblMainInvoices[Item_Code],TblMainInvoices[Price_Unit])</f>
        <v>71600</v>
      </c>
      <c r="L234" s="399" t="str">
        <f>IF(AND(G234=0,H234=0),"",IF(H234&gt;G234,ROUND(I234*K234,0),""))</f>
        <v/>
      </c>
      <c r="M234" s="400" t="str">
        <f>IF(G234=0,"",IF(H234&lt;G234,ROUND(J234*K234,0),""))</f>
        <v/>
      </c>
    </row>
    <row r="235" spans="1:13" ht="16.5" hidden="1" customHeight="1" outlineLevel="1">
      <c r="A235" s="566"/>
      <c r="B235" s="568"/>
      <c r="C235" s="568"/>
      <c r="D235" s="568"/>
      <c r="E235" s="570"/>
      <c r="F235" s="137" t="s">
        <v>85</v>
      </c>
      <c r="G235" s="339">
        <f>G234</f>
        <v>0</v>
      </c>
      <c r="H235" s="138">
        <f>Finance_sheet!J235</f>
        <v>0</v>
      </c>
      <c r="I235" s="139" t="str">
        <f t="shared" si="6"/>
        <v/>
      </c>
      <c r="J235" s="139" t="str">
        <f t="shared" si="7"/>
        <v/>
      </c>
      <c r="K235" s="572"/>
      <c r="L235" s="397" t="str">
        <f>IF(AND(G235=0,H235=0),"",IF(H235&gt;G235,ROUND(I235*K234,0),""))</f>
        <v/>
      </c>
      <c r="M235" s="401" t="str">
        <f>IF(G235=0,"",IF(H235&lt;G235,ROUND(J235*K234,0),""))</f>
        <v/>
      </c>
    </row>
    <row r="236" spans="1:13" ht="15.95" hidden="1" customHeight="1" outlineLevel="1">
      <c r="A236" s="565" t="s">
        <v>356</v>
      </c>
      <c r="B236" s="567" t="str">
        <f>_xlfn.XLOOKUP(A236,TblMainInvoices[Item_Code],TblMainInvoices[Subject_Item])</f>
        <v>برش بتن به انضمام بریدن میلگردها، با کاتر به ضخامت تا 15 سانتی‌متر (اندازه گیری برحسب هر خط برش)</v>
      </c>
      <c r="C236" s="567"/>
      <c r="D236" s="567"/>
      <c r="E236" s="569" t="str">
        <f>_xlfn.XLOOKUP(A236,TblMainInvoices[Item_Code],TblMainInvoices[Unit])</f>
        <v>متر طول</v>
      </c>
      <c r="F236" s="22" t="s">
        <v>9</v>
      </c>
      <c r="G236" s="340">
        <f>IFERROR(_xlfn.XLOOKUP(A236,TblMainInvoices[Item_Code],TblMainInvoices[Estimate_Contract_Volumn]),"")</f>
        <v>0</v>
      </c>
      <c r="H236" s="268">
        <f>Finance_sheet!J236</f>
        <v>0</v>
      </c>
      <c r="I236" s="168" t="str">
        <f t="shared" si="6"/>
        <v/>
      </c>
      <c r="J236" s="168" t="str">
        <f t="shared" si="7"/>
        <v/>
      </c>
      <c r="K236" s="571">
        <f>_xlfn.XLOOKUP(A236,TblMainInvoices[Item_Code],TblMainInvoices[Price_Unit])</f>
        <v>1647000</v>
      </c>
      <c r="L236" s="399" t="str">
        <f>IF(AND(G236=0,H236=0),"",IF(H236&gt;G236,ROUND(I236*K236,0),""))</f>
        <v/>
      </c>
      <c r="M236" s="400" t="str">
        <f>IF(G236=0,"",IF(H236&lt;G236,ROUND(J236*K236,0),""))</f>
        <v/>
      </c>
    </row>
    <row r="237" spans="1:13" ht="16.5" hidden="1" customHeight="1" outlineLevel="1">
      <c r="A237" s="566"/>
      <c r="B237" s="568"/>
      <c r="C237" s="568"/>
      <c r="D237" s="568"/>
      <c r="E237" s="570"/>
      <c r="F237" s="137" t="s">
        <v>85</v>
      </c>
      <c r="G237" s="339">
        <f>G236</f>
        <v>0</v>
      </c>
      <c r="H237" s="138">
        <f>Finance_sheet!J237</f>
        <v>0</v>
      </c>
      <c r="I237" s="139" t="str">
        <f t="shared" si="6"/>
        <v/>
      </c>
      <c r="J237" s="139" t="str">
        <f t="shared" si="7"/>
        <v/>
      </c>
      <c r="K237" s="572"/>
      <c r="L237" s="397" t="str">
        <f>IF(AND(G237=0,H237=0),"",IF(H237&gt;G237,ROUND(I237*K236,0),""))</f>
        <v/>
      </c>
      <c r="M237" s="401" t="str">
        <f>IF(G237=0,"",IF(H237&lt;G237,ROUND(J237*K236,0),""))</f>
        <v/>
      </c>
    </row>
    <row r="238" spans="1:13" ht="15.95" hidden="1" customHeight="1" outlineLevel="1">
      <c r="A238" s="565" t="s">
        <v>358</v>
      </c>
      <c r="B238" s="567" t="str">
        <f>_xlfn.XLOOKUP(A238,TblMainInvoices[Item_Code],TblMainInvoices[Subject_Item])</f>
        <v>اضافه‌بها نسبت به ردیف 010920، به ازای هر سانتی‌متر اضافه ضخامت مازاد بر 15 سانتی‌متر تا 25 سانتی‌متر (کسر سانتی‌متر به تناسب محاسبه می‌شود.</v>
      </c>
      <c r="C238" s="567"/>
      <c r="D238" s="567"/>
      <c r="E238" s="569" t="str">
        <f>_xlfn.XLOOKUP(A238,TblMainInvoices[Item_Code],TblMainInvoices[Unit])</f>
        <v>متر طول</v>
      </c>
      <c r="F238" s="22" t="s">
        <v>9</v>
      </c>
      <c r="G238" s="340">
        <f>IFERROR(_xlfn.XLOOKUP(A238,TblMainInvoices[Item_Code],TblMainInvoices[Estimate_Contract_Volumn]),"")</f>
        <v>0</v>
      </c>
      <c r="H238" s="268">
        <f>Finance_sheet!J238</f>
        <v>0</v>
      </c>
      <c r="I238" s="168" t="str">
        <f t="shared" si="6"/>
        <v/>
      </c>
      <c r="J238" s="168" t="str">
        <f t="shared" si="7"/>
        <v/>
      </c>
      <c r="K238" s="571">
        <f>_xlfn.XLOOKUP(A238,TblMainInvoices[Item_Code],TblMainInvoices[Price_Unit])</f>
        <v>131500</v>
      </c>
      <c r="L238" s="399" t="str">
        <f>IF(AND(G238=0,H238=0),"",IF(H238&gt;G238,ROUND(I238*K238,0),""))</f>
        <v/>
      </c>
      <c r="M238" s="400" t="str">
        <f>IF(G238=0,"",IF(H238&lt;G238,ROUND(J238*K238,0),""))</f>
        <v/>
      </c>
    </row>
    <row r="239" spans="1:13" ht="16.5" hidden="1" customHeight="1" outlineLevel="1" thickBot="1">
      <c r="A239" s="592"/>
      <c r="B239" s="593"/>
      <c r="C239" s="593"/>
      <c r="D239" s="593"/>
      <c r="E239" s="594"/>
      <c r="F239" s="353" t="s">
        <v>85</v>
      </c>
      <c r="G239" s="354">
        <f>G238</f>
        <v>0</v>
      </c>
      <c r="H239" s="355">
        <f>Finance_sheet!J239</f>
        <v>0</v>
      </c>
      <c r="I239" s="356" t="str">
        <f t="shared" si="6"/>
        <v/>
      </c>
      <c r="J239" s="356" t="str">
        <f t="shared" si="7"/>
        <v/>
      </c>
      <c r="K239" s="595"/>
      <c r="L239" s="402" t="str">
        <f>IF(AND(G239=0,H239=0),"",IF(H239&gt;G239,ROUND(I239*K238,0),""))</f>
        <v/>
      </c>
      <c r="M239" s="403" t="str">
        <f>IF(G239=0,"",IF(H239&lt;G239,ROUND(J239*K238,0),""))</f>
        <v/>
      </c>
    </row>
    <row r="240" spans="1:13" ht="20.100000000000001" customHeight="1" collapsed="1">
      <c r="A240" s="272"/>
      <c r="B240" s="272"/>
      <c r="C240" s="272"/>
      <c r="D240" s="272"/>
      <c r="E240" s="272"/>
      <c r="F240" s="272"/>
      <c r="G240" s="272"/>
      <c r="H240" s="277"/>
      <c r="I240" s="276"/>
      <c r="J240" s="359" t="s">
        <v>4527</v>
      </c>
      <c r="K240" s="362" t="s">
        <v>9</v>
      </c>
      <c r="L240" s="404">
        <f>ROUND(SUMIF($F$10:$F$239,K240,L10:L239),0)</f>
        <v>0</v>
      </c>
      <c r="M240" s="405">
        <f>ROUND(SUMIF(F10:F239,K240,M10:M239),0)</f>
        <v>0</v>
      </c>
    </row>
    <row r="241" spans="1:13" ht="20.100000000000001" customHeight="1" thickBot="1">
      <c r="A241" s="360"/>
      <c r="B241" s="360"/>
      <c r="C241" s="360"/>
      <c r="D241" s="360"/>
      <c r="E241" s="360"/>
      <c r="F241" s="360"/>
      <c r="G241" s="360"/>
      <c r="H241" s="360"/>
      <c r="I241" s="360"/>
      <c r="J241" s="361"/>
      <c r="K241" s="129" t="s">
        <v>85</v>
      </c>
      <c r="L241" s="406">
        <f>ROUND(SUMIF(F10:F239,$K$241,L10:L239),0)</f>
        <v>0</v>
      </c>
      <c r="M241" s="407">
        <f>ROUND(SUMIF(F10:F239,K241,M10:M239),0)</f>
        <v>0</v>
      </c>
    </row>
    <row r="242" spans="1:13" ht="11.25" customHeight="1">
      <c r="B242" s="564"/>
      <c r="C242" s="564"/>
      <c r="D242" s="564"/>
      <c r="F242" s="76"/>
      <c r="G242" s="32"/>
      <c r="H242" s="564"/>
      <c r="I242" s="564"/>
      <c r="K242" s="564"/>
      <c r="L242" s="564"/>
      <c r="M242" s="326"/>
    </row>
    <row r="243" spans="1:13" s="278" customFormat="1" ht="14.25" customHeight="1" thickBot="1">
      <c r="A243" s="323" t="str">
        <f>"فصل"&amp;MID(A244,2,1)</f>
        <v>فصل2</v>
      </c>
      <c r="B243" s="284" t="str">
        <f>_xlfn.XLOOKUP(A244,TblMainInvoices[Item_Code],TblMainInvoices[Chapter_Subject])</f>
        <v>عملیات خاکی با دست</v>
      </c>
      <c r="E243" s="279"/>
      <c r="F243" s="280"/>
      <c r="G243" s="281"/>
    </row>
    <row r="244" spans="1:13" ht="15.95" customHeight="1">
      <c r="A244" s="575" t="s">
        <v>361</v>
      </c>
      <c r="B244" s="576" t="str">
        <f>_xlfn.XLOOKUP(A244,TblMainInvoices[Item_Code],TblMainInvoices[Subject_Item])</f>
        <v>لجن‌برداری، حمل با هر نوع وسیله دستی، تا فاصله ۵۰ متری و تخلیه آن‌ها</v>
      </c>
      <c r="C244" s="576"/>
      <c r="D244" s="576"/>
      <c r="E244" s="577" t="str">
        <f>_xlfn.XLOOKUP(A244,TblMainInvoices[Item_Code],TblMainInvoices[Unit])</f>
        <v>مترمکعب</v>
      </c>
      <c r="F244" s="20" t="s">
        <v>9</v>
      </c>
      <c r="G244" s="338">
        <f>IFERROR(_xlfn.XLOOKUP(A244,TblMainInvoices[Item_Code],TblMainInvoices[Estimate_Contract_Volumn]),"")</f>
        <v>0</v>
      </c>
      <c r="H244" s="298">
        <f>Finance_sheet!J244</f>
        <v>0</v>
      </c>
      <c r="I244" s="166" t="str">
        <f>IF(H244&gt;G244,H244-G244,"")</f>
        <v/>
      </c>
      <c r="J244" s="166" t="str">
        <f>IF(H244&lt;G244,H244-G244,"")</f>
        <v/>
      </c>
      <c r="K244" s="590">
        <f>_xlfn.XLOOKUP(A244,TblMainInvoices[Item_Code],TblMainInvoices[Price_Unit])</f>
        <v>1774000</v>
      </c>
      <c r="L244" s="349" t="str">
        <f>IF(AND(G244=0,H244=0),"",IF(H244&gt;G244,ROUND(I244*K244,0),""))</f>
        <v/>
      </c>
      <c r="M244" s="346" t="str">
        <f>IF(G244=0,"",IF(H244&lt;G244,ROUND(J244*K244,0),""))</f>
        <v/>
      </c>
    </row>
    <row r="245" spans="1:13" ht="15.95" customHeight="1">
      <c r="A245" s="566"/>
      <c r="B245" s="568"/>
      <c r="C245" s="568"/>
      <c r="D245" s="568"/>
      <c r="E245" s="570"/>
      <c r="F245" s="137" t="s">
        <v>85</v>
      </c>
      <c r="G245" s="339">
        <f t="shared" ref="G245:G287" si="8">G244</f>
        <v>0</v>
      </c>
      <c r="H245" s="138">
        <f>Finance_sheet!J245</f>
        <v>0</v>
      </c>
      <c r="I245" s="341" t="str">
        <f>IF(H245&gt;G245,H245-G245,"")</f>
        <v/>
      </c>
      <c r="J245" s="341" t="str">
        <f>IF(H245&lt;G245,H245-G245,"")</f>
        <v/>
      </c>
      <c r="K245" s="591"/>
      <c r="L245" s="350" t="str">
        <f>IF(AND(G245=0,H245=0),"",IF(H245&gt;G245,ROUND(I245*K244,0),""))</f>
        <v/>
      </c>
      <c r="M245" s="348" t="str">
        <f>IF(G245=0,"",IF(H245&lt;G245,ROUND(J245*K244,0),""))</f>
        <v/>
      </c>
    </row>
    <row r="246" spans="1:13" ht="15.95" customHeight="1">
      <c r="A246" s="565" t="s">
        <v>363</v>
      </c>
      <c r="B246" s="567" t="str">
        <f>_xlfn.XLOOKUP(A246,TblMainInvoices[Item_Code],TblMainInvoices[Subject_Item])</f>
        <v>کندن زمین در زمین‌های خاکی و ریختن خاک‌های کنده شده به کنار محل‌های مربوط</v>
      </c>
      <c r="C246" s="567"/>
      <c r="D246" s="567"/>
      <c r="E246" s="569" t="str">
        <f>_xlfn.XLOOKUP(A246,TblMainInvoices[Item_Code],TblMainInvoices[Unit])</f>
        <v>مترمکعب</v>
      </c>
      <c r="F246" s="22" t="s">
        <v>9</v>
      </c>
      <c r="G246" s="340">
        <f>IFERROR(_xlfn.XLOOKUP(A246,TblMainInvoices[Item_Code],TblMainInvoices[Estimate_Contract_Volumn]),"")</f>
        <v>0</v>
      </c>
      <c r="H246" s="268">
        <f>Finance_sheet!J246</f>
        <v>0</v>
      </c>
      <c r="I246" s="168" t="str">
        <f t="shared" ref="I246:I287" si="9">IF(H246&gt;G246,H246-G246,"")</f>
        <v/>
      </c>
      <c r="J246" s="168" t="str">
        <f t="shared" ref="J246:J287" si="10">IF(H246&lt;G246,H246-G246,"")</f>
        <v/>
      </c>
      <c r="K246" s="591">
        <f>_xlfn.XLOOKUP(A246,TblMainInvoices[Item_Code],TblMainInvoices[Price_Unit])</f>
        <v>1401000</v>
      </c>
      <c r="L246" s="351" t="str">
        <f>IF(AND(G246=0,H246=0),"",IF(H246&gt;G246,ROUND(I246*K246,0),""))</f>
        <v/>
      </c>
      <c r="M246" s="347" t="str">
        <f>IF(G246=0,"",IF(H246&lt;G246,ROUND(J246*K246,0),""))</f>
        <v/>
      </c>
    </row>
    <row r="247" spans="1:13" ht="16.5" customHeight="1">
      <c r="A247" s="566"/>
      <c r="B247" s="568"/>
      <c r="C247" s="568"/>
      <c r="D247" s="568"/>
      <c r="E247" s="570"/>
      <c r="F247" s="137" t="s">
        <v>85</v>
      </c>
      <c r="G247" s="339">
        <f t="shared" si="8"/>
        <v>0</v>
      </c>
      <c r="H247" s="138">
        <f>Finance_sheet!J247</f>
        <v>0</v>
      </c>
      <c r="I247" s="139" t="str">
        <f t="shared" si="9"/>
        <v/>
      </c>
      <c r="J247" s="139" t="str">
        <f t="shared" si="10"/>
        <v/>
      </c>
      <c r="K247" s="596"/>
      <c r="L247" s="350" t="str">
        <f>IF(AND(G247=0,H247=0),"",IF(H247&gt;G247,ROUND(I247*K246,0),""))</f>
        <v/>
      </c>
      <c r="M247" s="348" t="str">
        <f>IF(G247=0,"",IF(H247&lt;G247,ROUND(J247*K246,0),""))</f>
        <v/>
      </c>
    </row>
    <row r="248" spans="1:13" ht="15.95" customHeight="1">
      <c r="A248" s="565" t="s">
        <v>365</v>
      </c>
      <c r="B248" s="567" t="str">
        <f>_xlfn.XLOOKUP(A248,TblMainInvoices[Item_Code],TblMainInvoices[Subject_Item])</f>
        <v>کندن زمین در زمین‌های سنگی و ریختن مواد کنده شده به کنار محل‌های مربوط</v>
      </c>
      <c r="C248" s="567"/>
      <c r="D248" s="567"/>
      <c r="E248" s="569" t="str">
        <f>_xlfn.XLOOKUP(A248,TblMainInvoices[Item_Code],TblMainInvoices[Unit])</f>
        <v>مترمکعب</v>
      </c>
      <c r="F248" s="22" t="s">
        <v>9</v>
      </c>
      <c r="G248" s="340">
        <f>IFERROR(_xlfn.XLOOKUP(A248,TblMainInvoices[Item_Code],TblMainInvoices[Estimate_Contract_Volumn]),"")</f>
        <v>0</v>
      </c>
      <c r="H248" s="268">
        <f>Finance_sheet!J248</f>
        <v>0</v>
      </c>
      <c r="I248" s="168" t="str">
        <f t="shared" si="9"/>
        <v/>
      </c>
      <c r="J248" s="168" t="str">
        <f t="shared" si="10"/>
        <v/>
      </c>
      <c r="K248" s="591">
        <f>_xlfn.XLOOKUP(A248,TblMainInvoices[Item_Code],TblMainInvoices[Price_Unit])</f>
        <v>16012000</v>
      </c>
      <c r="L248" s="351" t="str">
        <f>IF(AND(G248=0,H248=0),"",IF(H248&gt;G248,ROUND(I248*K248,0),""))</f>
        <v/>
      </c>
      <c r="M248" s="347" t="str">
        <f>IF(G248=0,"",IF(H248&lt;G248,ROUND(J248*K248,0),""))</f>
        <v/>
      </c>
    </row>
    <row r="249" spans="1:13" ht="16.5" customHeight="1">
      <c r="A249" s="566"/>
      <c r="B249" s="568"/>
      <c r="C249" s="568"/>
      <c r="D249" s="568"/>
      <c r="E249" s="570"/>
      <c r="F249" s="137" t="s">
        <v>85</v>
      </c>
      <c r="G249" s="339">
        <f t="shared" si="8"/>
        <v>0</v>
      </c>
      <c r="H249" s="138">
        <f>Finance_sheet!J249</f>
        <v>0</v>
      </c>
      <c r="I249" s="139" t="str">
        <f t="shared" si="9"/>
        <v/>
      </c>
      <c r="J249" s="139" t="str">
        <f t="shared" si="10"/>
        <v/>
      </c>
      <c r="K249" s="596"/>
      <c r="L249" s="350" t="str">
        <f>IF(AND(G249=0,H249=0),"",IF(H249&gt;G249,ROUND(I249*K248,0),""))</f>
        <v/>
      </c>
      <c r="M249" s="348" t="str">
        <f>IF(G249=0,"",IF(H249&lt;G249,ROUND(J249*K248,0),""))</f>
        <v/>
      </c>
    </row>
    <row r="250" spans="1:13" ht="15.95" hidden="1" customHeight="1" outlineLevel="1">
      <c r="A250" s="565" t="s">
        <v>367</v>
      </c>
      <c r="B250" s="567" t="str">
        <f>_xlfn.XLOOKUP(A250,TblMainInvoices[Item_Code],TblMainInvoices[Subject_Item])</f>
        <v>کندن زمین در زمین‌های سنگی با استفاده از مواد سوزا و کارگر و ریختن سنگ‌های کنده شده به کنار محل‌های مربوط</v>
      </c>
      <c r="C250" s="567"/>
      <c r="D250" s="567"/>
      <c r="E250" s="569" t="str">
        <f>_xlfn.XLOOKUP(A250,TblMainInvoices[Item_Code],TblMainInvoices[Unit])</f>
        <v>مترمکعب</v>
      </c>
      <c r="F250" s="22" t="s">
        <v>9</v>
      </c>
      <c r="G250" s="340">
        <f>IFERROR(_xlfn.XLOOKUP(A250,TblMainInvoices[Item_Code],TblMainInvoices[Estimate_Contract_Volumn]),"")</f>
        <v>0</v>
      </c>
      <c r="H250" s="268">
        <f>Finance_sheet!J250</f>
        <v>0</v>
      </c>
      <c r="I250" s="168" t="str">
        <f t="shared" si="9"/>
        <v/>
      </c>
      <c r="J250" s="168" t="str">
        <f t="shared" si="10"/>
        <v/>
      </c>
      <c r="K250" s="591">
        <f>_xlfn.XLOOKUP(A250,TblMainInvoices[Item_Code],TblMainInvoices[Price_Unit])</f>
        <v>0</v>
      </c>
      <c r="L250" s="351" t="str">
        <f>IF(AND(G250=0,H250=0),"",IF(H250&gt;G250,ROUND(I250*K250,0),""))</f>
        <v/>
      </c>
      <c r="M250" s="347" t="str">
        <f>IF(G250=0,"",IF(H250&lt;G250,ROUND(J250*K250,0),""))</f>
        <v/>
      </c>
    </row>
    <row r="251" spans="1:13" ht="16.5" hidden="1" customHeight="1" outlineLevel="1">
      <c r="A251" s="566"/>
      <c r="B251" s="568"/>
      <c r="C251" s="568"/>
      <c r="D251" s="568"/>
      <c r="E251" s="570"/>
      <c r="F251" s="137" t="s">
        <v>85</v>
      </c>
      <c r="G251" s="339">
        <f t="shared" si="8"/>
        <v>0</v>
      </c>
      <c r="H251" s="138">
        <f>Finance_sheet!J251</f>
        <v>0</v>
      </c>
      <c r="I251" s="139" t="str">
        <f t="shared" si="9"/>
        <v/>
      </c>
      <c r="J251" s="139" t="str">
        <f t="shared" si="10"/>
        <v/>
      </c>
      <c r="K251" s="596"/>
      <c r="L251" s="350" t="str">
        <f>IF(AND(G251=0,H251=0),"",IF(H251&gt;G251,ROUND(I251*K250,0),""))</f>
        <v/>
      </c>
      <c r="M251" s="348" t="str">
        <f>IF(G251=0,"",IF(H251&lt;G251,ROUND(J251*K250,0),""))</f>
        <v/>
      </c>
    </row>
    <row r="252" spans="1:13" ht="15.95" hidden="1" customHeight="1" outlineLevel="1">
      <c r="A252" s="565" t="s">
        <v>369</v>
      </c>
      <c r="B252" s="567" t="str">
        <f>_xlfn.XLOOKUP(A252,TblMainInvoices[Item_Code],TblMainInvoices[Subject_Item])</f>
        <v>کندن زمین در زمین‌های سنگی با استفاده از مواد منبسط شونده و کارگر و ریختن سنگ‌های کنده شده به کنار محل‌های مربوط</v>
      </c>
      <c r="C252" s="567"/>
      <c r="D252" s="567"/>
      <c r="E252" s="569" t="str">
        <f>_xlfn.XLOOKUP(A252,TblMainInvoices[Item_Code],TblMainInvoices[Unit])</f>
        <v>مترمکعب</v>
      </c>
      <c r="F252" s="22" t="s">
        <v>9</v>
      </c>
      <c r="G252" s="340">
        <f>IFERROR(_xlfn.XLOOKUP(A252,TblMainInvoices[Item_Code],TblMainInvoices[Estimate_Contract_Volumn]),"")</f>
        <v>0</v>
      </c>
      <c r="H252" s="268">
        <f>Finance_sheet!J252</f>
        <v>0</v>
      </c>
      <c r="I252" s="168" t="str">
        <f t="shared" si="9"/>
        <v/>
      </c>
      <c r="J252" s="168" t="str">
        <f t="shared" si="10"/>
        <v/>
      </c>
      <c r="K252" s="591">
        <f>_xlfn.XLOOKUP(A252,TblMainInvoices[Item_Code],TblMainInvoices[Price_Unit])</f>
        <v>0</v>
      </c>
      <c r="L252" s="351" t="str">
        <f>IF(AND(G252=0,H252=0),"",IF(H252&gt;G252,ROUND(I252*K252,0),""))</f>
        <v/>
      </c>
      <c r="M252" s="347" t="str">
        <f>IF(G252=0,"",IF(H252&lt;G252,ROUND(J252*K252,0),""))</f>
        <v/>
      </c>
    </row>
    <row r="253" spans="1:13" ht="16.5" hidden="1" customHeight="1" outlineLevel="1">
      <c r="A253" s="566"/>
      <c r="B253" s="568"/>
      <c r="C253" s="568"/>
      <c r="D253" s="568"/>
      <c r="E253" s="570"/>
      <c r="F253" s="137" t="s">
        <v>85</v>
      </c>
      <c r="G253" s="339">
        <f t="shared" si="8"/>
        <v>0</v>
      </c>
      <c r="H253" s="138">
        <f>Finance_sheet!J253</f>
        <v>0</v>
      </c>
      <c r="I253" s="139" t="str">
        <f t="shared" si="9"/>
        <v/>
      </c>
      <c r="J253" s="139" t="str">
        <f t="shared" si="10"/>
        <v/>
      </c>
      <c r="K253" s="596"/>
      <c r="L253" s="350" t="str">
        <f>IF(AND(G253=0,H253=0),"",IF(H253&gt;G253,ROUND(I253*K252,0),""))</f>
        <v/>
      </c>
      <c r="M253" s="348" t="str">
        <f>IF(G253=0,"",IF(H253&lt;G253,ROUND(J253*K252,0),""))</f>
        <v/>
      </c>
    </row>
    <row r="254" spans="1:13" ht="15.95" hidden="1" customHeight="1" outlineLevel="1">
      <c r="A254" s="565" t="s">
        <v>371</v>
      </c>
      <c r="B254" s="567" t="str">
        <f>_xlfn.XLOOKUP(A254,TblMainInvoices[Item_Code],TblMainInvoices[Subject_Item])</f>
        <v>اضافه‌بها به ردیف‌‌های 020102و 020104، هرگاه عمق کندن زمین بیش از ۲ متر باشد، برای حجم واقع بین ۲ تا ۴ متر، یک بار و برای حجم واقع بین ۴ تا ۶ متر، دو بار و به همین ترتیب برای عمق‌های بیشتر تا 10 متر</v>
      </c>
      <c r="C254" s="567"/>
      <c r="D254" s="567"/>
      <c r="E254" s="569" t="str">
        <f>_xlfn.XLOOKUP(A254,TblMainInvoices[Item_Code],TblMainInvoices[Unit])</f>
        <v>مترمکعب</v>
      </c>
      <c r="F254" s="22" t="s">
        <v>9</v>
      </c>
      <c r="G254" s="340">
        <f>IFERROR(_xlfn.XLOOKUP(A254,TblMainInvoices[Item_Code],TblMainInvoices[Estimate_Contract_Volumn]),"")</f>
        <v>0</v>
      </c>
      <c r="H254" s="268">
        <f>Finance_sheet!J254</f>
        <v>0</v>
      </c>
      <c r="I254" s="168" t="str">
        <f t="shared" si="9"/>
        <v/>
      </c>
      <c r="J254" s="168" t="str">
        <f t="shared" si="10"/>
        <v/>
      </c>
      <c r="K254" s="591">
        <f>_xlfn.XLOOKUP(A254,TblMainInvoices[Item_Code],TblMainInvoices[Price_Unit])</f>
        <v>564500</v>
      </c>
      <c r="L254" s="351" t="str">
        <f>IF(AND(G254=0,H254=0),"",IF(H254&gt;G254,ROUND(I254*K254,0),""))</f>
        <v/>
      </c>
      <c r="M254" s="347" t="str">
        <f>IF(G254=0,"",IF(H254&lt;G254,ROUND(J254*K254,0),""))</f>
        <v/>
      </c>
    </row>
    <row r="255" spans="1:13" ht="16.5" hidden="1" customHeight="1" outlineLevel="1">
      <c r="A255" s="566"/>
      <c r="B255" s="568"/>
      <c r="C255" s="568"/>
      <c r="D255" s="568"/>
      <c r="E255" s="570"/>
      <c r="F255" s="137" t="s">
        <v>85</v>
      </c>
      <c r="G255" s="339">
        <f t="shared" si="8"/>
        <v>0</v>
      </c>
      <c r="H255" s="138">
        <f>Finance_sheet!J255</f>
        <v>0</v>
      </c>
      <c r="I255" s="139" t="str">
        <f t="shared" si="9"/>
        <v/>
      </c>
      <c r="J255" s="139" t="str">
        <f t="shared" si="10"/>
        <v/>
      </c>
      <c r="K255" s="596"/>
      <c r="L255" s="350" t="str">
        <f>IF(AND(G255=0,H255=0),"",IF(H255&gt;G255,ROUND(I255*K254,0),""))</f>
        <v/>
      </c>
      <c r="M255" s="348" t="str">
        <f>IF(G255=0,"",IF(H255&lt;G255,ROUND(J255*K254,0),""))</f>
        <v/>
      </c>
    </row>
    <row r="256" spans="1:13" ht="15.95" hidden="1" customHeight="1" outlineLevel="1">
      <c r="A256" s="565" t="s">
        <v>373</v>
      </c>
      <c r="B256" s="567" t="str">
        <f>_xlfn.XLOOKUP(A256,TblMainInvoices[Item_Code],TblMainInvoices[Subject_Item])</f>
        <v>اضافه‌بها به ردیف‌‌های ۰۲۰۱۰۲ و 020104، در صورتی که عملیات پایین تراز سطح آب زیرزمینی صورت گیرد و برای آبکشی حین انجام کار، به کار بردن تلمبه موتوری ضروری باشد</v>
      </c>
      <c r="C256" s="567"/>
      <c r="D256" s="567"/>
      <c r="E256" s="569" t="str">
        <f>_xlfn.XLOOKUP(A256,TblMainInvoices[Item_Code],TblMainInvoices[Unit])</f>
        <v>مترمکعب</v>
      </c>
      <c r="F256" s="22" t="s">
        <v>9</v>
      </c>
      <c r="G256" s="340">
        <f>IFERROR(_xlfn.XLOOKUP(A256,TblMainInvoices[Item_Code],TblMainInvoices[Estimate_Contract_Volumn]),"")</f>
        <v>0</v>
      </c>
      <c r="H256" s="268">
        <f>Finance_sheet!J256</f>
        <v>0</v>
      </c>
      <c r="I256" s="168" t="str">
        <f t="shared" si="9"/>
        <v/>
      </c>
      <c r="J256" s="168" t="str">
        <f t="shared" si="10"/>
        <v/>
      </c>
      <c r="K256" s="591">
        <f>_xlfn.XLOOKUP(A256,TblMainInvoices[Item_Code],TblMainInvoices[Price_Unit])</f>
        <v>1588000</v>
      </c>
      <c r="L256" s="351" t="str">
        <f>IF(AND(G256=0,H256=0),"",IF(H256&gt;G256,ROUND(I256*K256,0),""))</f>
        <v/>
      </c>
      <c r="M256" s="347" t="str">
        <f>IF(G256=0,"",IF(H256&lt;G256,ROUND(J256*K256,0),""))</f>
        <v/>
      </c>
    </row>
    <row r="257" spans="1:13" ht="16.5" hidden="1" customHeight="1" outlineLevel="1">
      <c r="A257" s="566"/>
      <c r="B257" s="568"/>
      <c r="C257" s="568"/>
      <c r="D257" s="568"/>
      <c r="E257" s="570"/>
      <c r="F257" s="137" t="s">
        <v>85</v>
      </c>
      <c r="G257" s="339">
        <f t="shared" si="8"/>
        <v>0</v>
      </c>
      <c r="H257" s="138">
        <f>Finance_sheet!J257</f>
        <v>0</v>
      </c>
      <c r="I257" s="139" t="str">
        <f t="shared" si="9"/>
        <v/>
      </c>
      <c r="J257" s="139" t="str">
        <f t="shared" si="10"/>
        <v/>
      </c>
      <c r="K257" s="596"/>
      <c r="L257" s="350" t="str">
        <f>IF(AND(G257=0,H257=0),"",IF(H257&gt;G257,ROUND(I257*K256,0),""))</f>
        <v/>
      </c>
      <c r="M257" s="348" t="str">
        <f>IF(G257=0,"",IF(H257&lt;G257,ROUND(J257*K256,0),""))</f>
        <v/>
      </c>
    </row>
    <row r="258" spans="1:13" ht="15.95" customHeight="1" collapsed="1">
      <c r="A258" s="565" t="s">
        <v>375</v>
      </c>
      <c r="B258" s="567" t="str">
        <f>_xlfn.XLOOKUP(A258,TblMainInvoices[Item_Code],TblMainInvoices[Subject_Item])</f>
        <v>حفرمیله چاه به قطر تا ۱٫۲ متر در زمین‌‌های خاکی و حمل خاک‌‌های حاصله تا فاصله ۱۰ متری از دهانه چاه</v>
      </c>
      <c r="C258" s="567"/>
      <c r="D258" s="567"/>
      <c r="E258" s="569" t="str">
        <f>_xlfn.XLOOKUP(A258,TblMainInvoices[Item_Code],TblMainInvoices[Unit])</f>
        <v>مترمکعب</v>
      </c>
      <c r="F258" s="22" t="s">
        <v>9</v>
      </c>
      <c r="G258" s="340">
        <f>IFERROR(_xlfn.XLOOKUP(A258,TblMainInvoices[Item_Code],TblMainInvoices[Estimate_Contract_Volumn]),"")</f>
        <v>0</v>
      </c>
      <c r="H258" s="268">
        <f>Finance_sheet!J258</f>
        <v>0</v>
      </c>
      <c r="I258" s="168" t="str">
        <f t="shared" si="9"/>
        <v/>
      </c>
      <c r="J258" s="168" t="str">
        <f t="shared" si="10"/>
        <v/>
      </c>
      <c r="K258" s="591">
        <f>_xlfn.XLOOKUP(A258,TblMainInvoices[Item_Code],TblMainInvoices[Price_Unit])</f>
        <v>9276000</v>
      </c>
      <c r="L258" s="351" t="str">
        <f>IF(AND(G258=0,H258=0),"",IF(H258&gt;G258,ROUND(I258*K258,0),""))</f>
        <v/>
      </c>
      <c r="M258" s="347" t="str">
        <f>IF(G258=0,"",IF(H258&lt;G258,ROUND(J258*K258,0),""))</f>
        <v/>
      </c>
    </row>
    <row r="259" spans="1:13" ht="16.5" customHeight="1">
      <c r="A259" s="566"/>
      <c r="B259" s="568"/>
      <c r="C259" s="568"/>
      <c r="D259" s="568"/>
      <c r="E259" s="570"/>
      <c r="F259" s="137" t="s">
        <v>85</v>
      </c>
      <c r="G259" s="339">
        <f t="shared" si="8"/>
        <v>0</v>
      </c>
      <c r="H259" s="138">
        <f>Finance_sheet!J259</f>
        <v>0</v>
      </c>
      <c r="I259" s="139" t="str">
        <f t="shared" si="9"/>
        <v/>
      </c>
      <c r="J259" s="139" t="str">
        <f t="shared" si="10"/>
        <v/>
      </c>
      <c r="K259" s="596"/>
      <c r="L259" s="350" t="str">
        <f>IF(AND(G259=0,H259=0),"",IF(H259&gt;G259,ROUND(I259*K258,0),""))</f>
        <v/>
      </c>
      <c r="M259" s="348" t="str">
        <f>IF(G259=0,"",IF(H259&lt;G259,ROUND(J259*K258,0),""))</f>
        <v/>
      </c>
    </row>
    <row r="260" spans="1:13" ht="15.95" customHeight="1">
      <c r="A260" s="565" t="s">
        <v>377</v>
      </c>
      <c r="B260" s="567" t="str">
        <f>_xlfn.XLOOKUP(A260,TblMainInvoices[Item_Code],TblMainInvoices[Subject_Item])</f>
        <v>حفر کوره (انبار)، به صورت مخروطی شکل با ابعاد مورد نیاز در زمین های خاکی و حمل خاک‌های حاصله تا فاصله 10 متری از دهانه چاه</v>
      </c>
      <c r="C260" s="567"/>
      <c r="D260" s="567"/>
      <c r="E260" s="569" t="str">
        <f>_xlfn.XLOOKUP(A260,TblMainInvoices[Item_Code],TblMainInvoices[Unit])</f>
        <v>مترمکعب</v>
      </c>
      <c r="F260" s="22" t="s">
        <v>9</v>
      </c>
      <c r="G260" s="340">
        <f>IFERROR(_xlfn.XLOOKUP(A260,TblMainInvoices[Item_Code],TblMainInvoices[Estimate_Contract_Volumn]),"")</f>
        <v>0</v>
      </c>
      <c r="H260" s="268">
        <f>Finance_sheet!J260</f>
        <v>0</v>
      </c>
      <c r="I260" s="168" t="str">
        <f t="shared" si="9"/>
        <v/>
      </c>
      <c r="J260" s="168" t="str">
        <f t="shared" si="10"/>
        <v/>
      </c>
      <c r="K260" s="591">
        <f>_xlfn.XLOOKUP(A260,TblMainInvoices[Item_Code],TblMainInvoices[Price_Unit])</f>
        <v>6035000</v>
      </c>
      <c r="L260" s="351" t="str">
        <f>IF(AND(G260=0,H260=0),"",IF(H260&gt;G260,ROUND(I260*K260,0),""))</f>
        <v/>
      </c>
      <c r="M260" s="347" t="str">
        <f>IF(G260=0,"",IF(H260&lt;G260,ROUND(J260*K260,0),""))</f>
        <v/>
      </c>
    </row>
    <row r="261" spans="1:13" ht="16.5" customHeight="1">
      <c r="A261" s="566"/>
      <c r="B261" s="568"/>
      <c r="C261" s="568"/>
      <c r="D261" s="568"/>
      <c r="E261" s="570"/>
      <c r="F261" s="137" t="s">
        <v>85</v>
      </c>
      <c r="G261" s="339">
        <f t="shared" si="8"/>
        <v>0</v>
      </c>
      <c r="H261" s="138">
        <f>Finance_sheet!J261</f>
        <v>0</v>
      </c>
      <c r="I261" s="139" t="str">
        <f t="shared" si="9"/>
        <v/>
      </c>
      <c r="J261" s="139" t="str">
        <f t="shared" si="10"/>
        <v/>
      </c>
      <c r="K261" s="596"/>
      <c r="L261" s="350" t="str">
        <f>IF(AND(G261=0,H261=0),"",IF(H261&gt;G261,ROUND(I261*K260,0),""))</f>
        <v/>
      </c>
      <c r="M261" s="348" t="str">
        <f>IF(G261=0,"",IF(H261&lt;G261,ROUND(J261*K260,0),""))</f>
        <v/>
      </c>
    </row>
    <row r="262" spans="1:13" ht="15.95" customHeight="1">
      <c r="A262" s="565" t="s">
        <v>379</v>
      </c>
      <c r="B262" s="567" t="str">
        <f>_xlfn.XLOOKUP(A262,TblMainInvoices[Item_Code],TblMainInvoices[Subject_Item])</f>
        <v>اضافه‌بها نسبت به ردیف ۰۲۰۳۰۱ و 020303، هرگاه عمق چاه بیش از۲۰ متر باشد، برای حجم واقع در ۵ متر اول مازاد بر۲۰ متر، یک بار، و برای حجم واقع در ۵ متر دوم، دو بار، و برای حجم واقع در ۵ متر سوم، سه بار و به همین ترتیب برای عمق‌‌های بیشتر</v>
      </c>
      <c r="C262" s="567"/>
      <c r="D262" s="567"/>
      <c r="E262" s="569" t="str">
        <f>_xlfn.XLOOKUP(A262,TblMainInvoices[Item_Code],TblMainInvoices[Unit])</f>
        <v>مترمکعب</v>
      </c>
      <c r="F262" s="22" t="s">
        <v>9</v>
      </c>
      <c r="G262" s="340">
        <f>IFERROR(_xlfn.XLOOKUP(A262,TblMainInvoices[Item_Code],TblMainInvoices[Estimate_Contract_Volumn]),"")</f>
        <v>0</v>
      </c>
      <c r="H262" s="268">
        <f>Finance_sheet!J262</f>
        <v>0</v>
      </c>
      <c r="I262" s="168" t="str">
        <f t="shared" si="9"/>
        <v/>
      </c>
      <c r="J262" s="168" t="str">
        <f t="shared" si="10"/>
        <v/>
      </c>
      <c r="K262" s="591">
        <f>_xlfn.XLOOKUP(A262,TblMainInvoices[Item_Code],TblMainInvoices[Price_Unit])</f>
        <v>1012000</v>
      </c>
      <c r="L262" s="351" t="str">
        <f>IF(AND(G262=0,H262=0),"",IF(H262&gt;G262,ROUND(I262*K262,0),""))</f>
        <v/>
      </c>
      <c r="M262" s="347" t="str">
        <f>IF(G262=0,"",IF(H262&lt;G262,ROUND(J262*K262,0),""))</f>
        <v/>
      </c>
    </row>
    <row r="263" spans="1:13" ht="16.5" customHeight="1">
      <c r="A263" s="566"/>
      <c r="B263" s="568"/>
      <c r="C263" s="568"/>
      <c r="D263" s="568"/>
      <c r="E263" s="570"/>
      <c r="F263" s="137" t="s">
        <v>85</v>
      </c>
      <c r="G263" s="339">
        <f t="shared" si="8"/>
        <v>0</v>
      </c>
      <c r="H263" s="138">
        <f>Finance_sheet!J263</f>
        <v>0</v>
      </c>
      <c r="I263" s="139" t="str">
        <f t="shared" si="9"/>
        <v/>
      </c>
      <c r="J263" s="139" t="str">
        <f t="shared" si="10"/>
        <v/>
      </c>
      <c r="K263" s="596"/>
      <c r="L263" s="350" t="str">
        <f>IF(AND(G263=0,H263=0),"",IF(H263&gt;G263,ROUND(I263*K262,0),""))</f>
        <v/>
      </c>
      <c r="M263" s="348" t="str">
        <f>IF(G263=0,"",IF(H263&lt;G263,ROUND(J263*K262,0),""))</f>
        <v/>
      </c>
    </row>
    <row r="264" spans="1:13" ht="15.95" customHeight="1">
      <c r="A264" s="565" t="s">
        <v>381</v>
      </c>
      <c r="B264" s="567" t="str">
        <f>_xlfn.XLOOKUP(A264,TblMainInvoices[Item_Code],TblMainInvoices[Subject_Item])</f>
        <v>بارگیری مواد حاصل از هر نوع عملیات خاکی (غیر لجنی) و حمل با هر نوع وسیله دستی تا 20 متر و تخلیه آن در مواردی که استفاده از ماشین برای حمل ممکن نباشد</v>
      </c>
      <c r="C264" s="567"/>
      <c r="D264" s="567"/>
      <c r="E264" s="569" t="str">
        <f>_xlfn.XLOOKUP(A264,TblMainInvoices[Item_Code],TblMainInvoices[Unit])</f>
        <v>مترمکعب</v>
      </c>
      <c r="F264" s="22" t="s">
        <v>9</v>
      </c>
      <c r="G264" s="340">
        <f>IFERROR(_xlfn.XLOOKUP(A264,TblMainInvoices[Item_Code],TblMainInvoices[Estimate_Contract_Volumn]),"")</f>
        <v>0</v>
      </c>
      <c r="H264" s="268">
        <f>Finance_sheet!J264</f>
        <v>0</v>
      </c>
      <c r="I264" s="168" t="str">
        <f t="shared" si="9"/>
        <v/>
      </c>
      <c r="J264" s="168" t="str">
        <f t="shared" si="10"/>
        <v/>
      </c>
      <c r="K264" s="591">
        <f>_xlfn.XLOOKUP(A264,TblMainInvoices[Item_Code],TblMainInvoices[Price_Unit])</f>
        <v>974000</v>
      </c>
      <c r="L264" s="351" t="str">
        <f>IF(AND(G264=0,H264=0),"",IF(H264&gt;G264,ROUND(I264*K264,0),""))</f>
        <v/>
      </c>
      <c r="M264" s="347" t="str">
        <f>IF(G264=0,"",IF(H264&lt;G264,ROUND(J264*K264,0),""))</f>
        <v/>
      </c>
    </row>
    <row r="265" spans="1:13" ht="16.5" customHeight="1">
      <c r="A265" s="566"/>
      <c r="B265" s="568"/>
      <c r="C265" s="568"/>
      <c r="D265" s="568"/>
      <c r="E265" s="570"/>
      <c r="F265" s="137" t="s">
        <v>85</v>
      </c>
      <c r="G265" s="339">
        <f t="shared" si="8"/>
        <v>0</v>
      </c>
      <c r="H265" s="138">
        <f>Finance_sheet!J265</f>
        <v>0</v>
      </c>
      <c r="I265" s="139" t="str">
        <f t="shared" si="9"/>
        <v/>
      </c>
      <c r="J265" s="139" t="str">
        <f t="shared" si="10"/>
        <v/>
      </c>
      <c r="K265" s="596"/>
      <c r="L265" s="350" t="str">
        <f>IF(AND(G265=0,H265=0),"",IF(H265&gt;G265,ROUND(I265*K264,0),""))</f>
        <v/>
      </c>
      <c r="M265" s="348" t="str">
        <f>IF(G265=0,"",IF(H265&lt;G265,ROUND(J265*K264,0),""))</f>
        <v/>
      </c>
    </row>
    <row r="266" spans="1:13" ht="15.95" customHeight="1">
      <c r="A266" s="565" t="s">
        <v>383</v>
      </c>
      <c r="B266" s="567" t="str">
        <f>_xlfn.XLOOKUP(A266,TblMainInvoices[Item_Code],TblMainInvoices[Subject_Item])</f>
        <v>اضافه‌بها  به ردیف‌‌های ۰۲۰۱۰۱ و ۰۲۰۴۰۱، به ازای هر 2۰ متر حمل اضافی با وسایل دستی   و حداکثر تا 100 متر (کسر2۰ متر به تناسب محاسبه می‌شود).</v>
      </c>
      <c r="C266" s="567"/>
      <c r="D266" s="567"/>
      <c r="E266" s="569" t="str">
        <f>_xlfn.XLOOKUP(A266,TblMainInvoices[Item_Code],TblMainInvoices[Unit])</f>
        <v>مترمکعب</v>
      </c>
      <c r="F266" s="22" t="s">
        <v>9</v>
      </c>
      <c r="G266" s="340">
        <f>IFERROR(_xlfn.XLOOKUP(A266,TblMainInvoices[Item_Code],TblMainInvoices[Estimate_Contract_Volumn]),"")</f>
        <v>0</v>
      </c>
      <c r="H266" s="268">
        <f>Finance_sheet!J266</f>
        <v>0</v>
      </c>
      <c r="I266" s="168" t="str">
        <f t="shared" si="9"/>
        <v/>
      </c>
      <c r="J266" s="168" t="str">
        <f t="shared" si="10"/>
        <v/>
      </c>
      <c r="K266" s="591">
        <f>_xlfn.XLOOKUP(A266,TblMainInvoices[Item_Code],TblMainInvoices[Price_Unit])</f>
        <v>457500</v>
      </c>
      <c r="L266" s="351" t="str">
        <f>IF(AND(G266=0,H266=0),"",IF(H266&gt;G266,ROUND(I266*K266,0),""))</f>
        <v/>
      </c>
      <c r="M266" s="347" t="str">
        <f>IF(G266=0,"",IF(H266&lt;G266,ROUND(J266*K266,0),""))</f>
        <v/>
      </c>
    </row>
    <row r="267" spans="1:13" ht="16.5" customHeight="1">
      <c r="A267" s="566"/>
      <c r="B267" s="568"/>
      <c r="C267" s="568"/>
      <c r="D267" s="568"/>
      <c r="E267" s="570"/>
      <c r="F267" s="137" t="s">
        <v>85</v>
      </c>
      <c r="G267" s="339">
        <f t="shared" si="8"/>
        <v>0</v>
      </c>
      <c r="H267" s="138">
        <f>Finance_sheet!J267</f>
        <v>0</v>
      </c>
      <c r="I267" s="139" t="str">
        <f t="shared" si="9"/>
        <v/>
      </c>
      <c r="J267" s="139" t="str">
        <f t="shared" si="10"/>
        <v/>
      </c>
      <c r="K267" s="596"/>
      <c r="L267" s="350" t="str">
        <f>IF(AND(G267=0,H267=0),"",IF(H267&gt;G267,ROUND(I267*K266,0),""))</f>
        <v/>
      </c>
      <c r="M267" s="348" t="str">
        <f>IF(G267=0,"",IF(H267&lt;G267,ROUND(J267*K266,0),""))</f>
        <v/>
      </c>
    </row>
    <row r="268" spans="1:13" ht="15.95" customHeight="1">
      <c r="A268" s="565" t="s">
        <v>385</v>
      </c>
      <c r="B268" s="567" t="str">
        <f>_xlfn.XLOOKUP(A268,TblMainInvoices[Item_Code],TblMainInvoices[Subject_Item])</f>
        <v>تسطیح و رگلاژ بستر خاکریزها یا بستر کنده شده، که با ماشین انجام شده باشد</v>
      </c>
      <c r="C268" s="567"/>
      <c r="D268" s="567"/>
      <c r="E268" s="569" t="str">
        <f>_xlfn.XLOOKUP(A268,TblMainInvoices[Item_Code],TblMainInvoices[Unit])</f>
        <v>مترمربع</v>
      </c>
      <c r="F268" s="22" t="s">
        <v>9</v>
      </c>
      <c r="G268" s="340">
        <f>IFERROR(_xlfn.XLOOKUP(A268,TblMainInvoices[Item_Code],TblMainInvoices[Estimate_Contract_Volumn]),"")</f>
        <v>0</v>
      </c>
      <c r="H268" s="268">
        <f>Finance_sheet!J268</f>
        <v>0</v>
      </c>
      <c r="I268" s="168" t="str">
        <f t="shared" si="9"/>
        <v/>
      </c>
      <c r="J268" s="168" t="str">
        <f t="shared" si="10"/>
        <v/>
      </c>
      <c r="K268" s="591">
        <f>_xlfn.XLOOKUP(A268,TblMainInvoices[Item_Code],TblMainInvoices[Price_Unit])</f>
        <v>56100</v>
      </c>
      <c r="L268" s="351" t="str">
        <f>IF(AND(G268=0,H268=0),"",IF(H268&gt;G268,ROUND(I268*K268,0),""))</f>
        <v/>
      </c>
      <c r="M268" s="347" t="str">
        <f>IF(G268=0,"",IF(H268&lt;G268,ROUND(J268*K268,0),""))</f>
        <v/>
      </c>
    </row>
    <row r="269" spans="1:13" ht="16.5" customHeight="1">
      <c r="A269" s="566"/>
      <c r="B269" s="568"/>
      <c r="C269" s="568"/>
      <c r="D269" s="568"/>
      <c r="E269" s="570"/>
      <c r="F269" s="137" t="s">
        <v>85</v>
      </c>
      <c r="G269" s="339">
        <f t="shared" si="8"/>
        <v>0</v>
      </c>
      <c r="H269" s="138">
        <f>Finance_sheet!J269</f>
        <v>0</v>
      </c>
      <c r="I269" s="139" t="str">
        <f t="shared" si="9"/>
        <v/>
      </c>
      <c r="J269" s="139" t="str">
        <f t="shared" si="10"/>
        <v/>
      </c>
      <c r="K269" s="596"/>
      <c r="L269" s="350" t="str">
        <f>IF(AND(G269=0,H269=0),"",IF(H269&gt;G269,ROUND(I269*K268,0),""))</f>
        <v/>
      </c>
      <c r="M269" s="348" t="str">
        <f>IF(G269=0,"",IF(H269&lt;G269,ROUND(J269*K268,0),""))</f>
        <v/>
      </c>
    </row>
    <row r="270" spans="1:13" ht="15.95" hidden="1" customHeight="1" outlineLevel="1">
      <c r="A270" s="565" t="s">
        <v>387</v>
      </c>
      <c r="B270" s="567" t="str">
        <f>_xlfn.XLOOKUP(A270,TblMainInvoices[Item_Code],TblMainInvoices[Subject_Item])</f>
        <v>سرند  کردن خاک، شن یا ماسه، برحسب حجم مواد سرند و مصرف شده در محل.</v>
      </c>
      <c r="C270" s="567"/>
      <c r="D270" s="567"/>
      <c r="E270" s="569" t="str">
        <f>_xlfn.XLOOKUP(A270,TblMainInvoices[Item_Code],TblMainInvoices[Unit])</f>
        <v>مترمکعب</v>
      </c>
      <c r="F270" s="22" t="s">
        <v>9</v>
      </c>
      <c r="G270" s="340">
        <f>IFERROR(_xlfn.XLOOKUP(A270,TblMainInvoices[Item_Code],TblMainInvoices[Estimate_Contract_Volumn]),"")</f>
        <v>0</v>
      </c>
      <c r="H270" s="268">
        <f>Finance_sheet!J270</f>
        <v>0</v>
      </c>
      <c r="I270" s="168" t="str">
        <f t="shared" si="9"/>
        <v/>
      </c>
      <c r="J270" s="168" t="str">
        <f t="shared" si="10"/>
        <v/>
      </c>
      <c r="K270" s="591">
        <f>_xlfn.XLOOKUP(A270,TblMainInvoices[Item_Code],TblMainInvoices[Price_Unit])</f>
        <v>854000</v>
      </c>
      <c r="L270" s="351" t="str">
        <f>IF(AND(G270=0,H270=0),"",IF(H270&gt;G270,ROUND(I270*K270,0),""))</f>
        <v/>
      </c>
      <c r="M270" s="347" t="str">
        <f>IF(G270=0,"",IF(H270&lt;G270,ROUND(J270*K270,0),""))</f>
        <v/>
      </c>
    </row>
    <row r="271" spans="1:13" ht="16.5" hidden="1" customHeight="1" outlineLevel="1">
      <c r="A271" s="566"/>
      <c r="B271" s="568"/>
      <c r="C271" s="568"/>
      <c r="D271" s="568"/>
      <c r="E271" s="570"/>
      <c r="F271" s="137" t="s">
        <v>85</v>
      </c>
      <c r="G271" s="339">
        <f t="shared" si="8"/>
        <v>0</v>
      </c>
      <c r="H271" s="138">
        <f>Finance_sheet!J271</f>
        <v>0</v>
      </c>
      <c r="I271" s="139" t="str">
        <f t="shared" si="9"/>
        <v/>
      </c>
      <c r="J271" s="139" t="str">
        <f t="shared" si="10"/>
        <v/>
      </c>
      <c r="K271" s="596"/>
      <c r="L271" s="350" t="str">
        <f>IF(AND(G271=0,H271=0),"",IF(H271&gt;G271,ROUND(I271*K270,0),""))</f>
        <v/>
      </c>
      <c r="M271" s="348" t="str">
        <f>IF(G271=0,"",IF(H271&lt;G271,ROUND(J271*K270,0),""))</f>
        <v/>
      </c>
    </row>
    <row r="272" spans="1:13" ht="15.95" customHeight="1" collapsed="1">
      <c r="A272" s="565" t="s">
        <v>389</v>
      </c>
      <c r="B272" s="567" t="str">
        <f>_xlfn.XLOOKUP(A272,TblMainInvoices[Item_Code],TblMainInvoices[Subject_Item])</f>
        <v>تهیه،  حمل، ریختن، پخش و تسطیح هر نوع خاک زراعتی.</v>
      </c>
      <c r="C272" s="567"/>
      <c r="D272" s="567"/>
      <c r="E272" s="569" t="str">
        <f>_xlfn.XLOOKUP(A272,TblMainInvoices[Item_Code],TblMainInvoices[Unit])</f>
        <v>مترمکعب</v>
      </c>
      <c r="F272" s="22" t="s">
        <v>9</v>
      </c>
      <c r="G272" s="340">
        <f>IFERROR(_xlfn.XLOOKUP(A272,TblMainInvoices[Item_Code],TblMainInvoices[Estimate_Contract_Volumn]),"")</f>
        <v>0</v>
      </c>
      <c r="H272" s="268">
        <f>Finance_sheet!J272</f>
        <v>0</v>
      </c>
      <c r="I272" s="168" t="str">
        <f t="shared" si="9"/>
        <v/>
      </c>
      <c r="J272" s="168" t="str">
        <f t="shared" si="10"/>
        <v/>
      </c>
      <c r="K272" s="591">
        <f>_xlfn.XLOOKUP(A272,TblMainInvoices[Item_Code],TblMainInvoices[Price_Unit])</f>
        <v>4421000</v>
      </c>
      <c r="L272" s="351" t="str">
        <f>IF(AND(G272=0,H272=0),"",IF(H272&gt;G272,ROUND(I272*K272,0),""))</f>
        <v/>
      </c>
      <c r="M272" s="347" t="str">
        <f>IF(G272=0,"",IF(H272&lt;G272,ROUND(J272*K272,0),""))</f>
        <v/>
      </c>
    </row>
    <row r="273" spans="1:13" ht="16.5" customHeight="1">
      <c r="A273" s="566"/>
      <c r="B273" s="568"/>
      <c r="C273" s="568"/>
      <c r="D273" s="568"/>
      <c r="E273" s="570"/>
      <c r="F273" s="137" t="s">
        <v>85</v>
      </c>
      <c r="G273" s="339">
        <f t="shared" si="8"/>
        <v>0</v>
      </c>
      <c r="H273" s="138">
        <f>Finance_sheet!J273</f>
        <v>0</v>
      </c>
      <c r="I273" s="139" t="str">
        <f t="shared" si="9"/>
        <v/>
      </c>
      <c r="J273" s="139" t="str">
        <f t="shared" si="10"/>
        <v/>
      </c>
      <c r="K273" s="596"/>
      <c r="L273" s="350" t="str">
        <f>IF(AND(G273=0,H273=0),"",IF(H273&gt;G273,ROUND(I273*K272,0),""))</f>
        <v/>
      </c>
      <c r="M273" s="348" t="str">
        <f>IF(G273=0,"",IF(H273&lt;G273,ROUND(J273*K272,0),""))</f>
        <v/>
      </c>
    </row>
    <row r="274" spans="1:13" ht="15.95" customHeight="1">
      <c r="A274" s="565" t="s">
        <v>391</v>
      </c>
      <c r="B274" s="567" t="str">
        <f>_xlfn.XLOOKUP(A274,TblMainInvoices[Item_Code],TblMainInvoices[Subject_Item])</f>
        <v>ریختن خاک‌ها یا مصالح سنگی موجود در کنار پی‌‌ها، گودها، ترانشه‌ها و کانال‌‌ها، به ‌درون آن‌ها به صورت لایه لایه و در هر عمق و پخش و تسطیح لازم</v>
      </c>
      <c r="C274" s="567"/>
      <c r="D274" s="567"/>
      <c r="E274" s="569" t="str">
        <f>_xlfn.XLOOKUP(A274,TblMainInvoices[Item_Code],TblMainInvoices[Unit])</f>
        <v>مترمکعب</v>
      </c>
      <c r="F274" s="22" t="s">
        <v>9</v>
      </c>
      <c r="G274" s="340">
        <f>IFERROR(_xlfn.XLOOKUP(A274,TblMainInvoices[Item_Code],TblMainInvoices[Estimate_Contract_Volumn]),"")</f>
        <v>0</v>
      </c>
      <c r="H274" s="268">
        <f>Finance_sheet!J274</f>
        <v>0</v>
      </c>
      <c r="I274" s="168" t="str">
        <f t="shared" si="9"/>
        <v/>
      </c>
      <c r="J274" s="168" t="str">
        <f t="shared" si="10"/>
        <v/>
      </c>
      <c r="K274" s="591">
        <f>_xlfn.XLOOKUP(A274,TblMainInvoices[Item_Code],TblMainInvoices[Price_Unit])</f>
        <v>470000</v>
      </c>
      <c r="L274" s="351" t="str">
        <f>IF(AND(G274=0,H274=0),"",IF(H274&gt;G274,ROUND(I274*K274,0),""))</f>
        <v/>
      </c>
      <c r="M274" s="347" t="str">
        <f>IF(G274=0,"",IF(H274&lt;G274,ROUND(J274*K274,0),""))</f>
        <v/>
      </c>
    </row>
    <row r="275" spans="1:13" ht="16.5" customHeight="1">
      <c r="A275" s="566"/>
      <c r="B275" s="568"/>
      <c r="C275" s="568"/>
      <c r="D275" s="568"/>
      <c r="E275" s="570"/>
      <c r="F275" s="137" t="s">
        <v>85</v>
      </c>
      <c r="G275" s="339">
        <f t="shared" si="8"/>
        <v>0</v>
      </c>
      <c r="H275" s="138">
        <f>Finance_sheet!J275</f>
        <v>0</v>
      </c>
      <c r="I275" s="139" t="str">
        <f t="shared" si="9"/>
        <v/>
      </c>
      <c r="J275" s="139" t="str">
        <f t="shared" si="10"/>
        <v/>
      </c>
      <c r="K275" s="596"/>
      <c r="L275" s="350" t="str">
        <f>IF(AND(G275=0,H275=0),"",IF(H275&gt;G275,ROUND(I275*K274,0),""))</f>
        <v/>
      </c>
      <c r="M275" s="348" t="str">
        <f>IF(G275=0,"",IF(H275&lt;G275,ROUND(J275*K274,0),""))</f>
        <v/>
      </c>
    </row>
    <row r="276" spans="1:13" ht="15.95" hidden="1" customHeight="1" outlineLevel="1">
      <c r="A276" s="565" t="s">
        <v>393</v>
      </c>
      <c r="B276" s="567" t="str">
        <f>_xlfn.XLOOKUP(A276,TblMainInvoices[Item_Code],TblMainInvoices[Subject_Item])</f>
        <v>پخش و تسطیح خاک‌‌های ریخته شده در خاکریزها به صورت لایه لایه، در هر عمق و ارتفاع به‌ غیر از پی‌‌ها، گودها، ترانشه‌ها و کانال‌‌ها</v>
      </c>
      <c r="C276" s="567"/>
      <c r="D276" s="567"/>
      <c r="E276" s="569" t="str">
        <f>_xlfn.XLOOKUP(A276,TblMainInvoices[Item_Code],TblMainInvoices[Unit])</f>
        <v>مترمکعب</v>
      </c>
      <c r="F276" s="22" t="s">
        <v>9</v>
      </c>
      <c r="G276" s="340">
        <f>IFERROR(_xlfn.XLOOKUP(A276,TblMainInvoices[Item_Code],TblMainInvoices[Estimate_Contract_Volumn]),"")</f>
        <v>0</v>
      </c>
      <c r="H276" s="268">
        <f>Finance_sheet!J276</f>
        <v>0</v>
      </c>
      <c r="I276" s="168" t="str">
        <f t="shared" si="9"/>
        <v/>
      </c>
      <c r="J276" s="168" t="str">
        <f t="shared" si="10"/>
        <v/>
      </c>
      <c r="K276" s="591">
        <f>_xlfn.XLOOKUP(A276,TblMainInvoices[Item_Code],TblMainInvoices[Price_Unit])</f>
        <v>430500</v>
      </c>
      <c r="L276" s="351" t="str">
        <f>IF(AND(G276=0,H276=0),"",IF(H276&gt;G276,ROUND(I276*K276,0),""))</f>
        <v/>
      </c>
      <c r="M276" s="347" t="str">
        <f>IF(G276=0,"",IF(H276&lt;G276,ROUND(J276*K276,0),""))</f>
        <v/>
      </c>
    </row>
    <row r="277" spans="1:13" ht="16.5" hidden="1" customHeight="1" outlineLevel="1">
      <c r="A277" s="566"/>
      <c r="B277" s="568"/>
      <c r="C277" s="568"/>
      <c r="D277" s="568"/>
      <c r="E277" s="570"/>
      <c r="F277" s="137" t="s">
        <v>85</v>
      </c>
      <c r="G277" s="339">
        <f t="shared" si="8"/>
        <v>0</v>
      </c>
      <c r="H277" s="138">
        <f>Finance_sheet!J277</f>
        <v>0</v>
      </c>
      <c r="I277" s="139" t="str">
        <f t="shared" si="9"/>
        <v/>
      </c>
      <c r="J277" s="139" t="str">
        <f t="shared" si="10"/>
        <v/>
      </c>
      <c r="K277" s="596"/>
      <c r="L277" s="350" t="str">
        <f>IF(AND(G277=0,H277=0),"",IF(H277&gt;G277,ROUND(I277*K276,0),""))</f>
        <v/>
      </c>
      <c r="M277" s="348" t="str">
        <f>IF(G277=0,"",IF(H277&lt;G277,ROUND(J277*K276,0),""))</f>
        <v/>
      </c>
    </row>
    <row r="278" spans="1:13" ht="15.95" hidden="1" customHeight="1" outlineLevel="1">
      <c r="A278" s="565" t="s">
        <v>395</v>
      </c>
      <c r="B278" s="567" t="str">
        <f>_xlfn.XLOOKUP(A278,TblMainInvoices[Item_Code],TblMainInvoices[Subject_Item])</f>
        <v>اختلاط انواع مصالح با دست.</v>
      </c>
      <c r="C278" s="567"/>
      <c r="D278" s="567"/>
      <c r="E278" s="569" t="str">
        <f>_xlfn.XLOOKUP(A278,TblMainInvoices[Item_Code],TblMainInvoices[Unit])</f>
        <v>مترمکعب</v>
      </c>
      <c r="F278" s="22" t="s">
        <v>9</v>
      </c>
      <c r="G278" s="340">
        <f>IFERROR(_xlfn.XLOOKUP(A278,TblMainInvoices[Item_Code],TblMainInvoices[Estimate_Contract_Volumn]),"")</f>
        <v>0</v>
      </c>
      <c r="H278" s="268">
        <f>Finance_sheet!J278</f>
        <v>0</v>
      </c>
      <c r="I278" s="168" t="str">
        <f t="shared" si="9"/>
        <v/>
      </c>
      <c r="J278" s="168" t="str">
        <f t="shared" si="10"/>
        <v/>
      </c>
      <c r="K278" s="591">
        <f>_xlfn.XLOOKUP(A278,TblMainInvoices[Item_Code],TblMainInvoices[Price_Unit])</f>
        <v>1221000</v>
      </c>
      <c r="L278" s="351" t="str">
        <f>IF(AND(G278=0,H278=0),"",IF(H278&gt;G278,ROUND(I278*K278,0),""))</f>
        <v/>
      </c>
      <c r="M278" s="347" t="str">
        <f>IF(G278=0,"",IF(H278&lt;G278,ROUND(J278*K278,0),""))</f>
        <v/>
      </c>
    </row>
    <row r="279" spans="1:13" ht="16.5" hidden="1" customHeight="1" outlineLevel="1">
      <c r="A279" s="566"/>
      <c r="B279" s="568"/>
      <c r="C279" s="568"/>
      <c r="D279" s="568"/>
      <c r="E279" s="570"/>
      <c r="F279" s="137" t="s">
        <v>85</v>
      </c>
      <c r="G279" s="339">
        <f t="shared" si="8"/>
        <v>0</v>
      </c>
      <c r="H279" s="138">
        <f>Finance_sheet!J279</f>
        <v>0</v>
      </c>
      <c r="I279" s="139" t="str">
        <f t="shared" si="9"/>
        <v/>
      </c>
      <c r="J279" s="139" t="str">
        <f t="shared" si="10"/>
        <v/>
      </c>
      <c r="K279" s="596"/>
      <c r="L279" s="350" t="str">
        <f>IF(AND(G279=0,H279=0),"",IF(H279&gt;G279,ROUND(I279*K278,0),""))</f>
        <v/>
      </c>
      <c r="M279" s="348" t="str">
        <f>IF(G279=0,"",IF(H279&lt;G279,ROUND(J279*K278,0),""))</f>
        <v/>
      </c>
    </row>
    <row r="280" spans="1:13" ht="15.95" hidden="1" customHeight="1" outlineLevel="1">
      <c r="A280" s="565" t="s">
        <v>397</v>
      </c>
      <c r="B280" s="567" t="str">
        <f>_xlfn.XLOOKUP(A280,TblMainInvoices[Item_Code],TblMainInvoices[Subject_Item])</f>
        <v>رگلاژ و پروفیله‌کردن سطوح شیروانی‌ها یا دیواره‌های خاکی</v>
      </c>
      <c r="C280" s="567"/>
      <c r="D280" s="567"/>
      <c r="E280" s="569" t="str">
        <f>_xlfn.XLOOKUP(A280,TblMainInvoices[Item_Code],TblMainInvoices[Unit])</f>
        <v>مترمربع</v>
      </c>
      <c r="F280" s="22" t="s">
        <v>9</v>
      </c>
      <c r="G280" s="340">
        <f>IFERROR(_xlfn.XLOOKUP(A280,TblMainInvoices[Item_Code],TblMainInvoices[Estimate_Contract_Volumn]),"")</f>
        <v>0</v>
      </c>
      <c r="H280" s="268">
        <f>Finance_sheet!J280</f>
        <v>0</v>
      </c>
      <c r="I280" s="168" t="str">
        <f t="shared" si="9"/>
        <v/>
      </c>
      <c r="J280" s="168" t="str">
        <f t="shared" si="10"/>
        <v/>
      </c>
      <c r="K280" s="591">
        <f>_xlfn.XLOOKUP(A280,TblMainInvoices[Item_Code],TblMainInvoices[Price_Unit])</f>
        <v>214000</v>
      </c>
      <c r="L280" s="351" t="str">
        <f>IF(AND(G280=0,H280=0),"",IF(H280&gt;G280,ROUND(I280*K280,0),""))</f>
        <v/>
      </c>
      <c r="M280" s="347" t="str">
        <f>IF(G280=0,"",IF(H280&lt;G280,ROUND(J280*K280,0),""))</f>
        <v/>
      </c>
    </row>
    <row r="281" spans="1:13" ht="16.5" hidden="1" customHeight="1" outlineLevel="1">
      <c r="A281" s="566"/>
      <c r="B281" s="568"/>
      <c r="C281" s="568"/>
      <c r="D281" s="568"/>
      <c r="E281" s="570"/>
      <c r="F281" s="137" t="s">
        <v>85</v>
      </c>
      <c r="G281" s="339">
        <f t="shared" si="8"/>
        <v>0</v>
      </c>
      <c r="H281" s="138">
        <f>Finance_sheet!J281</f>
        <v>0</v>
      </c>
      <c r="I281" s="139" t="str">
        <f t="shared" si="9"/>
        <v/>
      </c>
      <c r="J281" s="139" t="str">
        <f t="shared" si="10"/>
        <v/>
      </c>
      <c r="K281" s="596"/>
      <c r="L281" s="350" t="str">
        <f>IF(AND(G281=0,H281=0),"",IF(H281&gt;G281,ROUND(I281*K280,0),""))</f>
        <v/>
      </c>
      <c r="M281" s="348" t="str">
        <f>IF(G281=0,"",IF(H281&lt;G281,ROUND(J281*K280,0),""))</f>
        <v/>
      </c>
    </row>
    <row r="282" spans="1:13" ht="15.95" hidden="1" customHeight="1" outlineLevel="1">
      <c r="A282" s="565" t="s">
        <v>399</v>
      </c>
      <c r="B282" s="567" t="str">
        <f>_xlfn.XLOOKUP(A282,TblMainInvoices[Item_Code],TblMainInvoices[Subject_Item])</f>
        <v>احداث پله (بانکت) روی شیروانی خاک‌ریزها و یا سراشیب‌های بستر خاکریز در زمین‌های خاکی با هر سطح مقطع بابت متراژ سطح پله (با انجام کلیه عملیات لازم)</v>
      </c>
      <c r="C282" s="567"/>
      <c r="D282" s="567"/>
      <c r="E282" s="569" t="str">
        <f>_xlfn.XLOOKUP(A282,TblMainInvoices[Item_Code],TblMainInvoices[Unit])</f>
        <v>مترمربع</v>
      </c>
      <c r="F282" s="22" t="s">
        <v>9</v>
      </c>
      <c r="G282" s="340">
        <f>IFERROR(_xlfn.XLOOKUP(A282,TblMainInvoices[Item_Code],TblMainInvoices[Estimate_Contract_Volumn]),"")</f>
        <v>0</v>
      </c>
      <c r="H282" s="268">
        <f>Finance_sheet!J282</f>
        <v>0</v>
      </c>
      <c r="I282" s="168" t="str">
        <f t="shared" si="9"/>
        <v/>
      </c>
      <c r="J282" s="168" t="str">
        <f t="shared" si="10"/>
        <v/>
      </c>
      <c r="K282" s="591">
        <f>_xlfn.XLOOKUP(A282,TblMainInvoices[Item_Code],TblMainInvoices[Price_Unit])</f>
        <v>337000</v>
      </c>
      <c r="L282" s="351" t="str">
        <f>IF(AND(G282=0,H282=0),"",IF(H282&gt;G282,ROUND(I282*K282,0),""))</f>
        <v/>
      </c>
      <c r="M282" s="347" t="str">
        <f>IF(G282=0,"",IF(H282&lt;G282,ROUND(J282*K282,0),""))</f>
        <v/>
      </c>
    </row>
    <row r="283" spans="1:13" ht="16.5" hidden="1" customHeight="1" outlineLevel="1">
      <c r="A283" s="566"/>
      <c r="B283" s="568"/>
      <c r="C283" s="568"/>
      <c r="D283" s="568"/>
      <c r="E283" s="570"/>
      <c r="F283" s="137" t="s">
        <v>85</v>
      </c>
      <c r="G283" s="339">
        <f t="shared" si="8"/>
        <v>0</v>
      </c>
      <c r="H283" s="138">
        <f>Finance_sheet!J283</f>
        <v>0</v>
      </c>
      <c r="I283" s="139" t="str">
        <f t="shared" si="9"/>
        <v/>
      </c>
      <c r="J283" s="139" t="str">
        <f t="shared" si="10"/>
        <v/>
      </c>
      <c r="K283" s="596"/>
      <c r="L283" s="350" t="str">
        <f>IF(AND(G283=0,H283=0),"",IF(H283&gt;G283,ROUND(I283*K282,0),""))</f>
        <v/>
      </c>
      <c r="M283" s="348" t="str">
        <f>IF(G283=0,"",IF(H283&lt;G283,ROUND(J283*K282,0),""))</f>
        <v/>
      </c>
    </row>
    <row r="284" spans="1:13" ht="15.95" customHeight="1" collapsed="1">
      <c r="A284" s="565" t="s">
        <v>401</v>
      </c>
      <c r="B284" s="567" t="str">
        <f>_xlfn.XLOOKUP(A284,TblMainInvoices[Item_Code],TblMainInvoices[Subject_Item])</f>
        <v>آب‌پاشی و کوبیدن سطوح کنده شده یا سطح زمین طبیعی، تا عمق 15 سانتی‌متر با تراکم ۹۵ درصد به‌ روش پروکتور استاندارد</v>
      </c>
      <c r="C284" s="567"/>
      <c r="D284" s="567"/>
      <c r="E284" s="569" t="str">
        <f>_xlfn.XLOOKUP(A284,TblMainInvoices[Item_Code],TblMainInvoices[Unit])</f>
        <v>مترمربع</v>
      </c>
      <c r="F284" s="22" t="s">
        <v>9</v>
      </c>
      <c r="G284" s="340">
        <f>IFERROR(_xlfn.XLOOKUP(A284,TblMainInvoices[Item_Code],TblMainInvoices[Estimate_Contract_Volumn]),"")</f>
        <v>0</v>
      </c>
      <c r="H284" s="268">
        <f>Finance_sheet!J284</f>
        <v>0</v>
      </c>
      <c r="I284" s="168" t="str">
        <f t="shared" si="9"/>
        <v/>
      </c>
      <c r="J284" s="168" t="str">
        <f t="shared" si="10"/>
        <v/>
      </c>
      <c r="K284" s="591">
        <f>_xlfn.XLOOKUP(A284,TblMainInvoices[Item_Code],TblMainInvoices[Price_Unit])</f>
        <v>88500</v>
      </c>
      <c r="L284" s="351" t="str">
        <f>IF(AND(G284=0,H284=0),"",IF(H284&gt;G284,ROUND(I284*K284,0),""))</f>
        <v/>
      </c>
      <c r="M284" s="347" t="str">
        <f>IF(G284=0,"",IF(H284&lt;G284,ROUND(J284*K284,0),""))</f>
        <v/>
      </c>
    </row>
    <row r="285" spans="1:13" ht="16.5" customHeight="1">
      <c r="A285" s="566"/>
      <c r="B285" s="568"/>
      <c r="C285" s="568"/>
      <c r="D285" s="568"/>
      <c r="E285" s="570"/>
      <c r="F285" s="137" t="s">
        <v>85</v>
      </c>
      <c r="G285" s="339">
        <f t="shared" si="8"/>
        <v>0</v>
      </c>
      <c r="H285" s="138">
        <f>Finance_sheet!J285</f>
        <v>0</v>
      </c>
      <c r="I285" s="139" t="str">
        <f t="shared" si="9"/>
        <v/>
      </c>
      <c r="J285" s="139" t="str">
        <f t="shared" si="10"/>
        <v/>
      </c>
      <c r="K285" s="596"/>
      <c r="L285" s="350" t="str">
        <f>IF(AND(G285=0,H285=0),"",IF(H285&gt;G285,ROUND(I285*K284,0),""))</f>
        <v/>
      </c>
      <c r="M285" s="348" t="str">
        <f>IF(G285=0,"",IF(H285&lt;G285,ROUND(J285*K284,0),""))</f>
        <v/>
      </c>
    </row>
    <row r="286" spans="1:13" ht="15.95" customHeight="1">
      <c r="A286" s="565" t="s">
        <v>403</v>
      </c>
      <c r="B286" s="567" t="str">
        <f>_xlfn.XLOOKUP(A286,TblMainInvoices[Item_Code],TblMainInvoices[Subject_Item])</f>
        <v>آب‌پاشی و کوبیدن قشرهای خاکریزی، با تراکم ۹۵ درصد به‌ روش پروکتور استاندارد، وقتی که ضخامت هریک از قشرهای خاکریزی پس از کوبیده شدن حداکثر 15 سانتی‌متر باشد</v>
      </c>
      <c r="C286" s="567"/>
      <c r="D286" s="567"/>
      <c r="E286" s="569" t="str">
        <f>_xlfn.XLOOKUP(A286,TblMainInvoices[Item_Code],TblMainInvoices[Unit])</f>
        <v>مترمکعب</v>
      </c>
      <c r="F286" s="22" t="s">
        <v>9</v>
      </c>
      <c r="G286" s="340">
        <f>IFERROR(_xlfn.XLOOKUP(A286,TblMainInvoices[Item_Code],TblMainInvoices[Estimate_Contract_Volumn]),"")</f>
        <v>0</v>
      </c>
      <c r="H286" s="268"/>
      <c r="I286" s="168" t="str">
        <f t="shared" si="9"/>
        <v/>
      </c>
      <c r="J286" s="168" t="str">
        <f t="shared" si="10"/>
        <v/>
      </c>
      <c r="K286" s="591">
        <f>_xlfn.XLOOKUP(A286,TblMainInvoices[Item_Code],TblMainInvoices[Price_Unit])</f>
        <v>845500</v>
      </c>
      <c r="L286" s="351" t="str">
        <f>IF(AND(G286=0,H286=0),"",IF(H286&gt;G286,ROUND(I286*K286,0),""))</f>
        <v/>
      </c>
      <c r="M286" s="347" t="str">
        <f>IF(G286=0,"",IF(H286&lt;G286,ROUND(J286*K286,0),""))</f>
        <v/>
      </c>
    </row>
    <row r="287" spans="1:13" ht="16.5" customHeight="1" thickBot="1">
      <c r="A287" s="592"/>
      <c r="B287" s="593"/>
      <c r="C287" s="593"/>
      <c r="D287" s="593"/>
      <c r="E287" s="594"/>
      <c r="F287" s="353" t="s">
        <v>85</v>
      </c>
      <c r="G287" s="354">
        <f t="shared" si="8"/>
        <v>0</v>
      </c>
      <c r="H287" s="355">
        <f>Finance_sheet!J287</f>
        <v>0</v>
      </c>
      <c r="I287" s="356" t="str">
        <f t="shared" si="9"/>
        <v/>
      </c>
      <c r="J287" s="356" t="str">
        <f t="shared" si="10"/>
        <v/>
      </c>
      <c r="K287" s="597"/>
      <c r="L287" s="357" t="str">
        <f>IF(AND(G287=0,H287=0),"",IF(H287&gt;G287,ROUND(I287*K286,0),""))</f>
        <v/>
      </c>
      <c r="M287" s="358" t="str">
        <f>IF(G287=0,"",IF(H287&lt;G287,ROUND(J287*K286,0),""))</f>
        <v/>
      </c>
    </row>
    <row r="288" spans="1:13" ht="20.100000000000001" customHeight="1">
      <c r="A288" s="272"/>
      <c r="B288" s="272"/>
      <c r="C288" s="272"/>
      <c r="D288" s="272"/>
      <c r="E288" s="272"/>
      <c r="F288" s="272"/>
      <c r="G288" s="272"/>
      <c r="H288" s="277"/>
      <c r="I288" s="276"/>
      <c r="J288" s="359" t="s">
        <v>4528</v>
      </c>
      <c r="K288" s="362" t="s">
        <v>9</v>
      </c>
      <c r="L288" s="364">
        <f>ROUND(SUMIF(F244:F287,K288,L244:L287),0)</f>
        <v>0</v>
      </c>
      <c r="M288" s="363">
        <f>ROUND(SUMIF(F244:F287,K288,M244:M287),0)</f>
        <v>0</v>
      </c>
    </row>
    <row r="289" spans="1:13" ht="20.100000000000001" customHeight="1" thickBot="1">
      <c r="A289" s="360"/>
      <c r="B289" s="360"/>
      <c r="C289" s="360"/>
      <c r="D289" s="360"/>
      <c r="E289" s="360"/>
      <c r="F289" s="360"/>
      <c r="G289" s="360"/>
      <c r="H289" s="360"/>
      <c r="I289" s="360"/>
      <c r="J289" s="361"/>
      <c r="K289" s="129" t="s">
        <v>85</v>
      </c>
      <c r="L289" s="352">
        <f>ROUND(SUMIF(F244:F287,K289,L244:L287),0)</f>
        <v>0</v>
      </c>
      <c r="M289" s="182">
        <f>ROUND(SUMIF(F244:F287,K289,M244:M287),0)</f>
        <v>0</v>
      </c>
    </row>
    <row r="290" spans="1:13" ht="20.100000000000001" customHeight="1">
      <c r="A290" s="113"/>
      <c r="B290" s="114"/>
      <c r="C290" s="114"/>
      <c r="D290" s="114"/>
      <c r="E290" s="115"/>
      <c r="F290" s="116"/>
      <c r="G290" s="117"/>
      <c r="H290" s="114"/>
      <c r="I290" s="114"/>
      <c r="J290" s="114"/>
      <c r="K290" s="118"/>
      <c r="L290" s="119"/>
      <c r="M290" s="119"/>
    </row>
    <row r="291" spans="1:13" ht="20.100000000000001" customHeight="1"/>
    <row r="292" spans="1:13" ht="20.100000000000001" customHeight="1">
      <c r="E292" s="326"/>
      <c r="F292" s="326"/>
      <c r="G292" s="326"/>
    </row>
    <row r="293" spans="1:13" ht="20.100000000000001" customHeight="1">
      <c r="E293" s="326"/>
      <c r="F293" s="326"/>
      <c r="G293" s="326"/>
    </row>
    <row r="294" spans="1:13" ht="20.100000000000001" customHeight="1"/>
    <row r="295" spans="1:13" ht="20.100000000000001" customHeight="1"/>
    <row r="296" spans="1:13" ht="20.100000000000001" customHeight="1"/>
    <row r="297" spans="1:13" ht="20.100000000000001" customHeight="1"/>
    <row r="298" spans="1:13" ht="20.100000000000001" customHeight="1"/>
    <row r="299" spans="1:13" ht="20.100000000000001" customHeight="1"/>
    <row r="300" spans="1:13" ht="20.100000000000001" customHeight="1"/>
    <row r="301" spans="1:13" ht="20.100000000000001" customHeight="1"/>
    <row r="302" spans="1:13" ht="20.100000000000001" customHeight="1"/>
    <row r="303" spans="1:13" ht="20.100000000000001" customHeight="1"/>
    <row r="304" spans="1:13" ht="20.100000000000001" customHeight="1"/>
    <row r="305" ht="20.100000000000001" customHeight="1"/>
    <row r="306" ht="20.100000000000001" customHeight="1"/>
    <row r="307" ht="20.100000000000001" customHeight="1"/>
    <row r="308" ht="20.100000000000001" customHeight="1"/>
    <row r="309" ht="20.100000000000001" customHeight="1"/>
    <row r="310" ht="20.100000000000001" customHeight="1"/>
    <row r="311" ht="20.100000000000001" customHeight="1"/>
    <row r="312" ht="20.100000000000001" customHeight="1"/>
    <row r="313" ht="20.100000000000001" customHeight="1"/>
    <row r="314" ht="20.100000000000001" customHeight="1"/>
    <row r="315" ht="20.100000000000001" customHeight="1"/>
    <row r="316" ht="20.100000000000001" customHeight="1"/>
    <row r="317" ht="20.100000000000001" customHeight="1"/>
    <row r="318" ht="20.100000000000001" customHeight="1"/>
    <row r="319" ht="20.100000000000001" customHeight="1"/>
    <row r="320" ht="20.100000000000001" customHeight="1"/>
    <row r="321" ht="20.100000000000001" customHeight="1"/>
    <row r="322" ht="20.100000000000001" customHeight="1"/>
    <row r="323" ht="20.100000000000001" customHeight="1"/>
    <row r="324" ht="20.100000000000001" customHeight="1"/>
    <row r="325" ht="20.100000000000001" customHeight="1"/>
    <row r="326" ht="20.100000000000001" customHeight="1"/>
    <row r="327" ht="20.100000000000001" customHeight="1"/>
    <row r="328" ht="20.100000000000001" customHeight="1"/>
    <row r="329" ht="20.100000000000001" customHeight="1"/>
    <row r="330" ht="20.100000000000001" customHeight="1"/>
    <row r="331" ht="20.100000000000001" customHeight="1"/>
    <row r="332" ht="20.100000000000001" customHeight="1"/>
    <row r="333" ht="20.100000000000001" customHeight="1"/>
    <row r="334" ht="20.100000000000001" customHeight="1"/>
    <row r="335" ht="20.100000000000001" customHeight="1"/>
    <row r="336" ht="20.100000000000001" customHeight="1"/>
    <row r="337" ht="20.100000000000001" customHeight="1"/>
    <row r="338" ht="20.100000000000001" customHeight="1"/>
    <row r="339" ht="20.100000000000001" customHeight="1"/>
    <row r="340" ht="20.100000000000001" customHeight="1"/>
    <row r="341" ht="20.100000000000001" customHeight="1"/>
    <row r="342" ht="20.100000000000001" customHeight="1"/>
    <row r="343" ht="20.100000000000001" customHeight="1"/>
    <row r="344" ht="20.100000000000001" customHeight="1"/>
    <row r="345" ht="20.100000000000001" customHeight="1"/>
    <row r="346" ht="20.100000000000001" customHeight="1"/>
    <row r="347" ht="20.100000000000001" customHeight="1"/>
    <row r="348" ht="20.100000000000001" customHeight="1"/>
    <row r="349" ht="20.100000000000001" customHeight="1"/>
    <row r="350" ht="20.100000000000001" customHeight="1"/>
    <row r="351" ht="20.100000000000001" customHeight="1"/>
    <row r="352" ht="20.100000000000001" customHeight="1"/>
    <row r="353" ht="20.100000000000001" customHeight="1"/>
    <row r="354" ht="20.100000000000001" customHeight="1"/>
    <row r="355" ht="20.100000000000001" customHeight="1"/>
    <row r="356" ht="20.100000000000001" customHeight="1"/>
    <row r="357" ht="20.100000000000001" customHeight="1"/>
    <row r="358" ht="20.100000000000001" customHeight="1"/>
    <row r="359" ht="20.100000000000001" customHeight="1"/>
    <row r="360" ht="20.100000000000001" customHeight="1"/>
    <row r="361" ht="20.100000000000001" customHeight="1"/>
    <row r="362" ht="20.100000000000001" customHeight="1"/>
    <row r="363" ht="20.100000000000001" customHeight="1"/>
    <row r="364" ht="20.100000000000001" customHeight="1"/>
    <row r="365" ht="20.100000000000001" customHeight="1"/>
    <row r="366" ht="20.100000000000001" customHeight="1"/>
    <row r="367" ht="20.100000000000001" customHeight="1"/>
    <row r="368" ht="20.100000000000001" customHeight="1"/>
    <row r="369" ht="20.100000000000001" customHeight="1"/>
    <row r="370" ht="20.100000000000001" customHeight="1"/>
    <row r="371" ht="20.100000000000001" customHeight="1"/>
    <row r="372" ht="20.100000000000001" customHeight="1"/>
    <row r="373" ht="20.100000000000001" customHeight="1"/>
    <row r="374" ht="20.100000000000001" customHeight="1"/>
    <row r="375" ht="20.100000000000001" customHeight="1"/>
    <row r="376" ht="20.100000000000001" customHeight="1"/>
    <row r="377" ht="20.100000000000001" customHeight="1"/>
    <row r="378" ht="20.100000000000001" customHeight="1"/>
    <row r="379" ht="20.100000000000001" customHeight="1"/>
    <row r="380" ht="20.100000000000001" customHeight="1"/>
  </sheetData>
  <sheetProtection formatCells="0" formatColumns="0" formatRows="0" insertColumns="0" insertRows="0" deleteColumns="0" deleteRows="0" autoFilter="0"/>
  <autoFilter ref="A7:L241" xr:uid="{00000000-0001-0000-0200-000000000000}">
    <filterColumn colId="1" showButton="0"/>
    <filterColumn colId="2" showButton="0"/>
    <filterColumn colId="7" showButton="0"/>
    <filterColumn colId="8" showButton="0"/>
  </autoFilter>
  <mergeCells count="566">
    <mergeCell ref="L3:M3"/>
    <mergeCell ref="L1:M1"/>
    <mergeCell ref="L2:M2"/>
    <mergeCell ref="L7:M7"/>
    <mergeCell ref="A286:A287"/>
    <mergeCell ref="B286:D287"/>
    <mergeCell ref="E286:E287"/>
    <mergeCell ref="K286:K287"/>
    <mergeCell ref="A282:A283"/>
    <mergeCell ref="B282:D283"/>
    <mergeCell ref="E282:E283"/>
    <mergeCell ref="K282:K283"/>
    <mergeCell ref="A284:A285"/>
    <mergeCell ref="B284:D285"/>
    <mergeCell ref="E284:E285"/>
    <mergeCell ref="K284:K285"/>
    <mergeCell ref="A280:A281"/>
    <mergeCell ref="B280:D281"/>
    <mergeCell ref="E280:E281"/>
    <mergeCell ref="K280:K281"/>
    <mergeCell ref="A274:A275"/>
    <mergeCell ref="B274:D275"/>
    <mergeCell ref="E274:E275"/>
    <mergeCell ref="K274:K275"/>
    <mergeCell ref="A276:A277"/>
    <mergeCell ref="B276:D277"/>
    <mergeCell ref="E276:E277"/>
    <mergeCell ref="K276:K277"/>
    <mergeCell ref="A258:A259"/>
    <mergeCell ref="B258:D259"/>
    <mergeCell ref="E258:E259"/>
    <mergeCell ref="K258:K259"/>
    <mergeCell ref="A260:A261"/>
    <mergeCell ref="B260:D261"/>
    <mergeCell ref="E260:E261"/>
    <mergeCell ref="K260:K261"/>
    <mergeCell ref="A278:A279"/>
    <mergeCell ref="B278:D279"/>
    <mergeCell ref="E278:E279"/>
    <mergeCell ref="K278:K279"/>
    <mergeCell ref="A270:A271"/>
    <mergeCell ref="B270:D271"/>
    <mergeCell ref="E270:E271"/>
    <mergeCell ref="K270:K271"/>
    <mergeCell ref="A272:A273"/>
    <mergeCell ref="B272:D273"/>
    <mergeCell ref="E272:E273"/>
    <mergeCell ref="K272:K273"/>
    <mergeCell ref="A266:A267"/>
    <mergeCell ref="B266:D267"/>
    <mergeCell ref="E266:E267"/>
    <mergeCell ref="K266:K267"/>
    <mergeCell ref="A268:A269"/>
    <mergeCell ref="B268:D269"/>
    <mergeCell ref="E268:E269"/>
    <mergeCell ref="K268:K269"/>
    <mergeCell ref="A262:A263"/>
    <mergeCell ref="B262:D263"/>
    <mergeCell ref="E262:E263"/>
    <mergeCell ref="K262:K263"/>
    <mergeCell ref="A264:A265"/>
    <mergeCell ref="B264:D265"/>
    <mergeCell ref="E264:E265"/>
    <mergeCell ref="K264:K265"/>
    <mergeCell ref="A256:A257"/>
    <mergeCell ref="B256:D257"/>
    <mergeCell ref="E256:E257"/>
    <mergeCell ref="K256:K257"/>
    <mergeCell ref="A250:A251"/>
    <mergeCell ref="B250:D251"/>
    <mergeCell ref="E250:E251"/>
    <mergeCell ref="K250:K251"/>
    <mergeCell ref="A252:A253"/>
    <mergeCell ref="B252:D253"/>
    <mergeCell ref="E252:E253"/>
    <mergeCell ref="K252:K253"/>
    <mergeCell ref="A232:A233"/>
    <mergeCell ref="B232:D233"/>
    <mergeCell ref="E232:E233"/>
    <mergeCell ref="K232:K233"/>
    <mergeCell ref="A234:A235"/>
    <mergeCell ref="B234:D235"/>
    <mergeCell ref="E234:E235"/>
    <mergeCell ref="K234:K235"/>
    <mergeCell ref="A254:A255"/>
    <mergeCell ref="B254:D255"/>
    <mergeCell ref="E254:E255"/>
    <mergeCell ref="K254:K255"/>
    <mergeCell ref="A246:A247"/>
    <mergeCell ref="B246:D247"/>
    <mergeCell ref="E246:E247"/>
    <mergeCell ref="K246:K247"/>
    <mergeCell ref="A248:A249"/>
    <mergeCell ref="B248:D249"/>
    <mergeCell ref="E248:E249"/>
    <mergeCell ref="K248:K249"/>
    <mergeCell ref="B242:D242"/>
    <mergeCell ref="H242:I242"/>
    <mergeCell ref="K242:L242"/>
    <mergeCell ref="A244:A245"/>
    <mergeCell ref="B244:D245"/>
    <mergeCell ref="E244:E245"/>
    <mergeCell ref="K244:K245"/>
    <mergeCell ref="A236:A237"/>
    <mergeCell ref="B236:D237"/>
    <mergeCell ref="E236:E237"/>
    <mergeCell ref="K236:K237"/>
    <mergeCell ref="A238:A239"/>
    <mergeCell ref="B238:D239"/>
    <mergeCell ref="E238:E239"/>
    <mergeCell ref="K238:K239"/>
    <mergeCell ref="A230:A231"/>
    <mergeCell ref="B230:D231"/>
    <mergeCell ref="E230:E231"/>
    <mergeCell ref="K230:K231"/>
    <mergeCell ref="A224:A225"/>
    <mergeCell ref="B224:D225"/>
    <mergeCell ref="E224:E225"/>
    <mergeCell ref="K224:K225"/>
    <mergeCell ref="A226:A227"/>
    <mergeCell ref="B226:D227"/>
    <mergeCell ref="E226:E227"/>
    <mergeCell ref="K226:K227"/>
    <mergeCell ref="A208:A209"/>
    <mergeCell ref="B208:D209"/>
    <mergeCell ref="E208:E209"/>
    <mergeCell ref="K208:K209"/>
    <mergeCell ref="A210:A211"/>
    <mergeCell ref="B210:D211"/>
    <mergeCell ref="E210:E211"/>
    <mergeCell ref="K210:K211"/>
    <mergeCell ref="A228:A229"/>
    <mergeCell ref="B228:D229"/>
    <mergeCell ref="E228:E229"/>
    <mergeCell ref="K228:K229"/>
    <mergeCell ref="A220:A221"/>
    <mergeCell ref="B220:D221"/>
    <mergeCell ref="E220:E221"/>
    <mergeCell ref="K220:K221"/>
    <mergeCell ref="A222:A223"/>
    <mergeCell ref="B222:D223"/>
    <mergeCell ref="E222:E223"/>
    <mergeCell ref="K222:K223"/>
    <mergeCell ref="A216:A217"/>
    <mergeCell ref="B216:D217"/>
    <mergeCell ref="E216:E217"/>
    <mergeCell ref="K216:K217"/>
    <mergeCell ref="A218:A219"/>
    <mergeCell ref="B218:D219"/>
    <mergeCell ref="E218:E219"/>
    <mergeCell ref="K218:K219"/>
    <mergeCell ref="A212:A213"/>
    <mergeCell ref="B212:D213"/>
    <mergeCell ref="E212:E213"/>
    <mergeCell ref="K212:K213"/>
    <mergeCell ref="A214:A215"/>
    <mergeCell ref="B214:D215"/>
    <mergeCell ref="E214:E215"/>
    <mergeCell ref="K214:K215"/>
    <mergeCell ref="A206:A207"/>
    <mergeCell ref="B206:D207"/>
    <mergeCell ref="E206:E207"/>
    <mergeCell ref="K206:K207"/>
    <mergeCell ref="A200:A201"/>
    <mergeCell ref="B200:D201"/>
    <mergeCell ref="E200:E201"/>
    <mergeCell ref="K200:K201"/>
    <mergeCell ref="A202:A203"/>
    <mergeCell ref="B202:D203"/>
    <mergeCell ref="E202:E203"/>
    <mergeCell ref="K202:K203"/>
    <mergeCell ref="A184:A185"/>
    <mergeCell ref="B184:D185"/>
    <mergeCell ref="E184:E185"/>
    <mergeCell ref="K184:K185"/>
    <mergeCell ref="A186:A187"/>
    <mergeCell ref="B186:D187"/>
    <mergeCell ref="E186:E187"/>
    <mergeCell ref="K186:K187"/>
    <mergeCell ref="A204:A205"/>
    <mergeCell ref="B204:D205"/>
    <mergeCell ref="E204:E205"/>
    <mergeCell ref="K204:K205"/>
    <mergeCell ref="A196:A197"/>
    <mergeCell ref="B196:D197"/>
    <mergeCell ref="E196:E197"/>
    <mergeCell ref="K196:K197"/>
    <mergeCell ref="A198:A199"/>
    <mergeCell ref="B198:D199"/>
    <mergeCell ref="E198:E199"/>
    <mergeCell ref="K198:K199"/>
    <mergeCell ref="A192:A193"/>
    <mergeCell ref="B192:D193"/>
    <mergeCell ref="E192:E193"/>
    <mergeCell ref="K192:K193"/>
    <mergeCell ref="A194:A195"/>
    <mergeCell ref="B194:D195"/>
    <mergeCell ref="E194:E195"/>
    <mergeCell ref="K194:K195"/>
    <mergeCell ref="A188:A189"/>
    <mergeCell ref="B188:D189"/>
    <mergeCell ref="E188:E189"/>
    <mergeCell ref="K188:K189"/>
    <mergeCell ref="A190:A191"/>
    <mergeCell ref="B190:D191"/>
    <mergeCell ref="E190:E191"/>
    <mergeCell ref="K190:K191"/>
    <mergeCell ref="A182:A183"/>
    <mergeCell ref="B182:D183"/>
    <mergeCell ref="E182:E183"/>
    <mergeCell ref="K182:K183"/>
    <mergeCell ref="A176:A177"/>
    <mergeCell ref="B176:D177"/>
    <mergeCell ref="E176:E177"/>
    <mergeCell ref="K176:K177"/>
    <mergeCell ref="A178:A179"/>
    <mergeCell ref="B178:D179"/>
    <mergeCell ref="E178:E179"/>
    <mergeCell ref="K178:K179"/>
    <mergeCell ref="A160:A161"/>
    <mergeCell ref="B160:D161"/>
    <mergeCell ref="E160:E161"/>
    <mergeCell ref="K160:K161"/>
    <mergeCell ref="A162:A163"/>
    <mergeCell ref="B162:D163"/>
    <mergeCell ref="E162:E163"/>
    <mergeCell ref="K162:K163"/>
    <mergeCell ref="A180:A181"/>
    <mergeCell ref="B180:D181"/>
    <mergeCell ref="E180:E181"/>
    <mergeCell ref="K180:K181"/>
    <mergeCell ref="A172:A173"/>
    <mergeCell ref="B172:D173"/>
    <mergeCell ref="E172:E173"/>
    <mergeCell ref="K172:K173"/>
    <mergeCell ref="A174:A175"/>
    <mergeCell ref="B174:D175"/>
    <mergeCell ref="E174:E175"/>
    <mergeCell ref="K174:K175"/>
    <mergeCell ref="A168:A169"/>
    <mergeCell ref="B168:D169"/>
    <mergeCell ref="E168:E169"/>
    <mergeCell ref="K168:K169"/>
    <mergeCell ref="A170:A171"/>
    <mergeCell ref="B170:D171"/>
    <mergeCell ref="E170:E171"/>
    <mergeCell ref="K170:K171"/>
    <mergeCell ref="A164:A165"/>
    <mergeCell ref="B164:D165"/>
    <mergeCell ref="E164:E165"/>
    <mergeCell ref="K164:K165"/>
    <mergeCell ref="A166:A167"/>
    <mergeCell ref="B166:D167"/>
    <mergeCell ref="E166:E167"/>
    <mergeCell ref="K166:K167"/>
    <mergeCell ref="A158:A159"/>
    <mergeCell ref="B158:D159"/>
    <mergeCell ref="E158:E159"/>
    <mergeCell ref="K158:K159"/>
    <mergeCell ref="A152:A153"/>
    <mergeCell ref="B152:D153"/>
    <mergeCell ref="E152:E153"/>
    <mergeCell ref="K152:K153"/>
    <mergeCell ref="A154:A155"/>
    <mergeCell ref="B154:D155"/>
    <mergeCell ref="E154:E155"/>
    <mergeCell ref="K154:K155"/>
    <mergeCell ref="A136:A137"/>
    <mergeCell ref="B136:D137"/>
    <mergeCell ref="E136:E137"/>
    <mergeCell ref="K136:K137"/>
    <mergeCell ref="A138:A139"/>
    <mergeCell ref="B138:D139"/>
    <mergeCell ref="E138:E139"/>
    <mergeCell ref="K138:K139"/>
    <mergeCell ref="A156:A157"/>
    <mergeCell ref="B156:D157"/>
    <mergeCell ref="E156:E157"/>
    <mergeCell ref="K156:K157"/>
    <mergeCell ref="A148:A149"/>
    <mergeCell ref="B148:D149"/>
    <mergeCell ref="E148:E149"/>
    <mergeCell ref="K148:K149"/>
    <mergeCell ref="A150:A151"/>
    <mergeCell ref="B150:D151"/>
    <mergeCell ref="E150:E151"/>
    <mergeCell ref="K150:K151"/>
    <mergeCell ref="A144:A145"/>
    <mergeCell ref="B144:D145"/>
    <mergeCell ref="E144:E145"/>
    <mergeCell ref="K144:K145"/>
    <mergeCell ref="A146:A147"/>
    <mergeCell ref="B146:D147"/>
    <mergeCell ref="E146:E147"/>
    <mergeCell ref="K146:K147"/>
    <mergeCell ref="A140:A141"/>
    <mergeCell ref="B140:D141"/>
    <mergeCell ref="E140:E141"/>
    <mergeCell ref="K140:K141"/>
    <mergeCell ref="A142:A143"/>
    <mergeCell ref="B142:D143"/>
    <mergeCell ref="E142:E143"/>
    <mergeCell ref="K142:K143"/>
    <mergeCell ref="A134:A135"/>
    <mergeCell ref="B134:D135"/>
    <mergeCell ref="E134:E135"/>
    <mergeCell ref="K134:K135"/>
    <mergeCell ref="A128:A129"/>
    <mergeCell ref="B128:D129"/>
    <mergeCell ref="E128:E129"/>
    <mergeCell ref="K128:K129"/>
    <mergeCell ref="A130:A131"/>
    <mergeCell ref="B130:D131"/>
    <mergeCell ref="E130:E131"/>
    <mergeCell ref="K130:K131"/>
    <mergeCell ref="A112:A113"/>
    <mergeCell ref="B112:D113"/>
    <mergeCell ref="E112:E113"/>
    <mergeCell ref="K112:K113"/>
    <mergeCell ref="A114:A115"/>
    <mergeCell ref="B114:D115"/>
    <mergeCell ref="E114:E115"/>
    <mergeCell ref="K114:K115"/>
    <mergeCell ref="A132:A133"/>
    <mergeCell ref="B132:D133"/>
    <mergeCell ref="E132:E133"/>
    <mergeCell ref="K132:K133"/>
    <mergeCell ref="A124:A125"/>
    <mergeCell ref="B124:D125"/>
    <mergeCell ref="E124:E125"/>
    <mergeCell ref="K124:K125"/>
    <mergeCell ref="A126:A127"/>
    <mergeCell ref="B126:D127"/>
    <mergeCell ref="E126:E127"/>
    <mergeCell ref="K126:K127"/>
    <mergeCell ref="A120:A121"/>
    <mergeCell ref="B120:D121"/>
    <mergeCell ref="E120:E121"/>
    <mergeCell ref="K120:K121"/>
    <mergeCell ref="A122:A123"/>
    <mergeCell ref="B122:D123"/>
    <mergeCell ref="E122:E123"/>
    <mergeCell ref="K122:K123"/>
    <mergeCell ref="A116:A117"/>
    <mergeCell ref="B116:D117"/>
    <mergeCell ref="E116:E117"/>
    <mergeCell ref="K116:K117"/>
    <mergeCell ref="A118:A119"/>
    <mergeCell ref="B118:D119"/>
    <mergeCell ref="E118:E119"/>
    <mergeCell ref="K118:K119"/>
    <mergeCell ref="A110:A111"/>
    <mergeCell ref="B110:D111"/>
    <mergeCell ref="E110:E111"/>
    <mergeCell ref="K110:K111"/>
    <mergeCell ref="A104:A105"/>
    <mergeCell ref="B104:D105"/>
    <mergeCell ref="E104:E105"/>
    <mergeCell ref="K104:K105"/>
    <mergeCell ref="A106:A107"/>
    <mergeCell ref="B106:D107"/>
    <mergeCell ref="E106:E107"/>
    <mergeCell ref="K106:K107"/>
    <mergeCell ref="A88:A89"/>
    <mergeCell ref="B88:D89"/>
    <mergeCell ref="E88:E89"/>
    <mergeCell ref="K88:K89"/>
    <mergeCell ref="A90:A91"/>
    <mergeCell ref="B90:D91"/>
    <mergeCell ref="E90:E91"/>
    <mergeCell ref="K90:K91"/>
    <mergeCell ref="A108:A109"/>
    <mergeCell ref="B108:D109"/>
    <mergeCell ref="E108:E109"/>
    <mergeCell ref="K108:K109"/>
    <mergeCell ref="A100:A101"/>
    <mergeCell ref="B100:D101"/>
    <mergeCell ref="E100:E101"/>
    <mergeCell ref="K100:K101"/>
    <mergeCell ref="A102:A103"/>
    <mergeCell ref="B102:D103"/>
    <mergeCell ref="E102:E103"/>
    <mergeCell ref="K102:K103"/>
    <mergeCell ref="A96:A97"/>
    <mergeCell ref="B96:D97"/>
    <mergeCell ref="E96:E97"/>
    <mergeCell ref="K96:K97"/>
    <mergeCell ref="A98:A99"/>
    <mergeCell ref="B98:D99"/>
    <mergeCell ref="E98:E99"/>
    <mergeCell ref="K98:K99"/>
    <mergeCell ref="A92:A93"/>
    <mergeCell ref="B92:D93"/>
    <mergeCell ref="E92:E93"/>
    <mergeCell ref="K92:K93"/>
    <mergeCell ref="A94:A95"/>
    <mergeCell ref="B94:D95"/>
    <mergeCell ref="E94:E95"/>
    <mergeCell ref="K94:K95"/>
    <mergeCell ref="A86:A87"/>
    <mergeCell ref="B86:D87"/>
    <mergeCell ref="E86:E87"/>
    <mergeCell ref="K86:K87"/>
    <mergeCell ref="A80:A81"/>
    <mergeCell ref="B80:D81"/>
    <mergeCell ref="E80:E81"/>
    <mergeCell ref="K80:K81"/>
    <mergeCell ref="A82:A83"/>
    <mergeCell ref="B82:D83"/>
    <mergeCell ref="E82:E83"/>
    <mergeCell ref="K82:K83"/>
    <mergeCell ref="A64:A65"/>
    <mergeCell ref="B64:D65"/>
    <mergeCell ref="E64:E65"/>
    <mergeCell ref="K64:K65"/>
    <mergeCell ref="A66:A67"/>
    <mergeCell ref="B66:D67"/>
    <mergeCell ref="E66:E67"/>
    <mergeCell ref="K66:K67"/>
    <mergeCell ref="A84:A85"/>
    <mergeCell ref="B84:D85"/>
    <mergeCell ref="E84:E85"/>
    <mergeCell ref="K84:K85"/>
    <mergeCell ref="A76:A77"/>
    <mergeCell ref="B76:D77"/>
    <mergeCell ref="E76:E77"/>
    <mergeCell ref="K76:K77"/>
    <mergeCell ref="A78:A79"/>
    <mergeCell ref="B78:D79"/>
    <mergeCell ref="E78:E79"/>
    <mergeCell ref="K78:K79"/>
    <mergeCell ref="A72:A73"/>
    <mergeCell ref="B72:D73"/>
    <mergeCell ref="E72:E73"/>
    <mergeCell ref="K72:K73"/>
    <mergeCell ref="A74:A75"/>
    <mergeCell ref="B74:D75"/>
    <mergeCell ref="E74:E75"/>
    <mergeCell ref="K74:K75"/>
    <mergeCell ref="A68:A69"/>
    <mergeCell ref="B68:D69"/>
    <mergeCell ref="E68:E69"/>
    <mergeCell ref="K68:K69"/>
    <mergeCell ref="A70:A71"/>
    <mergeCell ref="B70:D71"/>
    <mergeCell ref="E70:E71"/>
    <mergeCell ref="K70:K71"/>
    <mergeCell ref="A62:A63"/>
    <mergeCell ref="B62:D63"/>
    <mergeCell ref="E62:E63"/>
    <mergeCell ref="K62:K63"/>
    <mergeCell ref="A56:A57"/>
    <mergeCell ref="B56:D57"/>
    <mergeCell ref="E56:E57"/>
    <mergeCell ref="K56:K57"/>
    <mergeCell ref="A58:A59"/>
    <mergeCell ref="B58:D59"/>
    <mergeCell ref="E58:E59"/>
    <mergeCell ref="K58:K59"/>
    <mergeCell ref="A40:A41"/>
    <mergeCell ref="B40:D41"/>
    <mergeCell ref="E40:E41"/>
    <mergeCell ref="K40:K41"/>
    <mergeCell ref="A42:A43"/>
    <mergeCell ref="B42:D43"/>
    <mergeCell ref="E42:E43"/>
    <mergeCell ref="K42:K43"/>
    <mergeCell ref="A60:A61"/>
    <mergeCell ref="B60:D61"/>
    <mergeCell ref="E60:E61"/>
    <mergeCell ref="K60:K61"/>
    <mergeCell ref="A52:A53"/>
    <mergeCell ref="B52:D53"/>
    <mergeCell ref="E52:E53"/>
    <mergeCell ref="K52:K53"/>
    <mergeCell ref="A54:A55"/>
    <mergeCell ref="B54:D55"/>
    <mergeCell ref="E54:E55"/>
    <mergeCell ref="K54:K55"/>
    <mergeCell ref="A48:A49"/>
    <mergeCell ref="B48:D49"/>
    <mergeCell ref="E48:E49"/>
    <mergeCell ref="K48:K49"/>
    <mergeCell ref="A50:A51"/>
    <mergeCell ref="B50:D51"/>
    <mergeCell ref="E50:E51"/>
    <mergeCell ref="K50:K51"/>
    <mergeCell ref="A44:A45"/>
    <mergeCell ref="B44:D45"/>
    <mergeCell ref="E44:E45"/>
    <mergeCell ref="K44:K45"/>
    <mergeCell ref="A46:A47"/>
    <mergeCell ref="B46:D47"/>
    <mergeCell ref="E46:E47"/>
    <mergeCell ref="K46:K47"/>
    <mergeCell ref="A38:A39"/>
    <mergeCell ref="B38:D39"/>
    <mergeCell ref="E38:E39"/>
    <mergeCell ref="K38:K39"/>
    <mergeCell ref="A32:A33"/>
    <mergeCell ref="B32:D33"/>
    <mergeCell ref="E32:E33"/>
    <mergeCell ref="K32:K33"/>
    <mergeCell ref="A34:A35"/>
    <mergeCell ref="B34:D35"/>
    <mergeCell ref="E34:E35"/>
    <mergeCell ref="K34:K35"/>
    <mergeCell ref="A16:A17"/>
    <mergeCell ref="B16:D17"/>
    <mergeCell ref="E16:E17"/>
    <mergeCell ref="K16:K17"/>
    <mergeCell ref="A18:A19"/>
    <mergeCell ref="B18:D19"/>
    <mergeCell ref="E18:E19"/>
    <mergeCell ref="K18:K19"/>
    <mergeCell ref="A36:A37"/>
    <mergeCell ref="B36:D37"/>
    <mergeCell ref="E36:E37"/>
    <mergeCell ref="K36:K37"/>
    <mergeCell ref="A28:A29"/>
    <mergeCell ref="B28:D29"/>
    <mergeCell ref="E28:E29"/>
    <mergeCell ref="K28:K29"/>
    <mergeCell ref="A30:A31"/>
    <mergeCell ref="B30:D31"/>
    <mergeCell ref="E30:E31"/>
    <mergeCell ref="K30:K31"/>
    <mergeCell ref="A24:A25"/>
    <mergeCell ref="B24:D25"/>
    <mergeCell ref="E24:E25"/>
    <mergeCell ref="K24:K25"/>
    <mergeCell ref="A26:A27"/>
    <mergeCell ref="B26:D27"/>
    <mergeCell ref="E26:E27"/>
    <mergeCell ref="K26:K27"/>
    <mergeCell ref="A20:A21"/>
    <mergeCell ref="B20:D21"/>
    <mergeCell ref="E20:E21"/>
    <mergeCell ref="K20:K21"/>
    <mergeCell ref="A22:A23"/>
    <mergeCell ref="B22:D23"/>
    <mergeCell ref="E22:E23"/>
    <mergeCell ref="K22:K23"/>
    <mergeCell ref="B6:D6"/>
    <mergeCell ref="H6:I6"/>
    <mergeCell ref="K6:L6"/>
    <mergeCell ref="A5:M5"/>
    <mergeCell ref="A12:A13"/>
    <mergeCell ref="B12:D13"/>
    <mergeCell ref="E12:E13"/>
    <mergeCell ref="K12:K13"/>
    <mergeCell ref="A14:A15"/>
    <mergeCell ref="B14:D15"/>
    <mergeCell ref="E14:E15"/>
    <mergeCell ref="K14:K15"/>
    <mergeCell ref="K7:K8"/>
    <mergeCell ref="A10:A11"/>
    <mergeCell ref="B10:D11"/>
    <mergeCell ref="E10:E11"/>
    <mergeCell ref="K10:K11"/>
    <mergeCell ref="A7:A8"/>
    <mergeCell ref="B7:D8"/>
    <mergeCell ref="E7:E8"/>
    <mergeCell ref="F7:F8"/>
    <mergeCell ref="G7:G8"/>
    <mergeCell ref="H7:J7"/>
  </mergeCells>
  <conditionalFormatting sqref="G10">
    <cfRule type="cellIs" dxfId="192" priority="1130" operator="notEqual">
      <formula>$G11</formula>
    </cfRule>
  </conditionalFormatting>
  <conditionalFormatting sqref="G12">
    <cfRule type="cellIs" dxfId="191" priority="1129" operator="notEqual">
      <formula>$G13</formula>
    </cfRule>
  </conditionalFormatting>
  <conditionalFormatting sqref="G14 G16 G18 G20 G22 G24 G26 G28 G30 G32 G34 G36 G38 G40 G42 G44 G46 G48 G50 G52 G54 G56 G58 G60 G62 G64 G66 G68 G70 G72 G74 G76 G78 G80 G82 G84 G86 G88 G90 G92 G94 G96 G98 G100 G102 G104 G106 G108 G110 G112 G114 G116 G118 G120 G122 G124 G126 G128 G130 G132 G134 G136 G138 G140 G142 G144 G146 G148 G150 G152 G154 G156 G158 G160 G162 G164 G166 G168 G170 G172 G174 G176 G178 G180 G182 G184 G186 G188 G190 G192 G194 G196 G198 G200 G202 G204 G206 G208 G210 G212 G214 G216 G218 G220 G222 G224 G226 G228 G230 G232 G234 G236 G238">
    <cfRule type="cellIs" dxfId="190" priority="1128" operator="notEqual">
      <formula>$G15</formula>
    </cfRule>
  </conditionalFormatting>
  <conditionalFormatting sqref="G244">
    <cfRule type="cellIs" dxfId="189" priority="237" operator="notEqual">
      <formula>$G245</formula>
    </cfRule>
  </conditionalFormatting>
  <conditionalFormatting sqref="G246 G248 G250 G252 G254 G256 G258 G260 G262 G264 G266 G268 G270 G272 G274 G276 G278 G280 G282 G284 G286">
    <cfRule type="cellIs" dxfId="188" priority="236" operator="notEqual">
      <formula>$G247</formula>
    </cfRule>
  </conditionalFormatting>
  <conditionalFormatting sqref="G10:J239 G244:J287">
    <cfRule type="cellIs" dxfId="187" priority="226" operator="equal">
      <formula>0</formula>
    </cfRule>
  </conditionalFormatting>
  <conditionalFormatting sqref="L10:M10 L12:M12 L14:M14 L16:M16 L18:M18 L20:M20 L22:M22 L24:M24 L26:M26 L28:M28 L30:M30 L32:M32 L34:M34 L36:M36 L38:M38 L40:M40 L42:M42 L44:M44 L46:M46 L48:M48 L50:M50 L52:M52 L54:M54 L56:M56 L58:M58 L60:M60 L62:M62 L64:M64 L66:M66 L68:M68 L70:M70 L72:M72 L74:M74 L76:M76 L78:M78 L80:M80 L82:M82 L84:M84 L86:M86 L88:M88 L90:M90 L92:M92 L94:M94 L96:M96 L98:M98 L100:M100 L102:M102 L104:M104 L106:M106 L108:M108 L110:M110 L112:M112 L114:M114 L116:M116 L118:M118 L120:M120 L122:M122 L124:M124 L126:M126 L128:M128 L130:M130 L132:M132 L134:M134 L136:M136 L138:M138 L140:M140 L142:M142 L144:M144 L146:M146 L148:M148 L150:M150 L152:M152 L154:M154 L156:M156 L158:M158 L160:M160 L162:M162 L164:M164 L166:M166 L168:M168 L170:M170 L172:M172 L174:M174 L176:M176 L178:M178 L180:M180 L182:M182 L184:M184 L186:M186 L188:M188 L190:M190 L192:M192 L194:M194 L196:M196 L198:M198 L200:M200 L202:M202 L204:M204 L206:M206 L208:M208 L210:M210 L212:M212 L214:M214 L216:M216 L218:M218 L220:M220 L222:M222 L224:M224 L226:M226 L228:M228 L230:M230 L232:M232 L234:M234 L236:M236 L238:M238">
    <cfRule type="cellIs" dxfId="186" priority="1155" operator="notEqual">
      <formula>L11</formula>
    </cfRule>
  </conditionalFormatting>
  <conditionalFormatting sqref="L10:M239">
    <cfRule type="cellIs" dxfId="185" priority="225" operator="equal">
      <formula>0</formula>
    </cfRule>
  </conditionalFormatting>
  <conditionalFormatting sqref="L244:M244 L246:M246 L248:M248 L250:M250 L252:M252 L254:M254 L256:M256 L258:M258 L260:M260 L262:M262 L264:M264 L266:M266 L268:M268 L270:M270 L272:M272 L274:M274 L276:M276 L278:M278 L280:M280 L282:M282 L284:M284 L286:M286">
    <cfRule type="cellIs" dxfId="184" priority="200" operator="notEqual">
      <formula>L245</formula>
    </cfRule>
  </conditionalFormatting>
  <conditionalFormatting sqref="L244:M287">
    <cfRule type="cellIs" dxfId="183" priority="198" operator="equal">
      <formula>0</formula>
    </cfRule>
  </conditionalFormatting>
  <conditionalFormatting sqref="M240">
    <cfRule type="cellIs" dxfId="182" priority="36" operator="notEqual">
      <formula>$M241</formula>
    </cfRule>
  </conditionalFormatting>
  <conditionalFormatting sqref="M288">
    <cfRule type="cellIs" dxfId="181" priority="38" operator="notEqual">
      <formula>$M$289</formula>
    </cfRule>
  </conditionalFormatting>
  <printOptions horizontalCentered="1"/>
  <pageMargins left="0.1" right="0.1" top="0.35433070866141703" bottom="0.78740157480314998" header="0.31496062992126" footer="0.118110236220472"/>
  <pageSetup paperSize="9" orientation="landscape" r:id="rId1"/>
  <headerFooter>
    <oddHeader>&amp;C</oddHeader>
    <oddFooter>&amp;L&amp;"B Lotus,Italic"&amp;KC00000نماینده دستگاه نظارت مقیم :&amp;C&amp;P &amp;R&amp;"B Lotus,Italic"نماینده پیمانکار :</oddFooter>
  </headerFooter>
  <rowBreaks count="3" manualBreakCount="3">
    <brk id="29" max="12" man="1"/>
    <brk id="49" max="12" man="1"/>
    <brk id="237" max="12"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28"/>
  <sheetViews>
    <sheetView rightToLeft="1" view="pageBreakPreview" topLeftCell="A13" zoomScale="160" zoomScaleNormal="100" zoomScaleSheetLayoutView="160" workbookViewId="0">
      <selection activeCell="E489" sqref="E489"/>
    </sheetView>
  </sheetViews>
  <sheetFormatPr defaultColWidth="9" defaultRowHeight="29.25" customHeight="1"/>
  <cols>
    <col min="1" max="3" width="9.7109375" style="3" customWidth="1"/>
    <col min="4" max="4" width="19.7109375" style="3" customWidth="1"/>
    <col min="5" max="5" width="6.85546875" style="3" customWidth="1"/>
    <col min="6" max="6" width="8.42578125" style="3" customWidth="1"/>
    <col min="7" max="7" width="9.42578125" style="3" customWidth="1"/>
    <col min="8" max="8" width="11" style="3" customWidth="1"/>
    <col min="9" max="9" width="8.42578125" style="3" customWidth="1"/>
    <col min="10" max="10" width="9.42578125" style="3" customWidth="1"/>
    <col min="11" max="11" width="10.140625" style="3" customWidth="1"/>
    <col min="12" max="12" width="11.28515625" style="3" customWidth="1"/>
    <col min="13" max="13" width="4.140625" style="3" customWidth="1"/>
    <col min="14" max="14" width="17.7109375" style="3" customWidth="1"/>
    <col min="15" max="15" width="1.140625" style="3" customWidth="1"/>
    <col min="16" max="20" width="17.28515625" style="3" customWidth="1"/>
    <col min="21" max="16384" width="9" style="3"/>
  </cols>
  <sheetData>
    <row r="1" spans="1:18" ht="29.25" customHeight="1">
      <c r="A1" s="1" t="s">
        <v>4489</v>
      </c>
      <c r="B1" s="2"/>
      <c r="C1" s="2"/>
      <c r="D1" s="2"/>
      <c r="E1" s="2"/>
      <c r="F1" s="2"/>
      <c r="G1" s="2"/>
      <c r="H1" s="2"/>
      <c r="I1" s="2"/>
      <c r="J1" s="2"/>
      <c r="K1" s="2"/>
      <c r="L1" s="267" t="s">
        <v>0</v>
      </c>
      <c r="M1" s="512"/>
      <c r="N1" s="513"/>
      <c r="R1" s="491"/>
    </row>
    <row r="2" spans="1:18" ht="25.5" customHeight="1">
      <c r="A2" s="4" t="s">
        <v>4490</v>
      </c>
      <c r="H2" s="90"/>
      <c r="J2" s="8"/>
      <c r="L2" s="90" t="s">
        <v>4487</v>
      </c>
      <c r="M2" s="664"/>
      <c r="N2" s="515"/>
    </row>
    <row r="3" spans="1:18" ht="23.25" customHeight="1" thickBot="1">
      <c r="A3" s="5" t="s">
        <v>9</v>
      </c>
      <c r="B3" s="6"/>
      <c r="C3" s="6"/>
      <c r="D3" s="6"/>
      <c r="E3" s="13"/>
      <c r="F3" s="13"/>
      <c r="G3" s="13"/>
      <c r="H3" s="13"/>
      <c r="I3" s="13"/>
      <c r="J3" s="6"/>
      <c r="K3" s="6"/>
      <c r="L3" s="89" t="s">
        <v>24</v>
      </c>
      <c r="M3" s="91"/>
      <c r="N3" s="92"/>
    </row>
    <row r="4" spans="1:18" ht="9" customHeight="1" thickBot="1">
      <c r="A4" s="516"/>
      <c r="B4" s="516"/>
      <c r="C4" s="516"/>
      <c r="D4" s="516"/>
      <c r="E4" s="516"/>
      <c r="F4" s="516"/>
      <c r="G4" s="516"/>
      <c r="H4" s="516"/>
      <c r="I4" s="516"/>
      <c r="J4" s="516"/>
      <c r="K4" s="516"/>
      <c r="L4" s="516"/>
      <c r="M4" s="516"/>
      <c r="N4" s="516"/>
    </row>
    <row r="5" spans="1:18" ht="22.5" customHeight="1" thickBot="1">
      <c r="A5" s="517" t="s">
        <v>4553</v>
      </c>
      <c r="B5" s="518"/>
      <c r="C5" s="518"/>
      <c r="D5" s="518"/>
      <c r="E5" s="518"/>
      <c r="F5" s="518"/>
      <c r="G5" s="518"/>
      <c r="H5" s="518"/>
      <c r="I5" s="518"/>
      <c r="J5" s="518"/>
      <c r="K5" s="518"/>
      <c r="L5" s="518"/>
      <c r="M5" s="518"/>
      <c r="N5" s="519"/>
    </row>
    <row r="6" spans="1:18" ht="9" customHeight="1" thickBot="1">
      <c r="A6" s="516"/>
      <c r="B6" s="516"/>
      <c r="C6" s="516"/>
      <c r="D6" s="516"/>
      <c r="E6" s="516"/>
      <c r="F6" s="516"/>
      <c r="G6" s="516"/>
      <c r="H6" s="516"/>
      <c r="I6" s="516"/>
      <c r="J6" s="516"/>
      <c r="K6" s="516"/>
      <c r="L6" s="516"/>
      <c r="M6" s="516"/>
      <c r="N6" s="516"/>
    </row>
    <row r="7" spans="1:18" ht="21" customHeight="1" thickBot="1">
      <c r="A7" s="661" t="s">
        <v>88</v>
      </c>
      <c r="B7" s="662"/>
      <c r="C7" s="662"/>
      <c r="D7" s="662"/>
      <c r="E7" s="663"/>
      <c r="F7" s="659" t="s">
        <v>3</v>
      </c>
      <c r="G7" s="659"/>
      <c r="H7" s="659"/>
      <c r="I7" s="659" t="s">
        <v>5</v>
      </c>
      <c r="J7" s="659"/>
      <c r="K7" s="659"/>
      <c r="L7" s="659" t="s">
        <v>4</v>
      </c>
      <c r="M7" s="659"/>
      <c r="N7" s="660"/>
    </row>
    <row r="8" spans="1:18" ht="23.1" customHeight="1">
      <c r="A8" s="653" t="s">
        <v>83</v>
      </c>
      <c r="B8" s="654"/>
      <c r="C8" s="654"/>
      <c r="D8" s="655"/>
      <c r="E8" s="426" t="s">
        <v>9</v>
      </c>
      <c r="F8" s="656"/>
      <c r="G8" s="657"/>
      <c r="H8" s="658"/>
      <c r="I8" s="622"/>
      <c r="J8" s="622"/>
      <c r="K8" s="622"/>
      <c r="L8" s="622"/>
      <c r="M8" s="622"/>
      <c r="N8" s="648"/>
      <c r="R8" s="491"/>
    </row>
    <row r="9" spans="1:18" ht="23.1" customHeight="1">
      <c r="A9" s="607"/>
      <c r="B9" s="608"/>
      <c r="C9" s="608"/>
      <c r="D9" s="609"/>
      <c r="E9" s="427" t="s">
        <v>85</v>
      </c>
      <c r="F9" s="623"/>
      <c r="G9" s="624"/>
      <c r="H9" s="625"/>
      <c r="I9" s="626"/>
      <c r="J9" s="626"/>
      <c r="K9" s="626"/>
      <c r="L9" s="626"/>
      <c r="M9" s="626"/>
      <c r="N9" s="649"/>
    </row>
    <row r="10" spans="1:18" s="310" customFormat="1" ht="23.1" customHeight="1">
      <c r="A10" s="607"/>
      <c r="B10" s="608"/>
      <c r="C10" s="608"/>
      <c r="D10" s="609"/>
      <c r="E10" s="424" t="s">
        <v>4489</v>
      </c>
      <c r="F10" s="630"/>
      <c r="G10" s="631"/>
      <c r="H10" s="632"/>
      <c r="I10" s="633"/>
      <c r="J10" s="634"/>
      <c r="K10" s="635"/>
      <c r="L10" s="633"/>
      <c r="M10" s="634"/>
      <c r="N10" s="636"/>
    </row>
    <row r="11" spans="1:18" ht="23.1" customHeight="1">
      <c r="A11" s="604" t="s">
        <v>7</v>
      </c>
      <c r="B11" s="605"/>
      <c r="C11" s="605"/>
      <c r="D11" s="606"/>
      <c r="E11" s="428" t="s">
        <v>9</v>
      </c>
      <c r="F11" s="650"/>
      <c r="G11" s="651"/>
      <c r="H11" s="652"/>
      <c r="I11" s="622"/>
      <c r="J11" s="622"/>
      <c r="K11" s="622"/>
      <c r="L11" s="622"/>
      <c r="M11" s="622"/>
      <c r="N11" s="648"/>
    </row>
    <row r="12" spans="1:18" ht="23.1" customHeight="1">
      <c r="A12" s="607"/>
      <c r="B12" s="608"/>
      <c r="C12" s="608"/>
      <c r="D12" s="609"/>
      <c r="E12" s="427" t="s">
        <v>85</v>
      </c>
      <c r="F12" s="623"/>
      <c r="G12" s="624"/>
      <c r="H12" s="625"/>
      <c r="I12" s="626"/>
      <c r="J12" s="626"/>
      <c r="K12" s="626"/>
      <c r="L12" s="626"/>
      <c r="M12" s="626"/>
      <c r="N12" s="649"/>
    </row>
    <row r="13" spans="1:18" s="310" customFormat="1" ht="23.1" customHeight="1">
      <c r="A13" s="607"/>
      <c r="B13" s="608"/>
      <c r="C13" s="608"/>
      <c r="D13" s="609"/>
      <c r="E13" s="424" t="s">
        <v>4489</v>
      </c>
      <c r="F13" s="630"/>
      <c r="G13" s="631"/>
      <c r="H13" s="632"/>
      <c r="I13" s="633"/>
      <c r="J13" s="634"/>
      <c r="K13" s="635"/>
      <c r="L13" s="633"/>
      <c r="M13" s="634"/>
      <c r="N13" s="636"/>
    </row>
    <row r="14" spans="1:18" ht="23.1" customHeight="1">
      <c r="A14" s="604" t="s">
        <v>8</v>
      </c>
      <c r="B14" s="605"/>
      <c r="C14" s="605"/>
      <c r="D14" s="606"/>
      <c r="E14" s="428" t="s">
        <v>9</v>
      </c>
      <c r="F14" s="650"/>
      <c r="G14" s="651"/>
      <c r="H14" s="652"/>
      <c r="I14" s="622"/>
      <c r="J14" s="622"/>
      <c r="K14" s="622"/>
      <c r="L14" s="622"/>
      <c r="M14" s="622"/>
      <c r="N14" s="648"/>
    </row>
    <row r="15" spans="1:18" ht="23.1" customHeight="1">
      <c r="A15" s="607"/>
      <c r="B15" s="608"/>
      <c r="C15" s="608"/>
      <c r="D15" s="609"/>
      <c r="E15" s="427" t="s">
        <v>85</v>
      </c>
      <c r="F15" s="623"/>
      <c r="G15" s="624"/>
      <c r="H15" s="625"/>
      <c r="I15" s="626"/>
      <c r="J15" s="626"/>
      <c r="K15" s="626"/>
      <c r="L15" s="626"/>
      <c r="M15" s="626"/>
      <c r="N15" s="649"/>
    </row>
    <row r="16" spans="1:18" s="310" customFormat="1" ht="23.1" customHeight="1" thickBot="1">
      <c r="A16" s="610"/>
      <c r="B16" s="611"/>
      <c r="C16" s="611"/>
      <c r="D16" s="612"/>
      <c r="E16" s="424" t="s">
        <v>4489</v>
      </c>
      <c r="F16" s="630"/>
      <c r="G16" s="631"/>
      <c r="H16" s="632"/>
      <c r="I16" s="633"/>
      <c r="J16" s="634"/>
      <c r="K16" s="635"/>
      <c r="L16" s="633"/>
      <c r="M16" s="634"/>
      <c r="N16" s="636"/>
    </row>
    <row r="17" spans="1:14" ht="6" customHeight="1" thickBot="1">
      <c r="A17" s="516"/>
      <c r="B17" s="516"/>
      <c r="C17" s="516"/>
      <c r="D17" s="516"/>
      <c r="E17" s="516"/>
      <c r="F17" s="516"/>
      <c r="G17" s="516"/>
      <c r="H17" s="516"/>
      <c r="I17" s="516"/>
      <c r="J17" s="516"/>
      <c r="K17" s="516"/>
      <c r="L17" s="516"/>
      <c r="M17" s="516"/>
      <c r="N17" s="516"/>
    </row>
    <row r="18" spans="1:14" ht="21.95" customHeight="1">
      <c r="A18" s="637" t="s">
        <v>90</v>
      </c>
      <c r="B18" s="638"/>
      <c r="C18" s="638"/>
      <c r="D18" s="639"/>
      <c r="E18" s="426" t="s">
        <v>9</v>
      </c>
      <c r="F18" s="613"/>
      <c r="G18" s="614"/>
      <c r="H18" s="672"/>
      <c r="I18" s="671"/>
      <c r="J18" s="671"/>
      <c r="K18" s="671"/>
      <c r="L18" s="613"/>
      <c r="M18" s="614"/>
      <c r="N18" s="615"/>
    </row>
    <row r="19" spans="1:14" ht="21.95" customHeight="1">
      <c r="A19" s="640"/>
      <c r="B19" s="641"/>
      <c r="C19" s="641"/>
      <c r="D19" s="642"/>
      <c r="E19" s="427" t="s">
        <v>85</v>
      </c>
      <c r="F19" s="616"/>
      <c r="G19" s="617"/>
      <c r="H19" s="646"/>
      <c r="I19" s="626"/>
      <c r="J19" s="626"/>
      <c r="K19" s="626"/>
      <c r="L19" s="616"/>
      <c r="M19" s="617"/>
      <c r="N19" s="618"/>
    </row>
    <row r="20" spans="1:14" s="310" customFormat="1" ht="21.95" customHeight="1" thickBot="1">
      <c r="A20" s="643"/>
      <c r="B20" s="644"/>
      <c r="C20" s="644"/>
      <c r="D20" s="645"/>
      <c r="E20" s="425" t="s">
        <v>4489</v>
      </c>
      <c r="F20" s="619"/>
      <c r="G20" s="620"/>
      <c r="H20" s="647"/>
      <c r="I20" s="627"/>
      <c r="J20" s="628"/>
      <c r="K20" s="629"/>
      <c r="L20" s="619"/>
      <c r="M20" s="620"/>
      <c r="N20" s="621"/>
    </row>
    <row r="21" spans="1:14" ht="21.95" customHeight="1">
      <c r="A21" s="637" t="s">
        <v>86</v>
      </c>
      <c r="B21" s="638"/>
      <c r="C21" s="638"/>
      <c r="D21" s="639"/>
      <c r="E21" s="426" t="s">
        <v>9</v>
      </c>
      <c r="F21" s="616"/>
      <c r="G21" s="617"/>
      <c r="H21" s="646"/>
      <c r="I21" s="622"/>
      <c r="J21" s="622"/>
      <c r="K21" s="622"/>
      <c r="L21" s="616"/>
      <c r="M21" s="617"/>
      <c r="N21" s="618"/>
    </row>
    <row r="22" spans="1:14" ht="21.95" customHeight="1">
      <c r="A22" s="640"/>
      <c r="B22" s="641"/>
      <c r="C22" s="641"/>
      <c r="D22" s="642"/>
      <c r="E22" s="427" t="s">
        <v>85</v>
      </c>
      <c r="F22" s="616"/>
      <c r="G22" s="617"/>
      <c r="H22" s="646"/>
      <c r="I22" s="626"/>
      <c r="J22" s="626"/>
      <c r="K22" s="626"/>
      <c r="L22" s="616"/>
      <c r="M22" s="617"/>
      <c r="N22" s="618"/>
    </row>
    <row r="23" spans="1:14" s="310" customFormat="1" ht="21.95" customHeight="1" thickBot="1">
      <c r="A23" s="643"/>
      <c r="B23" s="644"/>
      <c r="C23" s="644"/>
      <c r="D23" s="645"/>
      <c r="E23" s="425" t="s">
        <v>4489</v>
      </c>
      <c r="F23" s="619"/>
      <c r="G23" s="620"/>
      <c r="H23" s="647"/>
      <c r="I23" s="627"/>
      <c r="J23" s="628"/>
      <c r="K23" s="629"/>
      <c r="L23" s="619"/>
      <c r="M23" s="620"/>
      <c r="N23" s="621"/>
    </row>
    <row r="24" spans="1:14" s="310" customFormat="1" ht="5.25" customHeight="1" thickBot="1">
      <c r="A24" s="516"/>
      <c r="B24" s="516"/>
      <c r="C24" s="516"/>
      <c r="D24" s="516"/>
      <c r="E24" s="516"/>
      <c r="F24" s="516"/>
      <c r="G24" s="516"/>
      <c r="H24" s="516"/>
      <c r="I24" s="516"/>
      <c r="J24" s="516"/>
      <c r="K24" s="516"/>
      <c r="L24" s="516"/>
      <c r="M24" s="516"/>
      <c r="N24" s="516"/>
    </row>
    <row r="25" spans="1:14" ht="20.25" customHeight="1" thickBot="1">
      <c r="A25" s="668"/>
      <c r="B25" s="669"/>
      <c r="C25" s="669"/>
      <c r="D25" s="669"/>
      <c r="E25" s="669"/>
      <c r="F25" s="669"/>
      <c r="G25" s="669"/>
      <c r="H25" s="669"/>
      <c r="I25" s="669"/>
      <c r="J25" s="669"/>
      <c r="K25" s="669"/>
      <c r="L25" s="669"/>
      <c r="M25" s="669"/>
      <c r="N25" s="670"/>
    </row>
    <row r="26" spans="1:14" ht="18" customHeight="1" thickBot="1">
      <c r="A26" s="665"/>
      <c r="B26" s="666"/>
      <c r="C26" s="666"/>
      <c r="D26" s="666"/>
      <c r="E26" s="666"/>
      <c r="F26" s="666"/>
      <c r="G26" s="666"/>
      <c r="H26" s="666"/>
      <c r="I26" s="666"/>
      <c r="J26" s="666"/>
      <c r="K26" s="666"/>
      <c r="L26" s="666"/>
      <c r="M26" s="666"/>
      <c r="N26" s="667"/>
    </row>
    <row r="27" spans="1:14" ht="29.25" customHeight="1">
      <c r="L27" s="93"/>
    </row>
    <row r="28" spans="1:14" ht="29.25" customHeight="1">
      <c r="L28" s="93"/>
    </row>
  </sheetData>
  <sheetProtection formatCells="0"/>
  <mergeCells count="55">
    <mergeCell ref="A26:N26"/>
    <mergeCell ref="A25:N25"/>
    <mergeCell ref="L15:N15"/>
    <mergeCell ref="I9:K9"/>
    <mergeCell ref="L12:N12"/>
    <mergeCell ref="I18:K18"/>
    <mergeCell ref="L11:N11"/>
    <mergeCell ref="F14:H14"/>
    <mergeCell ref="I14:K14"/>
    <mergeCell ref="F9:H9"/>
    <mergeCell ref="L21:N23"/>
    <mergeCell ref="I23:K23"/>
    <mergeCell ref="A24:N24"/>
    <mergeCell ref="F18:H20"/>
    <mergeCell ref="L10:N10"/>
    <mergeCell ref="L14:N14"/>
    <mergeCell ref="M1:N1"/>
    <mergeCell ref="A5:N5"/>
    <mergeCell ref="F7:H7"/>
    <mergeCell ref="I7:K7"/>
    <mergeCell ref="L7:N7"/>
    <mergeCell ref="A7:E7"/>
    <mergeCell ref="M2:N2"/>
    <mergeCell ref="A6:N6"/>
    <mergeCell ref="A4:N4"/>
    <mergeCell ref="F12:H12"/>
    <mergeCell ref="F11:H11"/>
    <mergeCell ref="I11:K11"/>
    <mergeCell ref="A8:D10"/>
    <mergeCell ref="F10:H10"/>
    <mergeCell ref="I10:K10"/>
    <mergeCell ref="F8:H8"/>
    <mergeCell ref="I8:K8"/>
    <mergeCell ref="A11:D13"/>
    <mergeCell ref="F13:H13"/>
    <mergeCell ref="I13:K13"/>
    <mergeCell ref="L13:N13"/>
    <mergeCell ref="I12:K12"/>
    <mergeCell ref="L8:N8"/>
    <mergeCell ref="I22:K22"/>
    <mergeCell ref="L9:N9"/>
    <mergeCell ref="A14:D16"/>
    <mergeCell ref="L18:N20"/>
    <mergeCell ref="I21:K21"/>
    <mergeCell ref="F15:H15"/>
    <mergeCell ref="I15:K15"/>
    <mergeCell ref="A17:N17"/>
    <mergeCell ref="I20:K20"/>
    <mergeCell ref="F16:H16"/>
    <mergeCell ref="I16:K16"/>
    <mergeCell ref="L16:N16"/>
    <mergeCell ref="A18:D20"/>
    <mergeCell ref="A21:D23"/>
    <mergeCell ref="F21:H23"/>
    <mergeCell ref="I19:K19"/>
  </mergeCells>
  <conditionalFormatting sqref="F18 I18:L18">
    <cfRule type="cellIs" dxfId="180" priority="4" operator="notEqual">
      <formula>F19</formula>
    </cfRule>
  </conditionalFormatting>
  <conditionalFormatting sqref="F21 I21:L21">
    <cfRule type="cellIs" dxfId="179" priority="1" operator="notEqual">
      <formula>F22</formula>
    </cfRule>
  </conditionalFormatting>
  <conditionalFormatting sqref="F8:N8">
    <cfRule type="cellIs" dxfId="178" priority="30" operator="notEqual">
      <formula>F9</formula>
    </cfRule>
  </conditionalFormatting>
  <conditionalFormatting sqref="F11:N11">
    <cfRule type="cellIs" dxfId="177" priority="3" operator="notEqual">
      <formula>F12</formula>
    </cfRule>
  </conditionalFormatting>
  <conditionalFormatting sqref="F14:N14">
    <cfRule type="cellIs" dxfId="176" priority="2" operator="notEqual">
      <formula>F15</formula>
    </cfRule>
  </conditionalFormatting>
  <printOptions horizontalCentered="1"/>
  <pageMargins left="0.1" right="0.1" top="0.35433070866141703" bottom="0.78740157480314998" header="0.31496062992126" footer="0.118110236220472"/>
  <pageSetup paperSize="9" orientation="landscape" r:id="rId1"/>
  <headerFooter>
    <oddHeader>&amp;C</oddHeader>
    <oddFooter>&amp;L&amp;"B Lotus,Italic"&amp;KC00000نماینده دستگاه نظارت مقیم :&amp;C&amp;P &amp;R&amp;"B Lotus,Italic"نماینده پیمانکار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M29"/>
  <sheetViews>
    <sheetView rightToLeft="1" view="pageBreakPreview" zoomScale="175" zoomScaleSheetLayoutView="175" workbookViewId="0">
      <selection activeCell="E489" sqref="E489"/>
    </sheetView>
  </sheetViews>
  <sheetFormatPr defaultColWidth="9" defaultRowHeight="29.25" customHeight="1"/>
  <cols>
    <col min="1" max="1" width="9.7109375" style="7" customWidth="1"/>
    <col min="2" max="2" width="21.85546875" style="7" customWidth="1"/>
    <col min="3" max="3" width="8.5703125" style="42" customWidth="1"/>
    <col min="4" max="4" width="15" style="7" customWidth="1"/>
    <col min="5" max="5" width="8.28515625" style="7" customWidth="1"/>
    <col min="6" max="6" width="7.7109375" style="7" customWidth="1"/>
    <col min="7" max="7" width="15" style="7" customWidth="1"/>
    <col min="8" max="10" width="8.140625" style="108" customWidth="1"/>
    <col min="11" max="11" width="7.5703125" style="108" customWidth="1"/>
    <col min="12" max="12" width="8" style="69" customWidth="1"/>
    <col min="13" max="13" width="16.140625" style="69" customWidth="1"/>
    <col min="14" max="16384" width="9" style="7"/>
  </cols>
  <sheetData>
    <row r="1" spans="1:13" s="3" customFormat="1" ht="29.25" customHeight="1">
      <c r="A1" s="1" t="str">
        <f>Summery_Invoice!A1</f>
        <v>کارفرما</v>
      </c>
      <c r="B1" s="2"/>
      <c r="C1" s="39"/>
      <c r="D1" s="2"/>
      <c r="E1" s="2"/>
      <c r="F1" s="66"/>
      <c r="G1" s="267"/>
      <c r="H1" s="105"/>
      <c r="I1" s="105"/>
      <c r="J1" s="673" t="s">
        <v>0</v>
      </c>
      <c r="K1" s="673"/>
      <c r="L1" s="512">
        <f>Summery_Invoice!M1</f>
        <v>0</v>
      </c>
      <c r="M1" s="513"/>
    </row>
    <row r="2" spans="1:13" s="3" customFormat="1" ht="29.25" customHeight="1">
      <c r="A2" s="4" t="str">
        <f>Summery_Invoice!A2</f>
        <v>مهندس مشاور</v>
      </c>
      <c r="C2" s="40"/>
      <c r="F2" s="67"/>
      <c r="G2" s="90"/>
      <c r="H2" s="106"/>
      <c r="I2" s="106"/>
      <c r="J2" s="674" t="s">
        <v>4487</v>
      </c>
      <c r="K2" s="674"/>
      <c r="L2" s="696">
        <f>Summery_Invoice!M2</f>
        <v>0</v>
      </c>
      <c r="M2" s="697"/>
    </row>
    <row r="3" spans="1:13" s="3" customFormat="1" ht="29.25" customHeight="1" thickBot="1">
      <c r="A3" s="5" t="str">
        <f>Summery_Invoice!A3</f>
        <v>پیمانکار</v>
      </c>
      <c r="B3" s="6"/>
      <c r="C3" s="41"/>
      <c r="D3" s="13"/>
      <c r="E3" s="13"/>
      <c r="F3" s="89"/>
      <c r="G3" s="89"/>
      <c r="H3" s="107"/>
      <c r="I3" s="107"/>
      <c r="J3" s="107"/>
      <c r="K3" s="336" t="s">
        <v>25</v>
      </c>
      <c r="L3" s="68"/>
      <c r="M3" s="104"/>
    </row>
    <row r="4" spans="1:13" ht="9.75" customHeight="1" thickBot="1"/>
    <row r="5" spans="1:13" ht="25.5" customHeight="1" thickBot="1">
      <c r="A5" s="555" t="str">
        <f>Summery_Invoice!A5:N5</f>
        <v>صورت وضعیت شماره ()</v>
      </c>
      <c r="B5" s="556"/>
      <c r="C5" s="556"/>
      <c r="D5" s="556"/>
      <c r="E5" s="556"/>
      <c r="F5" s="556"/>
      <c r="G5" s="556"/>
      <c r="H5" s="556"/>
      <c r="I5" s="556"/>
      <c r="J5" s="556"/>
      <c r="K5" s="556"/>
      <c r="L5" s="556"/>
      <c r="M5" s="557"/>
    </row>
    <row r="6" spans="1:13" ht="9.75" customHeight="1" thickBot="1">
      <c r="A6" s="10"/>
      <c r="B6" s="9"/>
      <c r="C6" s="43"/>
      <c r="D6" s="9"/>
      <c r="E6" s="9"/>
      <c r="F6" s="9"/>
      <c r="G6" s="9"/>
      <c r="H6" s="109"/>
      <c r="I6" s="109"/>
      <c r="J6" s="109"/>
      <c r="K6" s="109"/>
      <c r="L6" s="70"/>
      <c r="M6" s="70"/>
    </row>
    <row r="7" spans="1:13" ht="38.25" customHeight="1" thickBot="1">
      <c r="A7" s="461" t="s">
        <v>11</v>
      </c>
      <c r="B7" s="462" t="s">
        <v>12</v>
      </c>
      <c r="C7" s="463"/>
      <c r="D7" s="462" t="s">
        <v>3</v>
      </c>
      <c r="E7" s="681" t="s">
        <v>5</v>
      </c>
      <c r="F7" s="682"/>
      <c r="G7" s="462" t="s">
        <v>4</v>
      </c>
      <c r="H7" s="464" t="s">
        <v>4496</v>
      </c>
      <c r="I7" s="465" t="s">
        <v>4497</v>
      </c>
      <c r="J7" s="465" t="s">
        <v>4511</v>
      </c>
      <c r="K7" s="465" t="s">
        <v>4498</v>
      </c>
      <c r="L7" s="683" t="s">
        <v>84</v>
      </c>
      <c r="M7" s="684"/>
    </row>
    <row r="8" spans="1:13" s="8" customFormat="1" ht="15.95" customHeight="1">
      <c r="A8" s="558" t="s">
        <v>3228</v>
      </c>
      <c r="B8" s="689" t="str">
        <f>_xlfn.XLOOKUP(A8,TblFeharesChapter[Abniyeh_Chapter_Nomber],TblFeharesChapter[Abniyeh_Chapter_Subject])</f>
        <v>عملیات تخریب و برچیدن</v>
      </c>
      <c r="C8" s="20" t="s">
        <v>9</v>
      </c>
      <c r="D8" s="388"/>
      <c r="E8" s="685"/>
      <c r="F8" s="685"/>
      <c r="G8" s="408"/>
      <c r="H8" s="301"/>
      <c r="I8" s="299"/>
      <c r="J8" s="299"/>
      <c r="K8" s="299"/>
      <c r="L8" s="687"/>
      <c r="M8" s="688"/>
    </row>
    <row r="9" spans="1:13" s="8" customFormat="1" ht="15.95" customHeight="1">
      <c r="A9" s="559"/>
      <c r="B9" s="690"/>
      <c r="C9" s="120" t="s">
        <v>85</v>
      </c>
      <c r="D9" s="390"/>
      <c r="E9" s="686"/>
      <c r="F9" s="686"/>
      <c r="G9" s="409"/>
      <c r="H9" s="265"/>
      <c r="I9" s="265"/>
      <c r="J9" s="265"/>
      <c r="K9" s="265"/>
      <c r="L9" s="679"/>
      <c r="M9" s="680"/>
    </row>
    <row r="10" spans="1:13" s="8" customFormat="1" ht="15.95" customHeight="1">
      <c r="A10" s="562" t="s">
        <v>3230</v>
      </c>
      <c r="B10" s="691" t="str">
        <f>_xlfn.XLOOKUP(A10,TblFeharesChapter[Abniyeh_Chapter_Nomber],TblFeharesChapter[Abniyeh_Chapter_Subject])</f>
        <v>عملیات خاکی با دست</v>
      </c>
      <c r="C10" s="22" t="s">
        <v>9</v>
      </c>
      <c r="D10" s="391"/>
      <c r="E10" s="692"/>
      <c r="F10" s="692"/>
      <c r="G10" s="410"/>
      <c r="H10" s="302"/>
      <c r="I10" s="300"/>
      <c r="J10" s="300"/>
      <c r="K10" s="300"/>
      <c r="L10" s="693"/>
      <c r="M10" s="694"/>
    </row>
    <row r="11" spans="1:13" s="8" customFormat="1" ht="15.95" customHeight="1">
      <c r="A11" s="559"/>
      <c r="B11" s="690"/>
      <c r="C11" s="96" t="s">
        <v>85</v>
      </c>
      <c r="D11" s="390"/>
      <c r="E11" s="686"/>
      <c r="F11" s="686"/>
      <c r="G11" s="409"/>
      <c r="H11" s="266"/>
      <c r="I11" s="266"/>
      <c r="J11" s="266"/>
      <c r="K11" s="266"/>
      <c r="L11" s="679"/>
      <c r="M11" s="680"/>
    </row>
    <row r="12" spans="1:13" s="8" customFormat="1" ht="15.95" customHeight="1">
      <c r="A12" s="562" t="s">
        <v>3232</v>
      </c>
      <c r="B12" s="691" t="str">
        <f>_xlfn.XLOOKUP(A12,TblFeharesChapter[Abniyeh_Chapter_Nomber],TblFeharesChapter[Abniyeh_Chapter_Subject])</f>
        <v>عملیات خاکی با ماشین</v>
      </c>
      <c r="C12" s="22" t="s">
        <v>9</v>
      </c>
      <c r="D12" s="392"/>
      <c r="E12" s="692"/>
      <c r="F12" s="692"/>
      <c r="G12" s="410"/>
      <c r="H12" s="302"/>
      <c r="I12" s="300"/>
      <c r="J12" s="300"/>
      <c r="K12" s="300"/>
      <c r="L12" s="693"/>
      <c r="M12" s="694"/>
    </row>
    <row r="13" spans="1:13" s="8" customFormat="1" ht="15.95" customHeight="1">
      <c r="A13" s="559"/>
      <c r="B13" s="690"/>
      <c r="C13" s="120" t="s">
        <v>85</v>
      </c>
      <c r="D13" s="390"/>
      <c r="E13" s="686"/>
      <c r="F13" s="686"/>
      <c r="G13" s="409"/>
      <c r="H13" s="266"/>
      <c r="I13" s="266"/>
      <c r="J13" s="266"/>
      <c r="K13" s="266"/>
      <c r="L13" s="679"/>
      <c r="M13" s="680"/>
    </row>
    <row r="14" spans="1:13" s="8" customFormat="1" ht="15.95" customHeight="1">
      <c r="A14" s="562" t="s">
        <v>3233</v>
      </c>
      <c r="B14" s="691" t="str">
        <f>_xlfn.XLOOKUP(A14,TblFeharesChapter[Abniyeh_Chapter_Nomber],TblFeharesChapter[Abniyeh_Chapter_Subject])</f>
        <v>عملیات بنایی با سنگ</v>
      </c>
      <c r="C14" s="22" t="s">
        <v>9</v>
      </c>
      <c r="D14" s="391"/>
      <c r="E14" s="692"/>
      <c r="F14" s="692"/>
      <c r="G14" s="410"/>
      <c r="H14" s="302"/>
      <c r="I14" s="300"/>
      <c r="J14" s="300"/>
      <c r="K14" s="300"/>
      <c r="L14" s="693"/>
      <c r="M14" s="694"/>
    </row>
    <row r="15" spans="1:13" s="8" customFormat="1" ht="15.95" customHeight="1" thickBot="1">
      <c r="A15" s="559"/>
      <c r="B15" s="690"/>
      <c r="C15" s="120" t="s">
        <v>85</v>
      </c>
      <c r="D15" s="390"/>
      <c r="E15" s="686"/>
      <c r="F15" s="686"/>
      <c r="G15" s="409"/>
      <c r="H15" s="266"/>
      <c r="I15" s="266"/>
      <c r="J15" s="266"/>
      <c r="K15" s="266"/>
      <c r="L15" s="679"/>
      <c r="M15" s="680"/>
    </row>
    <row r="16" spans="1:13" ht="17.25" customHeight="1">
      <c r="A16" s="675" t="s">
        <v>2</v>
      </c>
      <c r="B16" s="676"/>
      <c r="C16" s="20" t="s">
        <v>9</v>
      </c>
      <c r="D16" s="393"/>
      <c r="E16" s="702"/>
      <c r="F16" s="703"/>
      <c r="G16" s="411"/>
      <c r="H16" s="291"/>
      <c r="I16" s="291"/>
      <c r="J16" s="291"/>
      <c r="K16" s="291"/>
      <c r="L16" s="704"/>
      <c r="M16" s="705"/>
    </row>
    <row r="17" spans="1:13" ht="17.25" customHeight="1" thickBot="1">
      <c r="A17" s="677"/>
      <c r="B17" s="678"/>
      <c r="C17" s="121" t="s">
        <v>85</v>
      </c>
      <c r="D17" s="412"/>
      <c r="E17" s="698"/>
      <c r="F17" s="699"/>
      <c r="G17" s="413"/>
      <c r="H17" s="292"/>
      <c r="I17" s="292"/>
      <c r="J17" s="292"/>
      <c r="K17" s="292"/>
      <c r="L17" s="700"/>
      <c r="M17" s="701"/>
    </row>
    <row r="18" spans="1:13" ht="21.95" customHeight="1">
      <c r="A18" s="695"/>
      <c r="B18" s="695"/>
      <c r="D18" s="695"/>
      <c r="E18" s="695"/>
      <c r="F18" s="695"/>
      <c r="G18" s="695"/>
      <c r="H18" s="695"/>
      <c r="I18" s="695"/>
      <c r="J18" s="695"/>
      <c r="K18" s="695"/>
      <c r="L18" s="695"/>
      <c r="M18" s="695"/>
    </row>
    <row r="19" spans="1:13" ht="21.95" customHeight="1">
      <c r="A19" s="695"/>
      <c r="B19" s="695"/>
      <c r="C19" s="44"/>
      <c r="D19" s="695"/>
      <c r="E19" s="695"/>
      <c r="F19" s="695"/>
      <c r="G19" s="695"/>
      <c r="H19" s="695"/>
      <c r="I19" s="695"/>
      <c r="J19" s="695"/>
      <c r="K19" s="695"/>
      <c r="L19" s="695"/>
      <c r="M19" s="695"/>
    </row>
    <row r="20" spans="1:13" ht="21.95" customHeight="1"/>
    <row r="21" spans="1:13" ht="21.95" customHeight="1"/>
    <row r="22" spans="1:13" ht="21.95" customHeight="1"/>
    <row r="23" spans="1:13" ht="21.95" customHeight="1"/>
    <row r="24" spans="1:13" ht="21.95" customHeight="1"/>
    <row r="25" spans="1:13" ht="21.95" customHeight="1"/>
    <row r="26" spans="1:13" ht="21.95" customHeight="1"/>
    <row r="27" spans="1:13" ht="21.95" customHeight="1"/>
    <row r="28" spans="1:13" ht="21.95" customHeight="1"/>
    <row r="29" spans="1:13" ht="21.95" customHeight="1"/>
  </sheetData>
  <sheetProtection formatCells="0" formatColumns="0" formatRows="0" insertColumns="0" insertRows="0" autoFilter="0"/>
  <autoFilter ref="A7:M17" xr:uid="{00000000-0009-0000-0000-000001000000}">
    <filterColumn colId="1" showButton="0"/>
    <filterColumn colId="3" showButton="0"/>
    <filterColumn colId="4" showButton="0"/>
    <filterColumn colId="11" showButton="0"/>
  </autoFilter>
  <mergeCells count="42">
    <mergeCell ref="L1:M1"/>
    <mergeCell ref="L2:M2"/>
    <mergeCell ref="E10:F10"/>
    <mergeCell ref="L10:M10"/>
    <mergeCell ref="E17:F17"/>
    <mergeCell ref="L17:M17"/>
    <mergeCell ref="E16:F16"/>
    <mergeCell ref="L16:M16"/>
    <mergeCell ref="E11:F11"/>
    <mergeCell ref="L11:M11"/>
    <mergeCell ref="E12:F12"/>
    <mergeCell ref="L12:M12"/>
    <mergeCell ref="A18:A19"/>
    <mergeCell ref="B18:B19"/>
    <mergeCell ref="D18:E18"/>
    <mergeCell ref="F18:M18"/>
    <mergeCell ref="D19:E19"/>
    <mergeCell ref="F19:M19"/>
    <mergeCell ref="B10:B11"/>
    <mergeCell ref="B12:B13"/>
    <mergeCell ref="B14:B15"/>
    <mergeCell ref="E13:F13"/>
    <mergeCell ref="L13:M13"/>
    <mergeCell ref="E14:F14"/>
    <mergeCell ref="L14:M14"/>
    <mergeCell ref="E15:F15"/>
    <mergeCell ref="J1:K1"/>
    <mergeCell ref="J2:K2"/>
    <mergeCell ref="A16:B17"/>
    <mergeCell ref="L15:M15"/>
    <mergeCell ref="A5:M5"/>
    <mergeCell ref="E7:F7"/>
    <mergeCell ref="L7:M7"/>
    <mergeCell ref="E8:F8"/>
    <mergeCell ref="E9:F9"/>
    <mergeCell ref="L8:M8"/>
    <mergeCell ref="L9:M9"/>
    <mergeCell ref="B8:B9"/>
    <mergeCell ref="A8:A9"/>
    <mergeCell ref="A10:A11"/>
    <mergeCell ref="A14:A15"/>
    <mergeCell ref="A12:A13"/>
  </mergeCells>
  <phoneticPr fontId="88" type="noConversion"/>
  <conditionalFormatting sqref="D8:G17 L8:M17">
    <cfRule type="cellIs" dxfId="175" priority="2" operator="equal">
      <formula>0</formula>
    </cfRule>
  </conditionalFormatting>
  <conditionalFormatting sqref="D12:M12 D16">
    <cfRule type="cellIs" dxfId="174" priority="27" operator="notEqual">
      <formula>D13</formula>
    </cfRule>
  </conditionalFormatting>
  <conditionalFormatting sqref="E8:M8 E10:M10">
    <cfRule type="cellIs" dxfId="173" priority="24" operator="notEqual">
      <formula>E9</formula>
    </cfRule>
  </conditionalFormatting>
  <conditionalFormatting sqref="E14:M14">
    <cfRule type="cellIs" dxfId="172" priority="3" operator="notEqual">
      <formula>E15</formula>
    </cfRule>
  </conditionalFormatting>
  <conditionalFormatting sqref="L16:M16">
    <cfRule type="cellIs" dxfId="171" priority="33" operator="notEqual">
      <formula>L17</formula>
    </cfRule>
  </conditionalFormatting>
  <printOptions horizontalCentered="1"/>
  <pageMargins left="0.1" right="0.1" top="0.35433070866141703" bottom="0.78740157480314998" header="0.31496062992126" footer="0.118110236220472"/>
  <pageSetup paperSize="9" orientation="landscape" r:id="rId1"/>
  <headerFooter>
    <oddHeader>&amp;C</oddHeader>
    <oddFooter>&amp;L&amp;"B Lotus,Italic"&amp;KC00000نماینده دستگاه نظارت مقیم :&amp;C&amp;P &amp;R&amp;"B Lotus,Italic"نماینده پیمانکار :</oddFooter>
  </headerFooter>
  <ignoredErrors>
    <ignoredError sqref="L2 B8:B15" unlockedFormula="1"/>
    <ignoredError sqref="A8:A15"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L566"/>
  <sheetViews>
    <sheetView showGridLines="0" rightToLeft="1" view="pageBreakPreview" zoomScale="175" zoomScaleNormal="175" zoomScaleSheetLayoutView="175" workbookViewId="0">
      <pane ySplit="8" topLeftCell="A9" activePane="bottomLeft" state="frozen"/>
      <selection activeCell="E489" sqref="E489"/>
      <selection pane="bottomLeft" activeCell="E489" sqref="E489"/>
    </sheetView>
  </sheetViews>
  <sheetFormatPr defaultColWidth="9" defaultRowHeight="29.25" customHeight="1" outlineLevelRow="1"/>
  <cols>
    <col min="1" max="1" width="9.7109375" style="103" customWidth="1"/>
    <col min="2" max="2" width="9.7109375" style="8" customWidth="1"/>
    <col min="3" max="3" width="8.85546875" style="8" customWidth="1"/>
    <col min="4" max="4" width="10.42578125" style="8" customWidth="1"/>
    <col min="5" max="5" width="10.85546875" style="36" customWidth="1"/>
    <col min="6" max="6" width="6.85546875" style="75" customWidth="1"/>
    <col min="7" max="7" width="11.7109375" style="31" customWidth="1"/>
    <col min="8" max="8" width="13.140625" style="8" customWidth="1"/>
    <col min="9" max="9" width="14.140625" style="8" customWidth="1"/>
    <col min="10" max="10" width="14.42578125" style="8" customWidth="1"/>
    <col min="11" max="11" width="11.7109375" style="27" customWidth="1"/>
    <col min="12" max="12" width="21.28515625" style="24" customWidth="1"/>
    <col min="13" max="16384" width="9" style="8"/>
  </cols>
  <sheetData>
    <row r="1" spans="1:12" ht="29.25" customHeight="1">
      <c r="A1" s="100" t="str">
        <f>SUmmery_Finance!A1</f>
        <v>کارفرما</v>
      </c>
      <c r="B1" s="2"/>
      <c r="C1" s="2"/>
      <c r="D1" s="2"/>
      <c r="E1" s="33"/>
      <c r="F1" s="39"/>
      <c r="G1" s="28"/>
      <c r="H1" s="2"/>
      <c r="I1" s="2"/>
      <c r="J1" s="369" t="s">
        <v>0</v>
      </c>
      <c r="K1" s="512">
        <f>Summery_Invoice!$M$1</f>
        <v>0</v>
      </c>
      <c r="L1" s="513"/>
    </row>
    <row r="2" spans="1:12" ht="29.25" customHeight="1">
      <c r="A2" s="101" t="str">
        <f>SUmmery_Finance!A2</f>
        <v>مهندس مشاور</v>
      </c>
      <c r="B2" s="3"/>
      <c r="C2" s="3"/>
      <c r="D2" s="3"/>
      <c r="E2" s="34"/>
      <c r="F2" s="40"/>
      <c r="G2" s="29"/>
      <c r="H2" s="3"/>
      <c r="I2" s="3"/>
      <c r="J2" s="370" t="s">
        <v>1</v>
      </c>
      <c r="K2" s="710">
        <f>Summery_Invoice!M2</f>
        <v>0</v>
      </c>
      <c r="L2" s="711"/>
    </row>
    <row r="3" spans="1:12" ht="29.25" customHeight="1" thickBot="1">
      <c r="A3" s="102" t="str">
        <f>SUmmery_Finance!A3</f>
        <v>پیمانکار</v>
      </c>
      <c r="B3" s="6"/>
      <c r="C3" s="6"/>
      <c r="D3" s="6"/>
      <c r="E3" s="35"/>
      <c r="F3" s="41"/>
      <c r="G3" s="30"/>
      <c r="H3" s="13"/>
      <c r="I3" s="13"/>
      <c r="J3" s="712" t="s">
        <v>26</v>
      </c>
      <c r="K3" s="712"/>
      <c r="L3" s="713"/>
    </row>
    <row r="4" spans="1:12" ht="12" customHeight="1" thickBot="1"/>
    <row r="5" spans="1:12" ht="25.5" customHeight="1" thickBot="1">
      <c r="A5" s="555" t="str">
        <f>Summery_Invoice!A5:N5</f>
        <v>صورت وضعیت شماره ()</v>
      </c>
      <c r="B5" s="556"/>
      <c r="C5" s="556"/>
      <c r="D5" s="556"/>
      <c r="E5" s="556"/>
      <c r="F5" s="556"/>
      <c r="G5" s="556"/>
      <c r="H5" s="556"/>
      <c r="I5" s="556"/>
      <c r="J5" s="556"/>
      <c r="K5" s="556"/>
      <c r="L5" s="557"/>
    </row>
    <row r="6" spans="1:12" ht="11.25" customHeight="1" thickBot="1">
      <c r="B6" s="564"/>
      <c r="C6" s="564"/>
      <c r="D6" s="564"/>
      <c r="F6" s="76"/>
      <c r="G6" s="32"/>
      <c r="H6" s="564"/>
      <c r="I6" s="564"/>
      <c r="K6" s="564"/>
      <c r="L6" s="564"/>
    </row>
    <row r="7" spans="1:12" ht="19.5" customHeight="1">
      <c r="A7" s="579" t="s">
        <v>4485</v>
      </c>
      <c r="B7" s="581" t="s">
        <v>14</v>
      </c>
      <c r="C7" s="581"/>
      <c r="D7" s="581"/>
      <c r="E7" s="583" t="s">
        <v>20</v>
      </c>
      <c r="F7" s="585"/>
      <c r="G7" s="708" t="s">
        <v>4484</v>
      </c>
      <c r="H7" s="589" t="s">
        <v>15</v>
      </c>
      <c r="I7" s="589"/>
      <c r="J7" s="589"/>
      <c r="K7" s="573" t="s">
        <v>98</v>
      </c>
      <c r="L7" s="706" t="s">
        <v>4486</v>
      </c>
    </row>
    <row r="8" spans="1:12" ht="19.5" customHeight="1" thickBot="1">
      <c r="A8" s="580"/>
      <c r="B8" s="582"/>
      <c r="C8" s="582"/>
      <c r="D8" s="582"/>
      <c r="E8" s="584"/>
      <c r="F8" s="586"/>
      <c r="G8" s="709"/>
      <c r="H8" s="466" t="s">
        <v>16</v>
      </c>
      <c r="I8" s="466" t="s">
        <v>17</v>
      </c>
      <c r="J8" s="466" t="s">
        <v>18</v>
      </c>
      <c r="K8" s="574"/>
      <c r="L8" s="707"/>
    </row>
    <row r="9" spans="1:12" s="278" customFormat="1" ht="14.25" customHeight="1" thickBot="1">
      <c r="A9" s="323" t="str">
        <f>"فصل"&amp;MID(A10,2,1)</f>
        <v>فصل1</v>
      </c>
      <c r="B9" s="284" t="str">
        <f>_xlfn.XLOOKUP(A10,TblMainInvoices[Item_Code],TblMainInvoices[Chapter_Subject])</f>
        <v>عملیات تخریب و برچیدن</v>
      </c>
      <c r="E9" s="279"/>
      <c r="F9" s="280"/>
      <c r="G9" s="281"/>
    </row>
    <row r="10" spans="1:12" ht="15.95" customHeight="1" outlineLevel="1">
      <c r="A10" s="575" t="s">
        <v>123</v>
      </c>
      <c r="B10" s="576"/>
      <c r="C10" s="576"/>
      <c r="D10" s="576"/>
      <c r="E10" s="577"/>
      <c r="F10" s="20" t="s">
        <v>9</v>
      </c>
      <c r="G10" s="297"/>
      <c r="H10" s="298"/>
      <c r="I10" s="166"/>
      <c r="J10" s="166"/>
      <c r="K10" s="578"/>
      <c r="L10" s="414"/>
    </row>
    <row r="11" spans="1:12" ht="15.95" customHeight="1" outlineLevel="1">
      <c r="A11" s="566"/>
      <c r="B11" s="568"/>
      <c r="C11" s="568"/>
      <c r="D11" s="568"/>
      <c r="E11" s="570"/>
      <c r="F11" s="137" t="s">
        <v>85</v>
      </c>
      <c r="G11" s="283"/>
      <c r="H11" s="138"/>
      <c r="I11" s="139"/>
      <c r="J11" s="139"/>
      <c r="K11" s="571"/>
      <c r="L11" s="415"/>
    </row>
    <row r="12" spans="1:12" ht="15.95" customHeight="1" outlineLevel="1">
      <c r="A12" s="565"/>
      <c r="B12" s="567"/>
      <c r="C12" s="567"/>
      <c r="D12" s="567"/>
      <c r="E12" s="569"/>
      <c r="F12" s="22" t="s">
        <v>9</v>
      </c>
      <c r="G12" s="282"/>
      <c r="H12" s="268"/>
      <c r="I12" s="168"/>
      <c r="J12" s="168"/>
      <c r="K12" s="571"/>
      <c r="L12" s="416"/>
    </row>
    <row r="13" spans="1:12" ht="16.5" customHeight="1" outlineLevel="1">
      <c r="A13" s="566"/>
      <c r="B13" s="568"/>
      <c r="C13" s="568"/>
      <c r="D13" s="568"/>
      <c r="E13" s="570"/>
      <c r="F13" s="137" t="s">
        <v>85</v>
      </c>
      <c r="G13" s="283"/>
      <c r="H13" s="138"/>
      <c r="I13" s="139"/>
      <c r="J13" s="139"/>
      <c r="K13" s="572"/>
      <c r="L13" s="415"/>
    </row>
    <row r="14" spans="1:12" ht="15.95" customHeight="1" outlineLevel="1">
      <c r="A14" s="565"/>
      <c r="B14" s="567"/>
      <c r="C14" s="567"/>
      <c r="D14" s="567"/>
      <c r="E14" s="569"/>
      <c r="F14" s="22" t="s">
        <v>9</v>
      </c>
      <c r="G14" s="282"/>
      <c r="H14" s="268"/>
      <c r="I14" s="168"/>
      <c r="J14" s="168"/>
      <c r="K14" s="571"/>
      <c r="L14" s="416"/>
    </row>
    <row r="15" spans="1:12" ht="16.5" customHeight="1" outlineLevel="1">
      <c r="A15" s="566"/>
      <c r="B15" s="568"/>
      <c r="C15" s="568"/>
      <c r="D15" s="568"/>
      <c r="E15" s="570"/>
      <c r="F15" s="137" t="s">
        <v>85</v>
      </c>
      <c r="G15" s="283"/>
      <c r="H15" s="138"/>
      <c r="I15" s="139"/>
      <c r="J15" s="139"/>
      <c r="K15" s="572"/>
      <c r="L15" s="415"/>
    </row>
    <row r="16" spans="1:12" ht="15.95" customHeight="1" outlineLevel="1">
      <c r="A16" s="565"/>
      <c r="B16" s="567"/>
      <c r="C16" s="567"/>
      <c r="D16" s="567"/>
      <c r="E16" s="569"/>
      <c r="F16" s="22" t="s">
        <v>9</v>
      </c>
      <c r="G16" s="282"/>
      <c r="H16" s="268"/>
      <c r="I16" s="168"/>
      <c r="J16" s="168"/>
      <c r="K16" s="571"/>
      <c r="L16" s="416"/>
    </row>
    <row r="17" spans="1:12" ht="16.5" customHeight="1" outlineLevel="1">
      <c r="A17" s="566"/>
      <c r="B17" s="568"/>
      <c r="C17" s="568"/>
      <c r="D17" s="568"/>
      <c r="E17" s="570"/>
      <c r="F17" s="137" t="s">
        <v>85</v>
      </c>
      <c r="G17" s="283"/>
      <c r="H17" s="138"/>
      <c r="I17" s="139"/>
      <c r="J17" s="139"/>
      <c r="K17" s="572"/>
      <c r="L17" s="415"/>
    </row>
    <row r="18" spans="1:12" ht="15.95" customHeight="1" outlineLevel="1">
      <c r="A18" s="565"/>
      <c r="B18" s="567"/>
      <c r="C18" s="567"/>
      <c r="D18" s="567"/>
      <c r="E18" s="569"/>
      <c r="F18" s="22" t="s">
        <v>9</v>
      </c>
      <c r="G18" s="282"/>
      <c r="H18" s="268"/>
      <c r="I18" s="168"/>
      <c r="J18" s="168"/>
      <c r="K18" s="571"/>
      <c r="L18" s="416"/>
    </row>
    <row r="19" spans="1:12" ht="16.5" customHeight="1" outlineLevel="1">
      <c r="A19" s="566"/>
      <c r="B19" s="568"/>
      <c r="C19" s="568"/>
      <c r="D19" s="568"/>
      <c r="E19" s="570"/>
      <c r="F19" s="137" t="s">
        <v>85</v>
      </c>
      <c r="G19" s="283"/>
      <c r="H19" s="138"/>
      <c r="I19" s="139"/>
      <c r="J19" s="139"/>
      <c r="K19" s="572"/>
      <c r="L19" s="415"/>
    </row>
    <row r="20" spans="1:12" ht="15.95" customHeight="1" outlineLevel="1">
      <c r="A20" s="565"/>
      <c r="B20" s="567"/>
      <c r="C20" s="567"/>
      <c r="D20" s="567"/>
      <c r="E20" s="569"/>
      <c r="F20" s="22" t="s">
        <v>9</v>
      </c>
      <c r="G20" s="282"/>
      <c r="H20" s="268"/>
      <c r="I20" s="168"/>
      <c r="J20" s="168"/>
      <c r="K20" s="571"/>
      <c r="L20" s="416"/>
    </row>
    <row r="21" spans="1:12" ht="16.5" customHeight="1" outlineLevel="1">
      <c r="A21" s="566"/>
      <c r="B21" s="568"/>
      <c r="C21" s="568"/>
      <c r="D21" s="568"/>
      <c r="E21" s="570"/>
      <c r="F21" s="137" t="s">
        <v>85</v>
      </c>
      <c r="G21" s="283"/>
      <c r="H21" s="138"/>
      <c r="I21" s="139"/>
      <c r="J21" s="139"/>
      <c r="K21" s="572"/>
      <c r="L21" s="415"/>
    </row>
    <row r="22" spans="1:12" ht="15.95" customHeight="1" outlineLevel="1">
      <c r="A22" s="565"/>
      <c r="B22" s="567"/>
      <c r="C22" s="567"/>
      <c r="D22" s="567"/>
      <c r="E22" s="569"/>
      <c r="F22" s="22" t="s">
        <v>9</v>
      </c>
      <c r="G22" s="282"/>
      <c r="H22" s="268"/>
      <c r="I22" s="168"/>
      <c r="J22" s="168"/>
      <c r="K22" s="571"/>
      <c r="L22" s="416"/>
    </row>
    <row r="23" spans="1:12" ht="16.5" customHeight="1" outlineLevel="1">
      <c r="A23" s="566"/>
      <c r="B23" s="568"/>
      <c r="C23" s="568"/>
      <c r="D23" s="568"/>
      <c r="E23" s="570"/>
      <c r="F23" s="137" t="s">
        <v>85</v>
      </c>
      <c r="G23" s="283"/>
      <c r="H23" s="138"/>
      <c r="I23" s="139"/>
      <c r="J23" s="139"/>
      <c r="K23" s="572"/>
      <c r="L23" s="415"/>
    </row>
    <row r="24" spans="1:12" ht="15.95" customHeight="1" outlineLevel="1">
      <c r="A24" s="565"/>
      <c r="B24" s="567"/>
      <c r="C24" s="567"/>
      <c r="D24" s="567"/>
      <c r="E24" s="569"/>
      <c r="F24" s="22" t="s">
        <v>9</v>
      </c>
      <c r="G24" s="282"/>
      <c r="H24" s="268"/>
      <c r="I24" s="168"/>
      <c r="J24" s="168"/>
      <c r="K24" s="571"/>
      <c r="L24" s="416"/>
    </row>
    <row r="25" spans="1:12" ht="16.5" customHeight="1" outlineLevel="1">
      <c r="A25" s="566"/>
      <c r="B25" s="568"/>
      <c r="C25" s="568"/>
      <c r="D25" s="568"/>
      <c r="E25" s="570"/>
      <c r="F25" s="137" t="s">
        <v>85</v>
      </c>
      <c r="G25" s="283"/>
      <c r="H25" s="138"/>
      <c r="I25" s="139"/>
      <c r="J25" s="139"/>
      <c r="K25" s="572"/>
      <c r="L25" s="415"/>
    </row>
    <row r="26" spans="1:12" ht="15.95" customHeight="1" outlineLevel="1">
      <c r="A26" s="565"/>
      <c r="B26" s="567"/>
      <c r="C26" s="567"/>
      <c r="D26" s="567"/>
      <c r="E26" s="569"/>
      <c r="F26" s="22" t="s">
        <v>9</v>
      </c>
      <c r="G26" s="282"/>
      <c r="H26" s="268"/>
      <c r="I26" s="168"/>
      <c r="J26" s="168"/>
      <c r="K26" s="571"/>
      <c r="L26" s="416"/>
    </row>
    <row r="27" spans="1:12" ht="16.5" customHeight="1" outlineLevel="1">
      <c r="A27" s="566"/>
      <c r="B27" s="568"/>
      <c r="C27" s="568"/>
      <c r="D27" s="568"/>
      <c r="E27" s="570"/>
      <c r="F27" s="137" t="s">
        <v>85</v>
      </c>
      <c r="G27" s="283"/>
      <c r="H27" s="138"/>
      <c r="I27" s="139"/>
      <c r="J27" s="139"/>
      <c r="K27" s="572"/>
      <c r="L27" s="415"/>
    </row>
    <row r="28" spans="1:12" ht="15.95" customHeight="1" outlineLevel="1">
      <c r="A28" s="565"/>
      <c r="B28" s="567"/>
      <c r="C28" s="567"/>
      <c r="D28" s="567"/>
      <c r="E28" s="569"/>
      <c r="F28" s="22" t="s">
        <v>9</v>
      </c>
      <c r="G28" s="282"/>
      <c r="H28" s="268"/>
      <c r="I28" s="168"/>
      <c r="J28" s="168"/>
      <c r="K28" s="571"/>
      <c r="L28" s="416"/>
    </row>
    <row r="29" spans="1:12" ht="16.5" customHeight="1" outlineLevel="1">
      <c r="A29" s="566"/>
      <c r="B29" s="568"/>
      <c r="C29" s="568"/>
      <c r="D29" s="568"/>
      <c r="E29" s="570"/>
      <c r="F29" s="137" t="s">
        <v>85</v>
      </c>
      <c r="G29" s="283"/>
      <c r="H29" s="138"/>
      <c r="I29" s="139"/>
      <c r="J29" s="139"/>
      <c r="K29" s="572"/>
      <c r="L29" s="415"/>
    </row>
    <row r="30" spans="1:12" ht="15.95" customHeight="1" outlineLevel="1">
      <c r="A30" s="565"/>
      <c r="B30" s="567"/>
      <c r="C30" s="567"/>
      <c r="D30" s="567"/>
      <c r="E30" s="569"/>
      <c r="F30" s="22" t="s">
        <v>9</v>
      </c>
      <c r="G30" s="282"/>
      <c r="H30" s="268"/>
      <c r="I30" s="168"/>
      <c r="J30" s="168"/>
      <c r="K30" s="571"/>
      <c r="L30" s="416"/>
    </row>
    <row r="31" spans="1:12" ht="16.5" customHeight="1" outlineLevel="1">
      <c r="A31" s="566"/>
      <c r="B31" s="568"/>
      <c r="C31" s="568"/>
      <c r="D31" s="568"/>
      <c r="E31" s="570"/>
      <c r="F31" s="137" t="s">
        <v>85</v>
      </c>
      <c r="G31" s="283"/>
      <c r="H31" s="138"/>
      <c r="I31" s="139"/>
      <c r="J31" s="139"/>
      <c r="K31" s="572"/>
      <c r="L31" s="415"/>
    </row>
    <row r="32" spans="1:12" ht="15.95" customHeight="1" outlineLevel="1">
      <c r="A32" s="565"/>
      <c r="B32" s="567"/>
      <c r="C32" s="567"/>
      <c r="D32" s="567"/>
      <c r="E32" s="569"/>
      <c r="F32" s="22" t="s">
        <v>9</v>
      </c>
      <c r="G32" s="282"/>
      <c r="H32" s="268"/>
      <c r="I32" s="168"/>
      <c r="J32" s="168"/>
      <c r="K32" s="571"/>
      <c r="L32" s="416"/>
    </row>
    <row r="33" spans="1:12" ht="16.5" customHeight="1" outlineLevel="1">
      <c r="A33" s="566"/>
      <c r="B33" s="568"/>
      <c r="C33" s="568"/>
      <c r="D33" s="568"/>
      <c r="E33" s="570"/>
      <c r="F33" s="137" t="s">
        <v>85</v>
      </c>
      <c r="G33" s="283"/>
      <c r="H33" s="138"/>
      <c r="I33" s="139"/>
      <c r="J33" s="139"/>
      <c r="K33" s="572"/>
      <c r="L33" s="415"/>
    </row>
    <row r="34" spans="1:12" ht="15.95" customHeight="1" outlineLevel="1">
      <c r="A34" s="565"/>
      <c r="B34" s="567"/>
      <c r="C34" s="567"/>
      <c r="D34" s="567"/>
      <c r="E34" s="569"/>
      <c r="F34" s="22" t="s">
        <v>9</v>
      </c>
      <c r="G34" s="282"/>
      <c r="H34" s="268"/>
      <c r="I34" s="168"/>
      <c r="J34" s="168"/>
      <c r="K34" s="571"/>
      <c r="L34" s="416"/>
    </row>
    <row r="35" spans="1:12" ht="16.5" customHeight="1" outlineLevel="1">
      <c r="A35" s="566"/>
      <c r="B35" s="568"/>
      <c r="C35" s="568"/>
      <c r="D35" s="568"/>
      <c r="E35" s="570"/>
      <c r="F35" s="137" t="s">
        <v>85</v>
      </c>
      <c r="G35" s="283"/>
      <c r="H35" s="138"/>
      <c r="I35" s="139"/>
      <c r="J35" s="139"/>
      <c r="K35" s="572"/>
      <c r="L35" s="415"/>
    </row>
    <row r="36" spans="1:12" ht="15.95" customHeight="1" outlineLevel="1">
      <c r="A36" s="565"/>
      <c r="B36" s="567"/>
      <c r="C36" s="567"/>
      <c r="D36" s="567"/>
      <c r="E36" s="569"/>
      <c r="F36" s="22" t="s">
        <v>9</v>
      </c>
      <c r="G36" s="282"/>
      <c r="H36" s="268"/>
      <c r="I36" s="168"/>
      <c r="J36" s="168"/>
      <c r="K36" s="571"/>
      <c r="L36" s="416"/>
    </row>
    <row r="37" spans="1:12" ht="16.5" customHeight="1" outlineLevel="1">
      <c r="A37" s="566"/>
      <c r="B37" s="568"/>
      <c r="C37" s="568"/>
      <c r="D37" s="568"/>
      <c r="E37" s="570"/>
      <c r="F37" s="137" t="s">
        <v>85</v>
      </c>
      <c r="G37" s="283"/>
      <c r="H37" s="138"/>
      <c r="I37" s="139"/>
      <c r="J37" s="139"/>
      <c r="K37" s="572"/>
      <c r="L37" s="415"/>
    </row>
    <row r="38" spans="1:12" ht="15.95" customHeight="1" outlineLevel="1">
      <c r="A38" s="565"/>
      <c r="B38" s="567"/>
      <c r="C38" s="567"/>
      <c r="D38" s="567"/>
      <c r="E38" s="569"/>
      <c r="F38" s="22" t="s">
        <v>9</v>
      </c>
      <c r="G38" s="282"/>
      <c r="H38" s="268"/>
      <c r="I38" s="168"/>
      <c r="J38" s="168"/>
      <c r="K38" s="571"/>
      <c r="L38" s="416"/>
    </row>
    <row r="39" spans="1:12" ht="16.5" customHeight="1" outlineLevel="1">
      <c r="A39" s="566"/>
      <c r="B39" s="568"/>
      <c r="C39" s="568"/>
      <c r="D39" s="568"/>
      <c r="E39" s="570"/>
      <c r="F39" s="137" t="s">
        <v>85</v>
      </c>
      <c r="G39" s="283"/>
      <c r="H39" s="138"/>
      <c r="I39" s="139"/>
      <c r="J39" s="139"/>
      <c r="K39" s="572"/>
      <c r="L39" s="415"/>
    </row>
    <row r="40" spans="1:12" ht="15.95" customHeight="1" outlineLevel="1">
      <c r="A40" s="565"/>
      <c r="B40" s="567"/>
      <c r="C40" s="567"/>
      <c r="D40" s="567"/>
      <c r="E40" s="569"/>
      <c r="F40" s="22" t="s">
        <v>9</v>
      </c>
      <c r="G40" s="282"/>
      <c r="H40" s="268"/>
      <c r="I40" s="168"/>
      <c r="J40" s="168"/>
      <c r="K40" s="571"/>
      <c r="L40" s="416"/>
    </row>
    <row r="41" spans="1:12" ht="16.5" customHeight="1" outlineLevel="1">
      <c r="A41" s="566"/>
      <c r="B41" s="568"/>
      <c r="C41" s="568"/>
      <c r="D41" s="568"/>
      <c r="E41" s="570"/>
      <c r="F41" s="137" t="s">
        <v>85</v>
      </c>
      <c r="G41" s="283"/>
      <c r="H41" s="138"/>
      <c r="I41" s="139"/>
      <c r="J41" s="139"/>
      <c r="K41" s="572"/>
      <c r="L41" s="415"/>
    </row>
    <row r="42" spans="1:12" ht="15.95" customHeight="1" outlineLevel="1">
      <c r="A42" s="565"/>
      <c r="B42" s="567"/>
      <c r="C42" s="567"/>
      <c r="D42" s="567"/>
      <c r="E42" s="569"/>
      <c r="F42" s="22" t="s">
        <v>9</v>
      </c>
      <c r="G42" s="282"/>
      <c r="H42" s="268"/>
      <c r="I42" s="168"/>
      <c r="J42" s="168"/>
      <c r="K42" s="571"/>
      <c r="L42" s="416"/>
    </row>
    <row r="43" spans="1:12" ht="16.5" customHeight="1" outlineLevel="1">
      <c r="A43" s="566"/>
      <c r="B43" s="568"/>
      <c r="C43" s="568"/>
      <c r="D43" s="568"/>
      <c r="E43" s="570"/>
      <c r="F43" s="137" t="s">
        <v>85</v>
      </c>
      <c r="G43" s="283"/>
      <c r="H43" s="138"/>
      <c r="I43" s="139"/>
      <c r="J43" s="139"/>
      <c r="K43" s="572"/>
      <c r="L43" s="415"/>
    </row>
    <row r="44" spans="1:12" ht="15.95" customHeight="1" outlineLevel="1">
      <c r="A44" s="565"/>
      <c r="B44" s="567"/>
      <c r="C44" s="567"/>
      <c r="D44" s="567"/>
      <c r="E44" s="569"/>
      <c r="F44" s="22" t="s">
        <v>9</v>
      </c>
      <c r="G44" s="282"/>
      <c r="H44" s="268"/>
      <c r="I44" s="168"/>
      <c r="J44" s="168"/>
      <c r="K44" s="571"/>
      <c r="L44" s="416"/>
    </row>
    <row r="45" spans="1:12" ht="16.5" customHeight="1" outlineLevel="1">
      <c r="A45" s="566"/>
      <c r="B45" s="568"/>
      <c r="C45" s="568"/>
      <c r="D45" s="568"/>
      <c r="E45" s="570"/>
      <c r="F45" s="137" t="s">
        <v>85</v>
      </c>
      <c r="G45" s="283"/>
      <c r="H45" s="138"/>
      <c r="I45" s="139"/>
      <c r="J45" s="139"/>
      <c r="K45" s="572"/>
      <c r="L45" s="415"/>
    </row>
    <row r="46" spans="1:12" ht="15.95" customHeight="1" outlineLevel="1">
      <c r="A46" s="565"/>
      <c r="B46" s="567"/>
      <c r="C46" s="567"/>
      <c r="D46" s="567"/>
      <c r="E46" s="569"/>
      <c r="F46" s="22" t="s">
        <v>9</v>
      </c>
      <c r="G46" s="282"/>
      <c r="H46" s="268"/>
      <c r="I46" s="168"/>
      <c r="J46" s="168"/>
      <c r="K46" s="571"/>
      <c r="L46" s="416"/>
    </row>
    <row r="47" spans="1:12" ht="16.5" customHeight="1" outlineLevel="1">
      <c r="A47" s="566"/>
      <c r="B47" s="568"/>
      <c r="C47" s="568"/>
      <c r="D47" s="568"/>
      <c r="E47" s="570"/>
      <c r="F47" s="137" t="s">
        <v>85</v>
      </c>
      <c r="G47" s="283"/>
      <c r="H47" s="138"/>
      <c r="I47" s="139"/>
      <c r="J47" s="139"/>
      <c r="K47" s="572"/>
      <c r="L47" s="415"/>
    </row>
    <row r="48" spans="1:12" ht="15.95" customHeight="1" outlineLevel="1">
      <c r="A48" s="565"/>
      <c r="B48" s="567"/>
      <c r="C48" s="567"/>
      <c r="D48" s="567"/>
      <c r="E48" s="569"/>
      <c r="F48" s="22" t="s">
        <v>9</v>
      </c>
      <c r="G48" s="282"/>
      <c r="H48" s="268"/>
      <c r="I48" s="168"/>
      <c r="J48" s="168"/>
      <c r="K48" s="571"/>
      <c r="L48" s="416"/>
    </row>
    <row r="49" spans="1:12" ht="16.5" customHeight="1" outlineLevel="1">
      <c r="A49" s="566"/>
      <c r="B49" s="568"/>
      <c r="C49" s="568"/>
      <c r="D49" s="568"/>
      <c r="E49" s="570"/>
      <c r="F49" s="137" t="s">
        <v>85</v>
      </c>
      <c r="G49" s="283"/>
      <c r="H49" s="138"/>
      <c r="I49" s="139"/>
      <c r="J49" s="139"/>
      <c r="K49" s="572"/>
      <c r="L49" s="415"/>
    </row>
    <row r="50" spans="1:12" ht="15.95" customHeight="1" outlineLevel="1">
      <c r="A50" s="565"/>
      <c r="B50" s="567"/>
      <c r="C50" s="567"/>
      <c r="D50" s="567"/>
      <c r="E50" s="569"/>
      <c r="F50" s="22" t="s">
        <v>9</v>
      </c>
      <c r="G50" s="282"/>
      <c r="H50" s="268"/>
      <c r="I50" s="168"/>
      <c r="J50" s="168"/>
      <c r="K50" s="571"/>
      <c r="L50" s="416"/>
    </row>
    <row r="51" spans="1:12" ht="16.5" customHeight="1" outlineLevel="1">
      <c r="A51" s="566"/>
      <c r="B51" s="568"/>
      <c r="C51" s="568"/>
      <c r="D51" s="568"/>
      <c r="E51" s="570"/>
      <c r="F51" s="137" t="s">
        <v>85</v>
      </c>
      <c r="G51" s="283"/>
      <c r="H51" s="138"/>
      <c r="I51" s="139"/>
      <c r="J51" s="139"/>
      <c r="K51" s="572"/>
      <c r="L51" s="415"/>
    </row>
    <row r="52" spans="1:12" ht="15.95" customHeight="1" outlineLevel="1">
      <c r="A52" s="565"/>
      <c r="B52" s="567"/>
      <c r="C52" s="567"/>
      <c r="D52" s="567"/>
      <c r="E52" s="569"/>
      <c r="F52" s="22" t="s">
        <v>9</v>
      </c>
      <c r="G52" s="282"/>
      <c r="H52" s="268"/>
      <c r="I52" s="168"/>
      <c r="J52" s="168"/>
      <c r="K52" s="571"/>
      <c r="L52" s="416"/>
    </row>
    <row r="53" spans="1:12" ht="16.5" customHeight="1" outlineLevel="1">
      <c r="A53" s="566"/>
      <c r="B53" s="568"/>
      <c r="C53" s="568"/>
      <c r="D53" s="568"/>
      <c r="E53" s="570"/>
      <c r="F53" s="137" t="s">
        <v>85</v>
      </c>
      <c r="G53" s="283"/>
      <c r="H53" s="138"/>
      <c r="I53" s="139"/>
      <c r="J53" s="139"/>
      <c r="K53" s="572"/>
      <c r="L53" s="415"/>
    </row>
    <row r="54" spans="1:12" ht="15.95" customHeight="1" outlineLevel="1">
      <c r="A54" s="565"/>
      <c r="B54" s="567"/>
      <c r="C54" s="567"/>
      <c r="D54" s="567"/>
      <c r="E54" s="569"/>
      <c r="F54" s="22" t="s">
        <v>9</v>
      </c>
      <c r="G54" s="282"/>
      <c r="H54" s="268"/>
      <c r="I54" s="168"/>
      <c r="J54" s="168"/>
      <c r="K54" s="571"/>
      <c r="L54" s="416"/>
    </row>
    <row r="55" spans="1:12" ht="16.5" customHeight="1" outlineLevel="1">
      <c r="A55" s="566"/>
      <c r="B55" s="568"/>
      <c r="C55" s="568"/>
      <c r="D55" s="568"/>
      <c r="E55" s="570"/>
      <c r="F55" s="137" t="s">
        <v>85</v>
      </c>
      <c r="G55" s="283"/>
      <c r="H55" s="138"/>
      <c r="I55" s="139"/>
      <c r="J55" s="139"/>
      <c r="K55" s="572"/>
      <c r="L55" s="415"/>
    </row>
    <row r="56" spans="1:12" ht="15.95" customHeight="1" outlineLevel="1">
      <c r="A56" s="565"/>
      <c r="B56" s="567"/>
      <c r="C56" s="567"/>
      <c r="D56" s="567"/>
      <c r="E56" s="569"/>
      <c r="F56" s="22" t="s">
        <v>9</v>
      </c>
      <c r="G56" s="282"/>
      <c r="H56" s="268"/>
      <c r="I56" s="168"/>
      <c r="J56" s="168"/>
      <c r="K56" s="571"/>
      <c r="L56" s="416"/>
    </row>
    <row r="57" spans="1:12" ht="16.5" customHeight="1" outlineLevel="1">
      <c r="A57" s="566"/>
      <c r="B57" s="568"/>
      <c r="C57" s="568"/>
      <c r="D57" s="568"/>
      <c r="E57" s="570"/>
      <c r="F57" s="137" t="s">
        <v>85</v>
      </c>
      <c r="G57" s="283"/>
      <c r="H57" s="138"/>
      <c r="I57" s="139"/>
      <c r="J57" s="139"/>
      <c r="K57" s="572"/>
      <c r="L57" s="415"/>
    </row>
    <row r="58" spans="1:12" ht="15.95" customHeight="1" outlineLevel="1">
      <c r="A58" s="565"/>
      <c r="B58" s="567"/>
      <c r="C58" s="567"/>
      <c r="D58" s="567"/>
      <c r="E58" s="569"/>
      <c r="F58" s="22" t="s">
        <v>9</v>
      </c>
      <c r="G58" s="282"/>
      <c r="H58" s="268"/>
      <c r="I58" s="168"/>
      <c r="J58" s="168"/>
      <c r="K58" s="571"/>
      <c r="L58" s="416"/>
    </row>
    <row r="59" spans="1:12" ht="16.5" customHeight="1" outlineLevel="1">
      <c r="A59" s="566"/>
      <c r="B59" s="568"/>
      <c r="C59" s="568"/>
      <c r="D59" s="568"/>
      <c r="E59" s="570"/>
      <c r="F59" s="137" t="s">
        <v>85</v>
      </c>
      <c r="G59" s="283"/>
      <c r="H59" s="138"/>
      <c r="I59" s="139"/>
      <c r="J59" s="139"/>
      <c r="K59" s="572"/>
      <c r="L59" s="415"/>
    </row>
    <row r="60" spans="1:12" ht="15.95" customHeight="1" outlineLevel="1">
      <c r="A60" s="565"/>
      <c r="B60" s="567"/>
      <c r="C60" s="567"/>
      <c r="D60" s="567"/>
      <c r="E60" s="569"/>
      <c r="F60" s="22" t="s">
        <v>9</v>
      </c>
      <c r="G60" s="282"/>
      <c r="H60" s="268"/>
      <c r="I60" s="168"/>
      <c r="J60" s="168"/>
      <c r="K60" s="571"/>
      <c r="L60" s="416"/>
    </row>
    <row r="61" spans="1:12" ht="16.5" customHeight="1" outlineLevel="1">
      <c r="A61" s="566"/>
      <c r="B61" s="568"/>
      <c r="C61" s="568"/>
      <c r="D61" s="568"/>
      <c r="E61" s="570"/>
      <c r="F61" s="137" t="s">
        <v>85</v>
      </c>
      <c r="G61" s="283"/>
      <c r="H61" s="138"/>
      <c r="I61" s="139"/>
      <c r="J61" s="139"/>
      <c r="K61" s="572"/>
      <c r="L61" s="415"/>
    </row>
    <row r="62" spans="1:12" ht="15.95" customHeight="1" outlineLevel="1">
      <c r="A62" s="565"/>
      <c r="B62" s="567"/>
      <c r="C62" s="567"/>
      <c r="D62" s="567"/>
      <c r="E62" s="569"/>
      <c r="F62" s="22" t="s">
        <v>9</v>
      </c>
      <c r="G62" s="282"/>
      <c r="H62" s="268"/>
      <c r="I62" s="168"/>
      <c r="J62" s="168"/>
      <c r="K62" s="571"/>
      <c r="L62" s="416"/>
    </row>
    <row r="63" spans="1:12" ht="16.5" customHeight="1" outlineLevel="1">
      <c r="A63" s="566"/>
      <c r="B63" s="568"/>
      <c r="C63" s="568"/>
      <c r="D63" s="568"/>
      <c r="E63" s="570"/>
      <c r="F63" s="137" t="s">
        <v>85</v>
      </c>
      <c r="G63" s="283"/>
      <c r="H63" s="138"/>
      <c r="I63" s="139"/>
      <c r="J63" s="139"/>
      <c r="K63" s="572"/>
      <c r="L63" s="415"/>
    </row>
    <row r="64" spans="1:12" ht="15.95" customHeight="1" outlineLevel="1">
      <c r="A64" s="565"/>
      <c r="B64" s="567"/>
      <c r="C64" s="567"/>
      <c r="D64" s="567"/>
      <c r="E64" s="569"/>
      <c r="F64" s="22" t="s">
        <v>9</v>
      </c>
      <c r="G64" s="282"/>
      <c r="H64" s="268"/>
      <c r="I64" s="168"/>
      <c r="J64" s="168"/>
      <c r="K64" s="571"/>
      <c r="L64" s="416"/>
    </row>
    <row r="65" spans="1:12" ht="16.5" customHeight="1" outlineLevel="1">
      <c r="A65" s="566"/>
      <c r="B65" s="568"/>
      <c r="C65" s="568"/>
      <c r="D65" s="568"/>
      <c r="E65" s="570"/>
      <c r="F65" s="137" t="s">
        <v>85</v>
      </c>
      <c r="G65" s="283"/>
      <c r="H65" s="138"/>
      <c r="I65" s="139"/>
      <c r="J65" s="139"/>
      <c r="K65" s="572"/>
      <c r="L65" s="415"/>
    </row>
    <row r="66" spans="1:12" ht="15.95" customHeight="1" outlineLevel="1">
      <c r="A66" s="565"/>
      <c r="B66" s="567"/>
      <c r="C66" s="567"/>
      <c r="D66" s="567"/>
      <c r="E66" s="569"/>
      <c r="F66" s="22" t="s">
        <v>9</v>
      </c>
      <c r="G66" s="282"/>
      <c r="H66" s="268"/>
      <c r="I66" s="168"/>
      <c r="J66" s="168"/>
      <c r="K66" s="571"/>
      <c r="L66" s="416"/>
    </row>
    <row r="67" spans="1:12" ht="16.5" customHeight="1" outlineLevel="1">
      <c r="A67" s="566"/>
      <c r="B67" s="568"/>
      <c r="C67" s="568"/>
      <c r="D67" s="568"/>
      <c r="E67" s="570"/>
      <c r="F67" s="137" t="s">
        <v>85</v>
      </c>
      <c r="G67" s="283"/>
      <c r="H67" s="138"/>
      <c r="I67" s="139"/>
      <c r="J67" s="139"/>
      <c r="K67" s="572"/>
      <c r="L67" s="415"/>
    </row>
    <row r="68" spans="1:12" ht="15.95" customHeight="1" outlineLevel="1">
      <c r="A68" s="565"/>
      <c r="B68" s="567"/>
      <c r="C68" s="567"/>
      <c r="D68" s="567"/>
      <c r="E68" s="569"/>
      <c r="F68" s="22" t="s">
        <v>9</v>
      </c>
      <c r="G68" s="282"/>
      <c r="H68" s="268"/>
      <c r="I68" s="168"/>
      <c r="J68" s="168"/>
      <c r="K68" s="571"/>
      <c r="L68" s="416"/>
    </row>
    <row r="69" spans="1:12" ht="16.5" customHeight="1" outlineLevel="1">
      <c r="A69" s="566"/>
      <c r="B69" s="568"/>
      <c r="C69" s="568"/>
      <c r="D69" s="568"/>
      <c r="E69" s="570"/>
      <c r="F69" s="137" t="s">
        <v>85</v>
      </c>
      <c r="G69" s="283"/>
      <c r="H69" s="138"/>
      <c r="I69" s="139"/>
      <c r="J69" s="139"/>
      <c r="K69" s="572"/>
      <c r="L69" s="415"/>
    </row>
    <row r="70" spans="1:12" ht="15.95" customHeight="1" outlineLevel="1">
      <c r="A70" s="565"/>
      <c r="B70" s="567"/>
      <c r="C70" s="567"/>
      <c r="D70" s="567"/>
      <c r="E70" s="569"/>
      <c r="F70" s="22" t="s">
        <v>9</v>
      </c>
      <c r="G70" s="282"/>
      <c r="H70" s="268"/>
      <c r="I70" s="168"/>
      <c r="J70" s="168"/>
      <c r="K70" s="571"/>
      <c r="L70" s="416"/>
    </row>
    <row r="71" spans="1:12" ht="16.5" customHeight="1" outlineLevel="1">
      <c r="A71" s="566"/>
      <c r="B71" s="568"/>
      <c r="C71" s="568"/>
      <c r="D71" s="568"/>
      <c r="E71" s="570"/>
      <c r="F71" s="137" t="s">
        <v>85</v>
      </c>
      <c r="G71" s="283"/>
      <c r="H71" s="138"/>
      <c r="I71" s="139"/>
      <c r="J71" s="139"/>
      <c r="K71" s="572"/>
      <c r="L71" s="415"/>
    </row>
    <row r="72" spans="1:12" ht="15.95" customHeight="1" outlineLevel="1">
      <c r="A72" s="565"/>
      <c r="B72" s="567"/>
      <c r="C72" s="567"/>
      <c r="D72" s="567"/>
      <c r="E72" s="569"/>
      <c r="F72" s="22" t="s">
        <v>9</v>
      </c>
      <c r="G72" s="282"/>
      <c r="H72" s="268"/>
      <c r="I72" s="168"/>
      <c r="J72" s="168"/>
      <c r="K72" s="571"/>
      <c r="L72" s="416"/>
    </row>
    <row r="73" spans="1:12" ht="16.5" customHeight="1" outlineLevel="1">
      <c r="A73" s="566"/>
      <c r="B73" s="568"/>
      <c r="C73" s="568"/>
      <c r="D73" s="568"/>
      <c r="E73" s="570"/>
      <c r="F73" s="137" t="s">
        <v>85</v>
      </c>
      <c r="G73" s="283"/>
      <c r="H73" s="138"/>
      <c r="I73" s="139"/>
      <c r="J73" s="139"/>
      <c r="K73" s="572"/>
      <c r="L73" s="415"/>
    </row>
    <row r="74" spans="1:12" ht="15.95" customHeight="1" outlineLevel="1">
      <c r="A74" s="565"/>
      <c r="B74" s="567"/>
      <c r="C74" s="567"/>
      <c r="D74" s="567"/>
      <c r="E74" s="569"/>
      <c r="F74" s="22" t="s">
        <v>9</v>
      </c>
      <c r="G74" s="282"/>
      <c r="H74" s="268"/>
      <c r="I74" s="168"/>
      <c r="J74" s="168"/>
      <c r="K74" s="571"/>
      <c r="L74" s="416"/>
    </row>
    <row r="75" spans="1:12" ht="16.5" customHeight="1" outlineLevel="1">
      <c r="A75" s="566"/>
      <c r="B75" s="568"/>
      <c r="C75" s="568"/>
      <c r="D75" s="568"/>
      <c r="E75" s="570"/>
      <c r="F75" s="137" t="s">
        <v>85</v>
      </c>
      <c r="G75" s="283"/>
      <c r="H75" s="138"/>
      <c r="I75" s="139"/>
      <c r="J75" s="139"/>
      <c r="K75" s="572"/>
      <c r="L75" s="415"/>
    </row>
    <row r="76" spans="1:12" ht="15.95" customHeight="1" outlineLevel="1">
      <c r="A76" s="565"/>
      <c r="B76" s="567"/>
      <c r="C76" s="567"/>
      <c r="D76" s="567"/>
      <c r="E76" s="569"/>
      <c r="F76" s="22" t="s">
        <v>9</v>
      </c>
      <c r="G76" s="282"/>
      <c r="H76" s="268"/>
      <c r="I76" s="168"/>
      <c r="J76" s="168"/>
      <c r="K76" s="571"/>
      <c r="L76" s="416"/>
    </row>
    <row r="77" spans="1:12" ht="16.5" customHeight="1" outlineLevel="1">
      <c r="A77" s="566"/>
      <c r="B77" s="568"/>
      <c r="C77" s="568"/>
      <c r="D77" s="568"/>
      <c r="E77" s="570"/>
      <c r="F77" s="137" t="s">
        <v>85</v>
      </c>
      <c r="G77" s="283"/>
      <c r="H77" s="138"/>
      <c r="I77" s="139"/>
      <c r="J77" s="139"/>
      <c r="K77" s="572"/>
      <c r="L77" s="415"/>
    </row>
    <row r="78" spans="1:12" ht="15.95" customHeight="1" outlineLevel="1">
      <c r="A78" s="565"/>
      <c r="B78" s="567"/>
      <c r="C78" s="567"/>
      <c r="D78" s="567"/>
      <c r="E78" s="569"/>
      <c r="F78" s="22" t="s">
        <v>9</v>
      </c>
      <c r="G78" s="282"/>
      <c r="H78" s="268"/>
      <c r="I78" s="168"/>
      <c r="J78" s="168"/>
      <c r="K78" s="571"/>
      <c r="L78" s="416"/>
    </row>
    <row r="79" spans="1:12" ht="16.5" customHeight="1" outlineLevel="1">
      <c r="A79" s="566"/>
      <c r="B79" s="568"/>
      <c r="C79" s="568"/>
      <c r="D79" s="568"/>
      <c r="E79" s="570"/>
      <c r="F79" s="137" t="s">
        <v>85</v>
      </c>
      <c r="G79" s="283"/>
      <c r="H79" s="138"/>
      <c r="I79" s="139"/>
      <c r="J79" s="139"/>
      <c r="K79" s="572"/>
      <c r="L79" s="415"/>
    </row>
    <row r="80" spans="1:12" ht="15.95" customHeight="1" outlineLevel="1">
      <c r="A80" s="565"/>
      <c r="B80" s="567"/>
      <c r="C80" s="567"/>
      <c r="D80" s="567"/>
      <c r="E80" s="569"/>
      <c r="F80" s="22" t="s">
        <v>9</v>
      </c>
      <c r="G80" s="282"/>
      <c r="H80" s="268"/>
      <c r="I80" s="168"/>
      <c r="J80" s="168"/>
      <c r="K80" s="571"/>
      <c r="L80" s="416"/>
    </row>
    <row r="81" spans="1:12" ht="16.5" customHeight="1" outlineLevel="1">
      <c r="A81" s="566"/>
      <c r="B81" s="568"/>
      <c r="C81" s="568"/>
      <c r="D81" s="568"/>
      <c r="E81" s="570"/>
      <c r="F81" s="137" t="s">
        <v>85</v>
      </c>
      <c r="G81" s="283"/>
      <c r="H81" s="138"/>
      <c r="I81" s="139"/>
      <c r="J81" s="139"/>
      <c r="K81" s="572"/>
      <c r="L81" s="415"/>
    </row>
    <row r="82" spans="1:12" ht="15.95" customHeight="1" outlineLevel="1">
      <c r="A82" s="565"/>
      <c r="B82" s="567"/>
      <c r="C82" s="567"/>
      <c r="D82" s="567"/>
      <c r="E82" s="569"/>
      <c r="F82" s="22" t="s">
        <v>9</v>
      </c>
      <c r="G82" s="282"/>
      <c r="H82" s="268"/>
      <c r="I82" s="168"/>
      <c r="J82" s="168"/>
      <c r="K82" s="571"/>
      <c r="L82" s="416"/>
    </row>
    <row r="83" spans="1:12" ht="16.5" customHeight="1" outlineLevel="1">
      <c r="A83" s="566"/>
      <c r="B83" s="568"/>
      <c r="C83" s="568"/>
      <c r="D83" s="568"/>
      <c r="E83" s="570"/>
      <c r="F83" s="137" t="s">
        <v>85</v>
      </c>
      <c r="G83" s="283"/>
      <c r="H83" s="138"/>
      <c r="I83" s="139"/>
      <c r="J83" s="139"/>
      <c r="K83" s="572"/>
      <c r="L83" s="415"/>
    </row>
    <row r="84" spans="1:12" ht="15.95" customHeight="1" outlineLevel="1">
      <c r="A84" s="565"/>
      <c r="B84" s="567"/>
      <c r="C84" s="567"/>
      <c r="D84" s="567"/>
      <c r="E84" s="569"/>
      <c r="F84" s="22" t="s">
        <v>9</v>
      </c>
      <c r="G84" s="282"/>
      <c r="H84" s="268"/>
      <c r="I84" s="168"/>
      <c r="J84" s="168"/>
      <c r="K84" s="571"/>
      <c r="L84" s="416"/>
    </row>
    <row r="85" spans="1:12" ht="16.5" customHeight="1" outlineLevel="1">
      <c r="A85" s="566"/>
      <c r="B85" s="568"/>
      <c r="C85" s="568"/>
      <c r="D85" s="568"/>
      <c r="E85" s="570"/>
      <c r="F85" s="137" t="s">
        <v>85</v>
      </c>
      <c r="G85" s="283"/>
      <c r="H85" s="138"/>
      <c r="I85" s="139"/>
      <c r="J85" s="139"/>
      <c r="K85" s="572"/>
      <c r="L85" s="415"/>
    </row>
    <row r="86" spans="1:12" ht="15.95" customHeight="1" outlineLevel="1">
      <c r="A86" s="565"/>
      <c r="B86" s="567"/>
      <c r="C86" s="567"/>
      <c r="D86" s="567"/>
      <c r="E86" s="569"/>
      <c r="F86" s="22" t="s">
        <v>9</v>
      </c>
      <c r="G86" s="282"/>
      <c r="H86" s="268"/>
      <c r="I86" s="168"/>
      <c r="J86" s="168"/>
      <c r="K86" s="571"/>
      <c r="L86" s="416"/>
    </row>
    <row r="87" spans="1:12" ht="16.5" customHeight="1" outlineLevel="1">
      <c r="A87" s="566"/>
      <c r="B87" s="568"/>
      <c r="C87" s="568"/>
      <c r="D87" s="568"/>
      <c r="E87" s="570"/>
      <c r="F87" s="137" t="s">
        <v>85</v>
      </c>
      <c r="G87" s="283"/>
      <c r="H87" s="138"/>
      <c r="I87" s="139"/>
      <c r="J87" s="139"/>
      <c r="K87" s="572"/>
      <c r="L87" s="415"/>
    </row>
    <row r="88" spans="1:12" ht="15.95" customHeight="1" outlineLevel="1">
      <c r="A88" s="565"/>
      <c r="B88" s="567"/>
      <c r="C88" s="567"/>
      <c r="D88" s="567"/>
      <c r="E88" s="569"/>
      <c r="F88" s="22" t="s">
        <v>9</v>
      </c>
      <c r="G88" s="282"/>
      <c r="H88" s="268"/>
      <c r="I88" s="168"/>
      <c r="J88" s="168"/>
      <c r="K88" s="571"/>
      <c r="L88" s="416"/>
    </row>
    <row r="89" spans="1:12" ht="16.5" customHeight="1" outlineLevel="1">
      <c r="A89" s="566"/>
      <c r="B89" s="568"/>
      <c r="C89" s="568"/>
      <c r="D89" s="568"/>
      <c r="E89" s="570"/>
      <c r="F89" s="137" t="s">
        <v>85</v>
      </c>
      <c r="G89" s="283"/>
      <c r="H89" s="138"/>
      <c r="I89" s="139"/>
      <c r="J89" s="139"/>
      <c r="K89" s="572"/>
      <c r="L89" s="415"/>
    </row>
    <row r="90" spans="1:12" ht="15.95" customHeight="1" outlineLevel="1">
      <c r="A90" s="565"/>
      <c r="B90" s="567"/>
      <c r="C90" s="567"/>
      <c r="D90" s="567"/>
      <c r="E90" s="569"/>
      <c r="F90" s="22" t="s">
        <v>9</v>
      </c>
      <c r="G90" s="282"/>
      <c r="H90" s="268"/>
      <c r="I90" s="168"/>
      <c r="J90" s="168"/>
      <c r="K90" s="571"/>
      <c r="L90" s="416"/>
    </row>
    <row r="91" spans="1:12" ht="16.5" customHeight="1" outlineLevel="1">
      <c r="A91" s="566"/>
      <c r="B91" s="568"/>
      <c r="C91" s="568"/>
      <c r="D91" s="568"/>
      <c r="E91" s="570"/>
      <c r="F91" s="137" t="s">
        <v>85</v>
      </c>
      <c r="G91" s="283"/>
      <c r="H91" s="138"/>
      <c r="I91" s="139"/>
      <c r="J91" s="139"/>
      <c r="K91" s="572"/>
      <c r="L91" s="415"/>
    </row>
    <row r="92" spans="1:12" ht="15.95" customHeight="1" outlineLevel="1">
      <c r="A92" s="565"/>
      <c r="B92" s="567"/>
      <c r="C92" s="567"/>
      <c r="D92" s="567"/>
      <c r="E92" s="569"/>
      <c r="F92" s="22" t="s">
        <v>9</v>
      </c>
      <c r="G92" s="282"/>
      <c r="H92" s="268"/>
      <c r="I92" s="168"/>
      <c r="J92" s="168"/>
      <c r="K92" s="571"/>
      <c r="L92" s="416"/>
    </row>
    <row r="93" spans="1:12" ht="16.5" customHeight="1" outlineLevel="1">
      <c r="A93" s="566"/>
      <c r="B93" s="568"/>
      <c r="C93" s="568"/>
      <c r="D93" s="568"/>
      <c r="E93" s="570"/>
      <c r="F93" s="137" t="s">
        <v>85</v>
      </c>
      <c r="G93" s="283"/>
      <c r="H93" s="138"/>
      <c r="I93" s="139"/>
      <c r="J93" s="139"/>
      <c r="K93" s="572"/>
      <c r="L93" s="415"/>
    </row>
    <row r="94" spans="1:12" ht="15.95" customHeight="1" outlineLevel="1">
      <c r="A94" s="565"/>
      <c r="B94" s="567"/>
      <c r="C94" s="567"/>
      <c r="D94" s="567"/>
      <c r="E94" s="569"/>
      <c r="F94" s="22" t="s">
        <v>9</v>
      </c>
      <c r="G94" s="282"/>
      <c r="H94" s="268"/>
      <c r="I94" s="168"/>
      <c r="J94" s="168"/>
      <c r="K94" s="571"/>
      <c r="L94" s="416"/>
    </row>
    <row r="95" spans="1:12" ht="16.5" customHeight="1" outlineLevel="1">
      <c r="A95" s="566"/>
      <c r="B95" s="568"/>
      <c r="C95" s="568"/>
      <c r="D95" s="568"/>
      <c r="E95" s="570"/>
      <c r="F95" s="137" t="s">
        <v>85</v>
      </c>
      <c r="G95" s="283"/>
      <c r="H95" s="138"/>
      <c r="I95" s="139"/>
      <c r="J95" s="139"/>
      <c r="K95" s="572"/>
      <c r="L95" s="415"/>
    </row>
    <row r="96" spans="1:12" ht="15.95" customHeight="1" outlineLevel="1">
      <c r="A96" s="565"/>
      <c r="B96" s="567"/>
      <c r="C96" s="567"/>
      <c r="D96" s="567"/>
      <c r="E96" s="569"/>
      <c r="F96" s="22" t="s">
        <v>9</v>
      </c>
      <c r="G96" s="282"/>
      <c r="H96" s="268"/>
      <c r="I96" s="168"/>
      <c r="J96" s="168"/>
      <c r="K96" s="571"/>
      <c r="L96" s="416"/>
    </row>
    <row r="97" spans="1:12" ht="16.5" customHeight="1" outlineLevel="1">
      <c r="A97" s="566"/>
      <c r="B97" s="568"/>
      <c r="C97" s="568"/>
      <c r="D97" s="568"/>
      <c r="E97" s="570"/>
      <c r="F97" s="137" t="s">
        <v>85</v>
      </c>
      <c r="G97" s="283"/>
      <c r="H97" s="138"/>
      <c r="I97" s="139"/>
      <c r="J97" s="139"/>
      <c r="K97" s="572"/>
      <c r="L97" s="415"/>
    </row>
    <row r="98" spans="1:12" ht="15.95" customHeight="1" outlineLevel="1">
      <c r="A98" s="565"/>
      <c r="B98" s="567"/>
      <c r="C98" s="567"/>
      <c r="D98" s="567"/>
      <c r="E98" s="569"/>
      <c r="F98" s="22" t="s">
        <v>9</v>
      </c>
      <c r="G98" s="282"/>
      <c r="H98" s="268"/>
      <c r="I98" s="168"/>
      <c r="J98" s="168"/>
      <c r="K98" s="571"/>
      <c r="L98" s="416"/>
    </row>
    <row r="99" spans="1:12" ht="16.5" customHeight="1" outlineLevel="1">
      <c r="A99" s="566"/>
      <c r="B99" s="568"/>
      <c r="C99" s="568"/>
      <c r="D99" s="568"/>
      <c r="E99" s="570"/>
      <c r="F99" s="137" t="s">
        <v>85</v>
      </c>
      <c r="G99" s="283"/>
      <c r="H99" s="138"/>
      <c r="I99" s="139"/>
      <c r="J99" s="139"/>
      <c r="K99" s="572"/>
      <c r="L99" s="415"/>
    </row>
    <row r="100" spans="1:12" ht="15.95" customHeight="1" outlineLevel="1">
      <c r="A100" s="565"/>
      <c r="B100" s="567"/>
      <c r="C100" s="567"/>
      <c r="D100" s="567"/>
      <c r="E100" s="569"/>
      <c r="F100" s="22" t="s">
        <v>9</v>
      </c>
      <c r="G100" s="282"/>
      <c r="H100" s="268"/>
      <c r="I100" s="168"/>
      <c r="J100" s="168"/>
      <c r="K100" s="571"/>
      <c r="L100" s="416"/>
    </row>
    <row r="101" spans="1:12" ht="16.5" customHeight="1" outlineLevel="1">
      <c r="A101" s="566"/>
      <c r="B101" s="568"/>
      <c r="C101" s="568"/>
      <c r="D101" s="568"/>
      <c r="E101" s="570"/>
      <c r="F101" s="137" t="s">
        <v>85</v>
      </c>
      <c r="G101" s="283"/>
      <c r="H101" s="138"/>
      <c r="I101" s="139"/>
      <c r="J101" s="139"/>
      <c r="K101" s="572"/>
      <c r="L101" s="415"/>
    </row>
    <row r="102" spans="1:12" ht="15.95" customHeight="1" outlineLevel="1">
      <c r="A102" s="565"/>
      <c r="B102" s="567"/>
      <c r="C102" s="567"/>
      <c r="D102" s="567"/>
      <c r="E102" s="569"/>
      <c r="F102" s="22" t="s">
        <v>9</v>
      </c>
      <c r="G102" s="282"/>
      <c r="H102" s="268"/>
      <c r="I102" s="168"/>
      <c r="J102" s="168"/>
      <c r="K102" s="571"/>
      <c r="L102" s="416"/>
    </row>
    <row r="103" spans="1:12" ht="16.5" customHeight="1" outlineLevel="1">
      <c r="A103" s="566"/>
      <c r="B103" s="568"/>
      <c r="C103" s="568"/>
      <c r="D103" s="568"/>
      <c r="E103" s="570"/>
      <c r="F103" s="137" t="s">
        <v>85</v>
      </c>
      <c r="G103" s="283"/>
      <c r="H103" s="138"/>
      <c r="I103" s="139"/>
      <c r="J103" s="139"/>
      <c r="K103" s="572"/>
      <c r="L103" s="415"/>
    </row>
    <row r="104" spans="1:12" ht="15.95" customHeight="1" outlineLevel="1">
      <c r="A104" s="565"/>
      <c r="B104" s="567"/>
      <c r="C104" s="567"/>
      <c r="D104" s="567"/>
      <c r="E104" s="569"/>
      <c r="F104" s="22" t="s">
        <v>9</v>
      </c>
      <c r="G104" s="282"/>
      <c r="H104" s="268"/>
      <c r="I104" s="168"/>
      <c r="J104" s="168"/>
      <c r="K104" s="571"/>
      <c r="L104" s="416"/>
    </row>
    <row r="105" spans="1:12" ht="16.5" customHeight="1" outlineLevel="1">
      <c r="A105" s="566"/>
      <c r="B105" s="568"/>
      <c r="C105" s="568"/>
      <c r="D105" s="568"/>
      <c r="E105" s="570"/>
      <c r="F105" s="137" t="s">
        <v>85</v>
      </c>
      <c r="G105" s="283"/>
      <c r="H105" s="138"/>
      <c r="I105" s="139"/>
      <c r="J105" s="139"/>
      <c r="K105" s="572"/>
      <c r="L105" s="415"/>
    </row>
    <row r="106" spans="1:12" ht="15.95" customHeight="1" outlineLevel="1">
      <c r="A106" s="565"/>
      <c r="B106" s="567"/>
      <c r="C106" s="567"/>
      <c r="D106" s="567"/>
      <c r="E106" s="569"/>
      <c r="F106" s="22" t="s">
        <v>9</v>
      </c>
      <c r="G106" s="282"/>
      <c r="H106" s="268"/>
      <c r="I106" s="168"/>
      <c r="J106" s="168"/>
      <c r="K106" s="571"/>
      <c r="L106" s="416"/>
    </row>
    <row r="107" spans="1:12" ht="16.5" customHeight="1" outlineLevel="1">
      <c r="A107" s="566"/>
      <c r="B107" s="568"/>
      <c r="C107" s="568"/>
      <c r="D107" s="568"/>
      <c r="E107" s="570"/>
      <c r="F107" s="137" t="s">
        <v>85</v>
      </c>
      <c r="G107" s="283"/>
      <c r="H107" s="138"/>
      <c r="I107" s="139"/>
      <c r="J107" s="139"/>
      <c r="K107" s="572"/>
      <c r="L107" s="415"/>
    </row>
    <row r="108" spans="1:12" ht="15.95" customHeight="1" outlineLevel="1">
      <c r="A108" s="565"/>
      <c r="B108" s="567"/>
      <c r="C108" s="567"/>
      <c r="D108" s="567"/>
      <c r="E108" s="569"/>
      <c r="F108" s="22" t="s">
        <v>9</v>
      </c>
      <c r="G108" s="282"/>
      <c r="H108" s="268"/>
      <c r="I108" s="168"/>
      <c r="J108" s="168"/>
      <c r="K108" s="571"/>
      <c r="L108" s="416"/>
    </row>
    <row r="109" spans="1:12" ht="16.5" customHeight="1" outlineLevel="1">
      <c r="A109" s="566"/>
      <c r="B109" s="568"/>
      <c r="C109" s="568"/>
      <c r="D109" s="568"/>
      <c r="E109" s="570"/>
      <c r="F109" s="137" t="s">
        <v>85</v>
      </c>
      <c r="G109" s="283"/>
      <c r="H109" s="138"/>
      <c r="I109" s="139"/>
      <c r="J109" s="139"/>
      <c r="K109" s="572"/>
      <c r="L109" s="415"/>
    </row>
    <row r="110" spans="1:12" ht="15.95" customHeight="1" outlineLevel="1">
      <c r="A110" s="565"/>
      <c r="B110" s="567"/>
      <c r="C110" s="567"/>
      <c r="D110" s="567"/>
      <c r="E110" s="569"/>
      <c r="F110" s="22" t="s">
        <v>9</v>
      </c>
      <c r="G110" s="282"/>
      <c r="H110" s="268"/>
      <c r="I110" s="168"/>
      <c r="J110" s="168"/>
      <c r="K110" s="571"/>
      <c r="L110" s="416"/>
    </row>
    <row r="111" spans="1:12" ht="16.5" customHeight="1" outlineLevel="1">
      <c r="A111" s="566"/>
      <c r="B111" s="568"/>
      <c r="C111" s="568"/>
      <c r="D111" s="568"/>
      <c r="E111" s="570"/>
      <c r="F111" s="137" t="s">
        <v>85</v>
      </c>
      <c r="G111" s="283"/>
      <c r="H111" s="138"/>
      <c r="I111" s="139"/>
      <c r="J111" s="139"/>
      <c r="K111" s="572"/>
      <c r="L111" s="415"/>
    </row>
    <row r="112" spans="1:12" ht="15.95" customHeight="1" outlineLevel="1">
      <c r="A112" s="565"/>
      <c r="B112" s="567"/>
      <c r="C112" s="567"/>
      <c r="D112" s="567"/>
      <c r="E112" s="569"/>
      <c r="F112" s="22" t="s">
        <v>9</v>
      </c>
      <c r="G112" s="282"/>
      <c r="H112" s="268"/>
      <c r="I112" s="168"/>
      <c r="J112" s="168"/>
      <c r="K112" s="571"/>
      <c r="L112" s="416"/>
    </row>
    <row r="113" spans="1:12" ht="16.5" customHeight="1" outlineLevel="1">
      <c r="A113" s="566"/>
      <c r="B113" s="568"/>
      <c r="C113" s="568"/>
      <c r="D113" s="568"/>
      <c r="E113" s="570"/>
      <c r="F113" s="137" t="s">
        <v>85</v>
      </c>
      <c r="G113" s="283"/>
      <c r="H113" s="138"/>
      <c r="I113" s="139"/>
      <c r="J113" s="139"/>
      <c r="K113" s="572"/>
      <c r="L113" s="415"/>
    </row>
    <row r="114" spans="1:12" ht="15.95" customHeight="1" outlineLevel="1">
      <c r="A114" s="565"/>
      <c r="B114" s="567"/>
      <c r="C114" s="567"/>
      <c r="D114" s="567"/>
      <c r="E114" s="569"/>
      <c r="F114" s="22" t="s">
        <v>9</v>
      </c>
      <c r="G114" s="282"/>
      <c r="H114" s="268"/>
      <c r="I114" s="168"/>
      <c r="J114" s="168"/>
      <c r="K114" s="571"/>
      <c r="L114" s="416"/>
    </row>
    <row r="115" spans="1:12" ht="16.5" customHeight="1" outlineLevel="1">
      <c r="A115" s="566"/>
      <c r="B115" s="568"/>
      <c r="C115" s="568"/>
      <c r="D115" s="568"/>
      <c r="E115" s="570"/>
      <c r="F115" s="137" t="s">
        <v>85</v>
      </c>
      <c r="G115" s="283"/>
      <c r="H115" s="138"/>
      <c r="I115" s="139"/>
      <c r="J115" s="139"/>
      <c r="K115" s="572"/>
      <c r="L115" s="415"/>
    </row>
    <row r="116" spans="1:12" ht="15.95" customHeight="1" outlineLevel="1">
      <c r="A116" s="565"/>
      <c r="B116" s="567"/>
      <c r="C116" s="567"/>
      <c r="D116" s="567"/>
      <c r="E116" s="569"/>
      <c r="F116" s="22" t="s">
        <v>9</v>
      </c>
      <c r="G116" s="282"/>
      <c r="H116" s="268"/>
      <c r="I116" s="168"/>
      <c r="J116" s="168"/>
      <c r="K116" s="571"/>
      <c r="L116" s="416"/>
    </row>
    <row r="117" spans="1:12" ht="16.5" customHeight="1" outlineLevel="1">
      <c r="A117" s="566"/>
      <c r="B117" s="568"/>
      <c r="C117" s="568"/>
      <c r="D117" s="568"/>
      <c r="E117" s="570"/>
      <c r="F117" s="137" t="s">
        <v>85</v>
      </c>
      <c r="G117" s="283"/>
      <c r="H117" s="138"/>
      <c r="I117" s="139"/>
      <c r="J117" s="139"/>
      <c r="K117" s="572"/>
      <c r="L117" s="415"/>
    </row>
    <row r="118" spans="1:12" ht="15.95" customHeight="1" outlineLevel="1">
      <c r="A118" s="565"/>
      <c r="B118" s="567"/>
      <c r="C118" s="567"/>
      <c r="D118" s="567"/>
      <c r="E118" s="569"/>
      <c r="F118" s="22" t="s">
        <v>9</v>
      </c>
      <c r="G118" s="282"/>
      <c r="H118" s="268"/>
      <c r="I118" s="168"/>
      <c r="J118" s="168"/>
      <c r="K118" s="571"/>
      <c r="L118" s="416"/>
    </row>
    <row r="119" spans="1:12" ht="16.5" customHeight="1" outlineLevel="1">
      <c r="A119" s="566"/>
      <c r="B119" s="568"/>
      <c r="C119" s="568"/>
      <c r="D119" s="568"/>
      <c r="E119" s="570"/>
      <c r="F119" s="137" t="s">
        <v>85</v>
      </c>
      <c r="G119" s="283"/>
      <c r="H119" s="138"/>
      <c r="I119" s="139"/>
      <c r="J119" s="139"/>
      <c r="K119" s="572"/>
      <c r="L119" s="415"/>
    </row>
    <row r="120" spans="1:12" ht="15.95" customHeight="1" outlineLevel="1">
      <c r="A120" s="565"/>
      <c r="B120" s="567"/>
      <c r="C120" s="567"/>
      <c r="D120" s="567"/>
      <c r="E120" s="569"/>
      <c r="F120" s="22" t="s">
        <v>9</v>
      </c>
      <c r="G120" s="282"/>
      <c r="H120" s="268"/>
      <c r="I120" s="168"/>
      <c r="J120" s="168"/>
      <c r="K120" s="571"/>
      <c r="L120" s="416"/>
    </row>
    <row r="121" spans="1:12" ht="16.5" customHeight="1" outlineLevel="1">
      <c r="A121" s="566"/>
      <c r="B121" s="568"/>
      <c r="C121" s="568"/>
      <c r="D121" s="568"/>
      <c r="E121" s="570"/>
      <c r="F121" s="137" t="s">
        <v>85</v>
      </c>
      <c r="G121" s="283"/>
      <c r="H121" s="138"/>
      <c r="I121" s="139"/>
      <c r="J121" s="139"/>
      <c r="K121" s="572"/>
      <c r="L121" s="415"/>
    </row>
    <row r="122" spans="1:12" ht="15.95" customHeight="1" outlineLevel="1">
      <c r="A122" s="565"/>
      <c r="B122" s="567"/>
      <c r="C122" s="567"/>
      <c r="D122" s="567"/>
      <c r="E122" s="569"/>
      <c r="F122" s="22" t="s">
        <v>9</v>
      </c>
      <c r="G122" s="282"/>
      <c r="H122" s="268"/>
      <c r="I122" s="168"/>
      <c r="J122" s="168"/>
      <c r="K122" s="571"/>
      <c r="L122" s="416"/>
    </row>
    <row r="123" spans="1:12" ht="16.5" customHeight="1" outlineLevel="1">
      <c r="A123" s="566"/>
      <c r="B123" s="568"/>
      <c r="C123" s="568"/>
      <c r="D123" s="568"/>
      <c r="E123" s="570"/>
      <c r="F123" s="137" t="s">
        <v>85</v>
      </c>
      <c r="G123" s="283"/>
      <c r="H123" s="138"/>
      <c r="I123" s="139"/>
      <c r="J123" s="139"/>
      <c r="K123" s="572"/>
      <c r="L123" s="415"/>
    </row>
    <row r="124" spans="1:12" ht="15.95" customHeight="1" outlineLevel="1">
      <c r="A124" s="565"/>
      <c r="B124" s="567"/>
      <c r="C124" s="567"/>
      <c r="D124" s="567"/>
      <c r="E124" s="569"/>
      <c r="F124" s="22" t="s">
        <v>9</v>
      </c>
      <c r="G124" s="282"/>
      <c r="H124" s="268"/>
      <c r="I124" s="168"/>
      <c r="J124" s="168"/>
      <c r="K124" s="571"/>
      <c r="L124" s="416"/>
    </row>
    <row r="125" spans="1:12" ht="16.5" customHeight="1" outlineLevel="1">
      <c r="A125" s="566"/>
      <c r="B125" s="568"/>
      <c r="C125" s="568"/>
      <c r="D125" s="568"/>
      <c r="E125" s="570"/>
      <c r="F125" s="137" t="s">
        <v>85</v>
      </c>
      <c r="G125" s="283"/>
      <c r="H125" s="138"/>
      <c r="I125" s="139"/>
      <c r="J125" s="139"/>
      <c r="K125" s="572"/>
      <c r="L125" s="415"/>
    </row>
    <row r="126" spans="1:12" ht="15.95" customHeight="1" outlineLevel="1">
      <c r="A126" s="565"/>
      <c r="B126" s="567"/>
      <c r="C126" s="567"/>
      <c r="D126" s="567"/>
      <c r="E126" s="569"/>
      <c r="F126" s="22" t="s">
        <v>9</v>
      </c>
      <c r="G126" s="282"/>
      <c r="H126" s="268"/>
      <c r="I126" s="168"/>
      <c r="J126" s="168"/>
      <c r="K126" s="571"/>
      <c r="L126" s="416"/>
    </row>
    <row r="127" spans="1:12" ht="16.5" customHeight="1" outlineLevel="1">
      <c r="A127" s="566"/>
      <c r="B127" s="568"/>
      <c r="C127" s="568"/>
      <c r="D127" s="568"/>
      <c r="E127" s="570"/>
      <c r="F127" s="137" t="s">
        <v>85</v>
      </c>
      <c r="G127" s="283"/>
      <c r="H127" s="138"/>
      <c r="I127" s="139"/>
      <c r="J127" s="139"/>
      <c r="K127" s="572"/>
      <c r="L127" s="415"/>
    </row>
    <row r="128" spans="1:12" ht="15.95" customHeight="1" outlineLevel="1">
      <c r="A128" s="565"/>
      <c r="B128" s="567"/>
      <c r="C128" s="567"/>
      <c r="D128" s="567"/>
      <c r="E128" s="569"/>
      <c r="F128" s="22" t="s">
        <v>9</v>
      </c>
      <c r="G128" s="282"/>
      <c r="H128" s="268"/>
      <c r="I128" s="168"/>
      <c r="J128" s="168"/>
      <c r="K128" s="571"/>
      <c r="L128" s="416"/>
    </row>
    <row r="129" spans="1:12" ht="16.5" customHeight="1" outlineLevel="1">
      <c r="A129" s="566"/>
      <c r="B129" s="568"/>
      <c r="C129" s="568"/>
      <c r="D129" s="568"/>
      <c r="E129" s="570"/>
      <c r="F129" s="137" t="s">
        <v>85</v>
      </c>
      <c r="G129" s="283"/>
      <c r="H129" s="138"/>
      <c r="I129" s="139"/>
      <c r="J129" s="139"/>
      <c r="K129" s="572"/>
      <c r="L129" s="415"/>
    </row>
    <row r="130" spans="1:12" ht="15.95" customHeight="1" outlineLevel="1">
      <c r="A130" s="565"/>
      <c r="B130" s="567"/>
      <c r="C130" s="567"/>
      <c r="D130" s="567"/>
      <c r="E130" s="569"/>
      <c r="F130" s="22" t="s">
        <v>9</v>
      </c>
      <c r="G130" s="282"/>
      <c r="H130" s="268"/>
      <c r="I130" s="168"/>
      <c r="J130" s="168"/>
      <c r="K130" s="571"/>
      <c r="L130" s="416"/>
    </row>
    <row r="131" spans="1:12" ht="16.5" customHeight="1" outlineLevel="1">
      <c r="A131" s="566"/>
      <c r="B131" s="568"/>
      <c r="C131" s="568"/>
      <c r="D131" s="568"/>
      <c r="E131" s="570"/>
      <c r="F131" s="137" t="s">
        <v>85</v>
      </c>
      <c r="G131" s="283"/>
      <c r="H131" s="138"/>
      <c r="I131" s="139"/>
      <c r="J131" s="139"/>
      <c r="K131" s="572"/>
      <c r="L131" s="415"/>
    </row>
    <row r="132" spans="1:12" ht="15.95" customHeight="1" outlineLevel="1">
      <c r="A132" s="565"/>
      <c r="B132" s="567"/>
      <c r="C132" s="567"/>
      <c r="D132" s="567"/>
      <c r="E132" s="569"/>
      <c r="F132" s="22" t="s">
        <v>9</v>
      </c>
      <c r="G132" s="282"/>
      <c r="H132" s="268"/>
      <c r="I132" s="168"/>
      <c r="J132" s="168"/>
      <c r="K132" s="571"/>
      <c r="L132" s="416"/>
    </row>
    <row r="133" spans="1:12" ht="16.5" customHeight="1" outlineLevel="1">
      <c r="A133" s="566"/>
      <c r="B133" s="568"/>
      <c r="C133" s="568"/>
      <c r="D133" s="568"/>
      <c r="E133" s="570"/>
      <c r="F133" s="137" t="s">
        <v>85</v>
      </c>
      <c r="G133" s="283"/>
      <c r="H133" s="138"/>
      <c r="I133" s="139"/>
      <c r="J133" s="139"/>
      <c r="K133" s="572"/>
      <c r="L133" s="415"/>
    </row>
    <row r="134" spans="1:12" ht="15.95" customHeight="1" outlineLevel="1">
      <c r="A134" s="565"/>
      <c r="B134" s="567"/>
      <c r="C134" s="567"/>
      <c r="D134" s="567"/>
      <c r="E134" s="569"/>
      <c r="F134" s="22" t="s">
        <v>9</v>
      </c>
      <c r="G134" s="282"/>
      <c r="H134" s="268"/>
      <c r="I134" s="168"/>
      <c r="J134" s="168"/>
      <c r="K134" s="571"/>
      <c r="L134" s="416"/>
    </row>
    <row r="135" spans="1:12" ht="16.5" customHeight="1" outlineLevel="1">
      <c r="A135" s="566"/>
      <c r="B135" s="568"/>
      <c r="C135" s="568"/>
      <c r="D135" s="568"/>
      <c r="E135" s="570"/>
      <c r="F135" s="137" t="s">
        <v>85</v>
      </c>
      <c r="G135" s="283"/>
      <c r="H135" s="138"/>
      <c r="I135" s="139"/>
      <c r="J135" s="139"/>
      <c r="K135" s="572"/>
      <c r="L135" s="415"/>
    </row>
    <row r="136" spans="1:12" ht="15.95" customHeight="1" outlineLevel="1">
      <c r="A136" s="565"/>
      <c r="B136" s="567"/>
      <c r="C136" s="567"/>
      <c r="D136" s="567"/>
      <c r="E136" s="569"/>
      <c r="F136" s="22" t="s">
        <v>9</v>
      </c>
      <c r="G136" s="282"/>
      <c r="H136" s="268"/>
      <c r="I136" s="168"/>
      <c r="J136" s="168"/>
      <c r="K136" s="571"/>
      <c r="L136" s="416"/>
    </row>
    <row r="137" spans="1:12" ht="16.5" customHeight="1" outlineLevel="1">
      <c r="A137" s="566"/>
      <c r="B137" s="568"/>
      <c r="C137" s="568"/>
      <c r="D137" s="568"/>
      <c r="E137" s="570"/>
      <c r="F137" s="137" t="s">
        <v>85</v>
      </c>
      <c r="G137" s="283"/>
      <c r="H137" s="138"/>
      <c r="I137" s="139"/>
      <c r="J137" s="139"/>
      <c r="K137" s="572"/>
      <c r="L137" s="415"/>
    </row>
    <row r="138" spans="1:12" ht="15.95" customHeight="1" outlineLevel="1">
      <c r="A138" s="565"/>
      <c r="B138" s="567"/>
      <c r="C138" s="567"/>
      <c r="D138" s="567"/>
      <c r="E138" s="569"/>
      <c r="F138" s="22" t="s">
        <v>9</v>
      </c>
      <c r="G138" s="282"/>
      <c r="H138" s="268"/>
      <c r="I138" s="168"/>
      <c r="J138" s="168"/>
      <c r="K138" s="571"/>
      <c r="L138" s="416"/>
    </row>
    <row r="139" spans="1:12" ht="16.5" customHeight="1" outlineLevel="1">
      <c r="A139" s="566"/>
      <c r="B139" s="568"/>
      <c r="C139" s="568"/>
      <c r="D139" s="568"/>
      <c r="E139" s="570"/>
      <c r="F139" s="137" t="s">
        <v>85</v>
      </c>
      <c r="G139" s="283"/>
      <c r="H139" s="138"/>
      <c r="I139" s="139"/>
      <c r="J139" s="139"/>
      <c r="K139" s="572"/>
      <c r="L139" s="415"/>
    </row>
    <row r="140" spans="1:12" ht="15.95" customHeight="1" outlineLevel="1">
      <c r="A140" s="565"/>
      <c r="B140" s="567"/>
      <c r="C140" s="567"/>
      <c r="D140" s="567"/>
      <c r="E140" s="569"/>
      <c r="F140" s="22" t="s">
        <v>9</v>
      </c>
      <c r="G140" s="282"/>
      <c r="H140" s="268"/>
      <c r="I140" s="168"/>
      <c r="J140" s="168"/>
      <c r="K140" s="571"/>
      <c r="L140" s="416"/>
    </row>
    <row r="141" spans="1:12" ht="16.5" customHeight="1" outlineLevel="1">
      <c r="A141" s="566"/>
      <c r="B141" s="568"/>
      <c r="C141" s="568"/>
      <c r="D141" s="568"/>
      <c r="E141" s="570"/>
      <c r="F141" s="137" t="s">
        <v>85</v>
      </c>
      <c r="G141" s="283"/>
      <c r="H141" s="138"/>
      <c r="I141" s="139"/>
      <c r="J141" s="139"/>
      <c r="K141" s="572"/>
      <c r="L141" s="415"/>
    </row>
    <row r="142" spans="1:12" ht="15.95" customHeight="1" outlineLevel="1">
      <c r="A142" s="565"/>
      <c r="B142" s="567"/>
      <c r="C142" s="567"/>
      <c r="D142" s="567"/>
      <c r="E142" s="569"/>
      <c r="F142" s="22" t="s">
        <v>9</v>
      </c>
      <c r="G142" s="282"/>
      <c r="H142" s="268"/>
      <c r="I142" s="168"/>
      <c r="J142" s="168"/>
      <c r="K142" s="571"/>
      <c r="L142" s="416"/>
    </row>
    <row r="143" spans="1:12" ht="16.5" customHeight="1" outlineLevel="1">
      <c r="A143" s="566"/>
      <c r="B143" s="568"/>
      <c r="C143" s="568"/>
      <c r="D143" s="568"/>
      <c r="E143" s="570"/>
      <c r="F143" s="137" t="s">
        <v>85</v>
      </c>
      <c r="G143" s="283"/>
      <c r="H143" s="138"/>
      <c r="I143" s="139"/>
      <c r="J143" s="139"/>
      <c r="K143" s="572"/>
      <c r="L143" s="415"/>
    </row>
    <row r="144" spans="1:12" ht="15.95" customHeight="1" outlineLevel="1">
      <c r="A144" s="565"/>
      <c r="B144" s="567"/>
      <c r="C144" s="567"/>
      <c r="D144" s="567"/>
      <c r="E144" s="569"/>
      <c r="F144" s="22" t="s">
        <v>9</v>
      </c>
      <c r="G144" s="282"/>
      <c r="H144" s="268"/>
      <c r="I144" s="168"/>
      <c r="J144" s="168"/>
      <c r="K144" s="571"/>
      <c r="L144" s="416"/>
    </row>
    <row r="145" spans="1:12" ht="16.5" customHeight="1" outlineLevel="1">
      <c r="A145" s="566"/>
      <c r="B145" s="568"/>
      <c r="C145" s="568"/>
      <c r="D145" s="568"/>
      <c r="E145" s="570"/>
      <c r="F145" s="137" t="s">
        <v>85</v>
      </c>
      <c r="G145" s="283"/>
      <c r="H145" s="138"/>
      <c r="I145" s="139"/>
      <c r="J145" s="139"/>
      <c r="K145" s="572"/>
      <c r="L145" s="415"/>
    </row>
    <row r="146" spans="1:12" ht="15.95" customHeight="1" outlineLevel="1">
      <c r="A146" s="565"/>
      <c r="B146" s="567"/>
      <c r="C146" s="567"/>
      <c r="D146" s="567"/>
      <c r="E146" s="569"/>
      <c r="F146" s="22" t="s">
        <v>9</v>
      </c>
      <c r="G146" s="282"/>
      <c r="H146" s="268"/>
      <c r="I146" s="168"/>
      <c r="J146" s="168"/>
      <c r="K146" s="571"/>
      <c r="L146" s="416"/>
    </row>
    <row r="147" spans="1:12" ht="16.5" customHeight="1" outlineLevel="1">
      <c r="A147" s="566"/>
      <c r="B147" s="568"/>
      <c r="C147" s="568"/>
      <c r="D147" s="568"/>
      <c r="E147" s="570"/>
      <c r="F147" s="137" t="s">
        <v>85</v>
      </c>
      <c r="G147" s="283"/>
      <c r="H147" s="138"/>
      <c r="I147" s="139"/>
      <c r="J147" s="139"/>
      <c r="K147" s="572"/>
      <c r="L147" s="415"/>
    </row>
    <row r="148" spans="1:12" ht="15.95" customHeight="1" outlineLevel="1">
      <c r="A148" s="565"/>
      <c r="B148" s="567"/>
      <c r="C148" s="567"/>
      <c r="D148" s="567"/>
      <c r="E148" s="569"/>
      <c r="F148" s="22" t="s">
        <v>9</v>
      </c>
      <c r="G148" s="282"/>
      <c r="H148" s="268"/>
      <c r="I148" s="168"/>
      <c r="J148" s="168"/>
      <c r="K148" s="571"/>
      <c r="L148" s="416"/>
    </row>
    <row r="149" spans="1:12" ht="16.5" customHeight="1" outlineLevel="1">
      <c r="A149" s="566"/>
      <c r="B149" s="568"/>
      <c r="C149" s="568"/>
      <c r="D149" s="568"/>
      <c r="E149" s="570"/>
      <c r="F149" s="137" t="s">
        <v>85</v>
      </c>
      <c r="G149" s="283"/>
      <c r="H149" s="138"/>
      <c r="I149" s="139"/>
      <c r="J149" s="139"/>
      <c r="K149" s="572"/>
      <c r="L149" s="415"/>
    </row>
    <row r="150" spans="1:12" ht="15.95" customHeight="1" outlineLevel="1">
      <c r="A150" s="565"/>
      <c r="B150" s="567"/>
      <c r="C150" s="567"/>
      <c r="D150" s="567"/>
      <c r="E150" s="569"/>
      <c r="F150" s="22" t="s">
        <v>9</v>
      </c>
      <c r="G150" s="282"/>
      <c r="H150" s="268"/>
      <c r="I150" s="168"/>
      <c r="J150" s="168"/>
      <c r="K150" s="571"/>
      <c r="L150" s="416"/>
    </row>
    <row r="151" spans="1:12" ht="16.5" customHeight="1" outlineLevel="1">
      <c r="A151" s="566"/>
      <c r="B151" s="568"/>
      <c r="C151" s="568"/>
      <c r="D151" s="568"/>
      <c r="E151" s="570"/>
      <c r="F151" s="137" t="s">
        <v>85</v>
      </c>
      <c r="G151" s="283"/>
      <c r="H151" s="138"/>
      <c r="I151" s="139"/>
      <c r="J151" s="139"/>
      <c r="K151" s="572"/>
      <c r="L151" s="415"/>
    </row>
    <row r="152" spans="1:12" ht="15.95" customHeight="1" outlineLevel="1">
      <c r="A152" s="565"/>
      <c r="B152" s="567"/>
      <c r="C152" s="567"/>
      <c r="D152" s="567"/>
      <c r="E152" s="569"/>
      <c r="F152" s="22" t="s">
        <v>9</v>
      </c>
      <c r="G152" s="282"/>
      <c r="H152" s="268"/>
      <c r="I152" s="168"/>
      <c r="J152" s="168"/>
      <c r="K152" s="571"/>
      <c r="L152" s="416"/>
    </row>
    <row r="153" spans="1:12" ht="16.5" customHeight="1" outlineLevel="1">
      <c r="A153" s="566"/>
      <c r="B153" s="568"/>
      <c r="C153" s="568"/>
      <c r="D153" s="568"/>
      <c r="E153" s="570"/>
      <c r="F153" s="137" t="s">
        <v>85</v>
      </c>
      <c r="G153" s="283"/>
      <c r="H153" s="138"/>
      <c r="I153" s="139"/>
      <c r="J153" s="139"/>
      <c r="K153" s="572"/>
      <c r="L153" s="415"/>
    </row>
    <row r="154" spans="1:12" ht="15.95" customHeight="1" outlineLevel="1">
      <c r="A154" s="565"/>
      <c r="B154" s="567"/>
      <c r="C154" s="567"/>
      <c r="D154" s="567"/>
      <c r="E154" s="569"/>
      <c r="F154" s="22" t="s">
        <v>9</v>
      </c>
      <c r="G154" s="282"/>
      <c r="H154" s="268"/>
      <c r="I154" s="168"/>
      <c r="J154" s="168"/>
      <c r="K154" s="571"/>
      <c r="L154" s="416"/>
    </row>
    <row r="155" spans="1:12" ht="16.5" customHeight="1" outlineLevel="1">
      <c r="A155" s="566"/>
      <c r="B155" s="568"/>
      <c r="C155" s="568"/>
      <c r="D155" s="568"/>
      <c r="E155" s="570"/>
      <c r="F155" s="137" t="s">
        <v>85</v>
      </c>
      <c r="G155" s="283"/>
      <c r="H155" s="138"/>
      <c r="I155" s="139"/>
      <c r="J155" s="139"/>
      <c r="K155" s="572"/>
      <c r="L155" s="415"/>
    </row>
    <row r="156" spans="1:12" ht="15.95" customHeight="1" outlineLevel="1">
      <c r="A156" s="565"/>
      <c r="B156" s="567"/>
      <c r="C156" s="567"/>
      <c r="D156" s="567"/>
      <c r="E156" s="569"/>
      <c r="F156" s="22" t="s">
        <v>9</v>
      </c>
      <c r="G156" s="282"/>
      <c r="H156" s="268"/>
      <c r="I156" s="168"/>
      <c r="J156" s="168"/>
      <c r="K156" s="571"/>
      <c r="L156" s="416"/>
    </row>
    <row r="157" spans="1:12" ht="16.5" customHeight="1" outlineLevel="1">
      <c r="A157" s="566"/>
      <c r="B157" s="568"/>
      <c r="C157" s="568"/>
      <c r="D157" s="568"/>
      <c r="E157" s="570"/>
      <c r="F157" s="137" t="s">
        <v>85</v>
      </c>
      <c r="G157" s="283"/>
      <c r="H157" s="138"/>
      <c r="I157" s="139"/>
      <c r="J157" s="139"/>
      <c r="K157" s="572"/>
      <c r="L157" s="415"/>
    </row>
    <row r="158" spans="1:12" ht="15.95" customHeight="1" outlineLevel="1">
      <c r="A158" s="565"/>
      <c r="B158" s="567"/>
      <c r="C158" s="567"/>
      <c r="D158" s="567"/>
      <c r="E158" s="569"/>
      <c r="F158" s="22" t="s">
        <v>9</v>
      </c>
      <c r="G158" s="282"/>
      <c r="H158" s="268"/>
      <c r="I158" s="168"/>
      <c r="J158" s="168"/>
      <c r="K158" s="571"/>
      <c r="L158" s="416"/>
    </row>
    <row r="159" spans="1:12" ht="16.5" customHeight="1" outlineLevel="1">
      <c r="A159" s="566"/>
      <c r="B159" s="568"/>
      <c r="C159" s="568"/>
      <c r="D159" s="568"/>
      <c r="E159" s="570"/>
      <c r="F159" s="137" t="s">
        <v>85</v>
      </c>
      <c r="G159" s="283"/>
      <c r="H159" s="138"/>
      <c r="I159" s="139"/>
      <c r="J159" s="139"/>
      <c r="K159" s="572"/>
      <c r="L159" s="415"/>
    </row>
    <row r="160" spans="1:12" ht="15.95" customHeight="1" outlineLevel="1">
      <c r="A160" s="565"/>
      <c r="B160" s="567"/>
      <c r="C160" s="567"/>
      <c r="D160" s="567"/>
      <c r="E160" s="569"/>
      <c r="F160" s="22" t="s">
        <v>9</v>
      </c>
      <c r="G160" s="282"/>
      <c r="H160" s="268"/>
      <c r="I160" s="168"/>
      <c r="J160" s="168"/>
      <c r="K160" s="571"/>
      <c r="L160" s="416"/>
    </row>
    <row r="161" spans="1:12" ht="16.5" customHeight="1" outlineLevel="1">
      <c r="A161" s="566"/>
      <c r="B161" s="568"/>
      <c r="C161" s="568"/>
      <c r="D161" s="568"/>
      <c r="E161" s="570"/>
      <c r="F161" s="137" t="s">
        <v>85</v>
      </c>
      <c r="G161" s="283"/>
      <c r="H161" s="138"/>
      <c r="I161" s="139"/>
      <c r="J161" s="139"/>
      <c r="K161" s="572"/>
      <c r="L161" s="415"/>
    </row>
    <row r="162" spans="1:12" ht="15.95" customHeight="1" outlineLevel="1">
      <c r="A162" s="565"/>
      <c r="B162" s="567"/>
      <c r="C162" s="567"/>
      <c r="D162" s="567"/>
      <c r="E162" s="569"/>
      <c r="F162" s="22" t="s">
        <v>9</v>
      </c>
      <c r="G162" s="282"/>
      <c r="H162" s="268"/>
      <c r="I162" s="168"/>
      <c r="J162" s="168"/>
      <c r="K162" s="571"/>
      <c r="L162" s="416"/>
    </row>
    <row r="163" spans="1:12" ht="16.5" customHeight="1" outlineLevel="1">
      <c r="A163" s="566"/>
      <c r="B163" s="568"/>
      <c r="C163" s="568"/>
      <c r="D163" s="568"/>
      <c r="E163" s="570"/>
      <c r="F163" s="137" t="s">
        <v>85</v>
      </c>
      <c r="G163" s="283"/>
      <c r="H163" s="138"/>
      <c r="I163" s="139"/>
      <c r="J163" s="139"/>
      <c r="K163" s="572"/>
      <c r="L163" s="415"/>
    </row>
    <row r="164" spans="1:12" ht="15.95" customHeight="1" outlineLevel="1">
      <c r="A164" s="565"/>
      <c r="B164" s="567"/>
      <c r="C164" s="567"/>
      <c r="D164" s="567"/>
      <c r="E164" s="569"/>
      <c r="F164" s="22" t="s">
        <v>9</v>
      </c>
      <c r="G164" s="282"/>
      <c r="H164" s="268"/>
      <c r="I164" s="168"/>
      <c r="J164" s="168"/>
      <c r="K164" s="571"/>
      <c r="L164" s="416"/>
    </row>
    <row r="165" spans="1:12" ht="16.5" customHeight="1" outlineLevel="1">
      <c r="A165" s="566"/>
      <c r="B165" s="568"/>
      <c r="C165" s="568"/>
      <c r="D165" s="568"/>
      <c r="E165" s="570"/>
      <c r="F165" s="137" t="s">
        <v>85</v>
      </c>
      <c r="G165" s="283"/>
      <c r="H165" s="138"/>
      <c r="I165" s="139"/>
      <c r="J165" s="139"/>
      <c r="K165" s="572"/>
      <c r="L165" s="415"/>
    </row>
    <row r="166" spans="1:12" ht="15.95" customHeight="1" outlineLevel="1">
      <c r="A166" s="565"/>
      <c r="B166" s="567"/>
      <c r="C166" s="567"/>
      <c r="D166" s="567"/>
      <c r="E166" s="569"/>
      <c r="F166" s="22" t="s">
        <v>9</v>
      </c>
      <c r="G166" s="282"/>
      <c r="H166" s="268"/>
      <c r="I166" s="168"/>
      <c r="J166" s="168"/>
      <c r="K166" s="571"/>
      <c r="L166" s="416"/>
    </row>
    <row r="167" spans="1:12" ht="16.5" customHeight="1" outlineLevel="1">
      <c r="A167" s="566"/>
      <c r="B167" s="568"/>
      <c r="C167" s="568"/>
      <c r="D167" s="568"/>
      <c r="E167" s="570"/>
      <c r="F167" s="137" t="s">
        <v>85</v>
      </c>
      <c r="G167" s="283"/>
      <c r="H167" s="138"/>
      <c r="I167" s="139"/>
      <c r="J167" s="139"/>
      <c r="K167" s="572"/>
      <c r="L167" s="415"/>
    </row>
    <row r="168" spans="1:12" ht="15.95" customHeight="1" outlineLevel="1">
      <c r="A168" s="565"/>
      <c r="B168" s="567"/>
      <c r="C168" s="567"/>
      <c r="D168" s="567"/>
      <c r="E168" s="569"/>
      <c r="F168" s="22" t="s">
        <v>9</v>
      </c>
      <c r="G168" s="282"/>
      <c r="H168" s="268"/>
      <c r="I168" s="168"/>
      <c r="J168" s="168"/>
      <c r="K168" s="571"/>
      <c r="L168" s="416"/>
    </row>
    <row r="169" spans="1:12" ht="16.5" customHeight="1" outlineLevel="1">
      <c r="A169" s="566"/>
      <c r="B169" s="568"/>
      <c r="C169" s="568"/>
      <c r="D169" s="568"/>
      <c r="E169" s="570"/>
      <c r="F169" s="137" t="s">
        <v>85</v>
      </c>
      <c r="G169" s="283"/>
      <c r="H169" s="138"/>
      <c r="I169" s="139"/>
      <c r="J169" s="139"/>
      <c r="K169" s="572"/>
      <c r="L169" s="415"/>
    </row>
    <row r="170" spans="1:12" ht="15.95" customHeight="1" outlineLevel="1">
      <c r="A170" s="565"/>
      <c r="B170" s="567"/>
      <c r="C170" s="567"/>
      <c r="D170" s="567"/>
      <c r="E170" s="569"/>
      <c r="F170" s="22" t="s">
        <v>9</v>
      </c>
      <c r="G170" s="282"/>
      <c r="H170" s="268"/>
      <c r="I170" s="168"/>
      <c r="J170" s="168"/>
      <c r="K170" s="571"/>
      <c r="L170" s="416"/>
    </row>
    <row r="171" spans="1:12" ht="16.5" customHeight="1" outlineLevel="1">
      <c r="A171" s="566"/>
      <c r="B171" s="568"/>
      <c r="C171" s="568"/>
      <c r="D171" s="568"/>
      <c r="E171" s="570"/>
      <c r="F171" s="137" t="s">
        <v>85</v>
      </c>
      <c r="G171" s="283"/>
      <c r="H171" s="138"/>
      <c r="I171" s="139"/>
      <c r="J171" s="139"/>
      <c r="K171" s="572"/>
      <c r="L171" s="415"/>
    </row>
    <row r="172" spans="1:12" ht="15.95" customHeight="1" outlineLevel="1">
      <c r="A172" s="565"/>
      <c r="B172" s="567"/>
      <c r="C172" s="567"/>
      <c r="D172" s="567"/>
      <c r="E172" s="569"/>
      <c r="F172" s="22" t="s">
        <v>9</v>
      </c>
      <c r="G172" s="282"/>
      <c r="H172" s="268"/>
      <c r="I172" s="168"/>
      <c r="J172" s="168"/>
      <c r="K172" s="571"/>
      <c r="L172" s="416"/>
    </row>
    <row r="173" spans="1:12" ht="16.5" customHeight="1" outlineLevel="1">
      <c r="A173" s="566"/>
      <c r="B173" s="568"/>
      <c r="C173" s="568"/>
      <c r="D173" s="568"/>
      <c r="E173" s="570"/>
      <c r="F173" s="137" t="s">
        <v>85</v>
      </c>
      <c r="G173" s="283"/>
      <c r="H173" s="138"/>
      <c r="I173" s="139"/>
      <c r="J173" s="139"/>
      <c r="K173" s="572"/>
      <c r="L173" s="415"/>
    </row>
    <row r="174" spans="1:12" ht="15.95" customHeight="1" outlineLevel="1">
      <c r="A174" s="565"/>
      <c r="B174" s="567"/>
      <c r="C174" s="567"/>
      <c r="D174" s="567"/>
      <c r="E174" s="569"/>
      <c r="F174" s="22" t="s">
        <v>9</v>
      </c>
      <c r="G174" s="282"/>
      <c r="H174" s="268"/>
      <c r="I174" s="168"/>
      <c r="J174" s="168"/>
      <c r="K174" s="571"/>
      <c r="L174" s="416"/>
    </row>
    <row r="175" spans="1:12" ht="16.5" customHeight="1" outlineLevel="1">
      <c r="A175" s="566"/>
      <c r="B175" s="568"/>
      <c r="C175" s="568"/>
      <c r="D175" s="568"/>
      <c r="E175" s="570"/>
      <c r="F175" s="137" t="s">
        <v>85</v>
      </c>
      <c r="G175" s="283"/>
      <c r="H175" s="138"/>
      <c r="I175" s="139"/>
      <c r="J175" s="139"/>
      <c r="K175" s="572"/>
      <c r="L175" s="415"/>
    </row>
    <row r="176" spans="1:12" ht="15.95" customHeight="1" outlineLevel="1">
      <c r="A176" s="565"/>
      <c r="B176" s="567"/>
      <c r="C176" s="567"/>
      <c r="D176" s="567"/>
      <c r="E176" s="569"/>
      <c r="F176" s="22" t="s">
        <v>9</v>
      </c>
      <c r="G176" s="282"/>
      <c r="H176" s="268"/>
      <c r="I176" s="168"/>
      <c r="J176" s="168"/>
      <c r="K176" s="571"/>
      <c r="L176" s="416"/>
    </row>
    <row r="177" spans="1:12" ht="16.5" customHeight="1" outlineLevel="1">
      <c r="A177" s="566"/>
      <c r="B177" s="568"/>
      <c r="C177" s="568"/>
      <c r="D177" s="568"/>
      <c r="E177" s="570"/>
      <c r="F177" s="137" t="s">
        <v>85</v>
      </c>
      <c r="G177" s="283"/>
      <c r="H177" s="138"/>
      <c r="I177" s="139"/>
      <c r="J177" s="139"/>
      <c r="K177" s="572"/>
      <c r="L177" s="415"/>
    </row>
    <row r="178" spans="1:12" ht="15.95" customHeight="1" outlineLevel="1">
      <c r="A178" s="565"/>
      <c r="B178" s="567"/>
      <c r="C178" s="567"/>
      <c r="D178" s="567"/>
      <c r="E178" s="569"/>
      <c r="F178" s="22" t="s">
        <v>9</v>
      </c>
      <c r="G178" s="282"/>
      <c r="H178" s="268"/>
      <c r="I178" s="168"/>
      <c r="J178" s="168"/>
      <c r="K178" s="571"/>
      <c r="L178" s="416"/>
    </row>
    <row r="179" spans="1:12" ht="16.5" customHeight="1" outlineLevel="1">
      <c r="A179" s="566"/>
      <c r="B179" s="568"/>
      <c r="C179" s="568"/>
      <c r="D179" s="568"/>
      <c r="E179" s="570"/>
      <c r="F179" s="137" t="s">
        <v>85</v>
      </c>
      <c r="G179" s="283"/>
      <c r="H179" s="138"/>
      <c r="I179" s="139"/>
      <c r="J179" s="139"/>
      <c r="K179" s="572"/>
      <c r="L179" s="415"/>
    </row>
    <row r="180" spans="1:12" ht="15.95" customHeight="1" outlineLevel="1">
      <c r="A180" s="565"/>
      <c r="B180" s="567"/>
      <c r="C180" s="567"/>
      <c r="D180" s="567"/>
      <c r="E180" s="569"/>
      <c r="F180" s="22" t="s">
        <v>9</v>
      </c>
      <c r="G180" s="282"/>
      <c r="H180" s="268"/>
      <c r="I180" s="168"/>
      <c r="J180" s="168"/>
      <c r="K180" s="571"/>
      <c r="L180" s="416"/>
    </row>
    <row r="181" spans="1:12" ht="16.5" customHeight="1" outlineLevel="1">
      <c r="A181" s="566"/>
      <c r="B181" s="568"/>
      <c r="C181" s="568"/>
      <c r="D181" s="568"/>
      <c r="E181" s="570"/>
      <c r="F181" s="137" t="s">
        <v>85</v>
      </c>
      <c r="G181" s="283"/>
      <c r="H181" s="138"/>
      <c r="I181" s="139"/>
      <c r="J181" s="139"/>
      <c r="K181" s="572"/>
      <c r="L181" s="415"/>
    </row>
    <row r="182" spans="1:12" ht="15.95" customHeight="1" outlineLevel="1">
      <c r="A182" s="565"/>
      <c r="B182" s="567"/>
      <c r="C182" s="567"/>
      <c r="D182" s="567"/>
      <c r="E182" s="569"/>
      <c r="F182" s="22" t="s">
        <v>9</v>
      </c>
      <c r="G182" s="282"/>
      <c r="H182" s="268"/>
      <c r="I182" s="168"/>
      <c r="J182" s="168"/>
      <c r="K182" s="571"/>
      <c r="L182" s="416"/>
    </row>
    <row r="183" spans="1:12" ht="16.5" customHeight="1" outlineLevel="1">
      <c r="A183" s="566"/>
      <c r="B183" s="568"/>
      <c r="C183" s="568"/>
      <c r="D183" s="568"/>
      <c r="E183" s="570"/>
      <c r="F183" s="137" t="s">
        <v>85</v>
      </c>
      <c r="G183" s="283"/>
      <c r="H183" s="138"/>
      <c r="I183" s="139"/>
      <c r="J183" s="139"/>
      <c r="K183" s="572"/>
      <c r="L183" s="415"/>
    </row>
    <row r="184" spans="1:12" ht="15.95" customHeight="1" outlineLevel="1">
      <c r="A184" s="565"/>
      <c r="B184" s="567"/>
      <c r="C184" s="567"/>
      <c r="D184" s="567"/>
      <c r="E184" s="569"/>
      <c r="F184" s="22" t="s">
        <v>9</v>
      </c>
      <c r="G184" s="282"/>
      <c r="H184" s="268"/>
      <c r="I184" s="168"/>
      <c r="J184" s="168"/>
      <c r="K184" s="571"/>
      <c r="L184" s="416"/>
    </row>
    <row r="185" spans="1:12" ht="16.5" customHeight="1" outlineLevel="1">
      <c r="A185" s="566"/>
      <c r="B185" s="568"/>
      <c r="C185" s="568"/>
      <c r="D185" s="568"/>
      <c r="E185" s="570"/>
      <c r="F185" s="137" t="s">
        <v>85</v>
      </c>
      <c r="G185" s="283"/>
      <c r="H185" s="138"/>
      <c r="I185" s="139"/>
      <c r="J185" s="139"/>
      <c r="K185" s="572"/>
      <c r="L185" s="415"/>
    </row>
    <row r="186" spans="1:12" ht="15.95" customHeight="1" outlineLevel="1">
      <c r="A186" s="565"/>
      <c r="B186" s="567"/>
      <c r="C186" s="567"/>
      <c r="D186" s="567"/>
      <c r="E186" s="569"/>
      <c r="F186" s="22" t="s">
        <v>9</v>
      </c>
      <c r="G186" s="282"/>
      <c r="H186" s="268"/>
      <c r="I186" s="168"/>
      <c r="J186" s="168"/>
      <c r="K186" s="571"/>
      <c r="L186" s="416"/>
    </row>
    <row r="187" spans="1:12" ht="16.5" customHeight="1" outlineLevel="1">
      <c r="A187" s="566"/>
      <c r="B187" s="568"/>
      <c r="C187" s="568"/>
      <c r="D187" s="568"/>
      <c r="E187" s="570"/>
      <c r="F187" s="137" t="s">
        <v>85</v>
      </c>
      <c r="G187" s="283"/>
      <c r="H187" s="138"/>
      <c r="I187" s="139"/>
      <c r="J187" s="139"/>
      <c r="K187" s="572"/>
      <c r="L187" s="415"/>
    </row>
    <row r="188" spans="1:12" ht="15.95" customHeight="1" outlineLevel="1">
      <c r="A188" s="565"/>
      <c r="B188" s="567"/>
      <c r="C188" s="567"/>
      <c r="D188" s="567"/>
      <c r="E188" s="569"/>
      <c r="F188" s="22" t="s">
        <v>9</v>
      </c>
      <c r="G188" s="282"/>
      <c r="H188" s="268"/>
      <c r="I188" s="168"/>
      <c r="J188" s="168"/>
      <c r="K188" s="571"/>
      <c r="L188" s="416"/>
    </row>
    <row r="189" spans="1:12" ht="16.5" customHeight="1" outlineLevel="1">
      <c r="A189" s="566"/>
      <c r="B189" s="568"/>
      <c r="C189" s="568"/>
      <c r="D189" s="568"/>
      <c r="E189" s="570"/>
      <c r="F189" s="137" t="s">
        <v>85</v>
      </c>
      <c r="G189" s="283"/>
      <c r="H189" s="138"/>
      <c r="I189" s="139"/>
      <c r="J189" s="139"/>
      <c r="K189" s="572"/>
      <c r="L189" s="415"/>
    </row>
    <row r="190" spans="1:12" ht="15.95" customHeight="1" outlineLevel="1">
      <c r="A190" s="565"/>
      <c r="B190" s="567"/>
      <c r="C190" s="567"/>
      <c r="D190" s="567"/>
      <c r="E190" s="569"/>
      <c r="F190" s="22" t="s">
        <v>9</v>
      </c>
      <c r="G190" s="282"/>
      <c r="H190" s="268"/>
      <c r="I190" s="168"/>
      <c r="J190" s="168"/>
      <c r="K190" s="571"/>
      <c r="L190" s="416"/>
    </row>
    <row r="191" spans="1:12" ht="16.5" customHeight="1" outlineLevel="1">
      <c r="A191" s="566"/>
      <c r="B191" s="568"/>
      <c r="C191" s="568"/>
      <c r="D191" s="568"/>
      <c r="E191" s="570"/>
      <c r="F191" s="137" t="s">
        <v>85</v>
      </c>
      <c r="G191" s="283"/>
      <c r="H191" s="138"/>
      <c r="I191" s="139"/>
      <c r="J191" s="139"/>
      <c r="K191" s="572"/>
      <c r="L191" s="415"/>
    </row>
    <row r="192" spans="1:12" ht="15.95" customHeight="1" outlineLevel="1">
      <c r="A192" s="565"/>
      <c r="B192" s="567"/>
      <c r="C192" s="567"/>
      <c r="D192" s="567"/>
      <c r="E192" s="569"/>
      <c r="F192" s="22" t="s">
        <v>9</v>
      </c>
      <c r="G192" s="282"/>
      <c r="H192" s="268"/>
      <c r="I192" s="168"/>
      <c r="J192" s="168"/>
      <c r="K192" s="571"/>
      <c r="L192" s="416"/>
    </row>
    <row r="193" spans="1:12" ht="16.5" customHeight="1" outlineLevel="1">
      <c r="A193" s="566"/>
      <c r="B193" s="568"/>
      <c r="C193" s="568"/>
      <c r="D193" s="568"/>
      <c r="E193" s="570"/>
      <c r="F193" s="137" t="s">
        <v>85</v>
      </c>
      <c r="G193" s="283"/>
      <c r="H193" s="138"/>
      <c r="I193" s="139"/>
      <c r="J193" s="139"/>
      <c r="K193" s="572"/>
      <c r="L193" s="415"/>
    </row>
    <row r="194" spans="1:12" ht="15.95" customHeight="1" outlineLevel="1">
      <c r="A194" s="565"/>
      <c r="B194" s="567"/>
      <c r="C194" s="567"/>
      <c r="D194" s="567"/>
      <c r="E194" s="569"/>
      <c r="F194" s="22" t="s">
        <v>9</v>
      </c>
      <c r="G194" s="282"/>
      <c r="H194" s="268"/>
      <c r="I194" s="168"/>
      <c r="J194" s="168"/>
      <c r="K194" s="571"/>
      <c r="L194" s="416"/>
    </row>
    <row r="195" spans="1:12" ht="16.5" customHeight="1" outlineLevel="1">
      <c r="A195" s="566"/>
      <c r="B195" s="568"/>
      <c r="C195" s="568"/>
      <c r="D195" s="568"/>
      <c r="E195" s="570"/>
      <c r="F195" s="137" t="s">
        <v>85</v>
      </c>
      <c r="G195" s="283"/>
      <c r="H195" s="138"/>
      <c r="I195" s="139"/>
      <c r="J195" s="139"/>
      <c r="K195" s="572"/>
      <c r="L195" s="415"/>
    </row>
    <row r="196" spans="1:12" ht="15.95" customHeight="1" outlineLevel="1">
      <c r="A196" s="565"/>
      <c r="B196" s="567"/>
      <c r="C196" s="567"/>
      <c r="D196" s="567"/>
      <c r="E196" s="569"/>
      <c r="F196" s="22" t="s">
        <v>9</v>
      </c>
      <c r="G196" s="282"/>
      <c r="H196" s="268"/>
      <c r="I196" s="168"/>
      <c r="J196" s="168"/>
      <c r="K196" s="571"/>
      <c r="L196" s="416"/>
    </row>
    <row r="197" spans="1:12" ht="16.5" customHeight="1" outlineLevel="1">
      <c r="A197" s="566"/>
      <c r="B197" s="568"/>
      <c r="C197" s="568"/>
      <c r="D197" s="568"/>
      <c r="E197" s="570"/>
      <c r="F197" s="137" t="s">
        <v>85</v>
      </c>
      <c r="G197" s="283"/>
      <c r="H197" s="138"/>
      <c r="I197" s="139"/>
      <c r="J197" s="139"/>
      <c r="K197" s="572"/>
      <c r="L197" s="415"/>
    </row>
    <row r="198" spans="1:12" ht="15.95" customHeight="1" outlineLevel="1">
      <c r="A198" s="565"/>
      <c r="B198" s="567"/>
      <c r="C198" s="567"/>
      <c r="D198" s="567"/>
      <c r="E198" s="569"/>
      <c r="F198" s="22" t="s">
        <v>9</v>
      </c>
      <c r="G198" s="282"/>
      <c r="H198" s="268"/>
      <c r="I198" s="168"/>
      <c r="J198" s="168"/>
      <c r="K198" s="571"/>
      <c r="L198" s="416"/>
    </row>
    <row r="199" spans="1:12" ht="16.5" customHeight="1" outlineLevel="1">
      <c r="A199" s="566"/>
      <c r="B199" s="568"/>
      <c r="C199" s="568"/>
      <c r="D199" s="568"/>
      <c r="E199" s="570"/>
      <c r="F199" s="137" t="s">
        <v>85</v>
      </c>
      <c r="G199" s="283"/>
      <c r="H199" s="138"/>
      <c r="I199" s="139"/>
      <c r="J199" s="139"/>
      <c r="K199" s="572"/>
      <c r="L199" s="415"/>
    </row>
    <row r="200" spans="1:12" ht="15.95" customHeight="1" outlineLevel="1">
      <c r="A200" s="565"/>
      <c r="B200" s="567"/>
      <c r="C200" s="567"/>
      <c r="D200" s="567"/>
      <c r="E200" s="569"/>
      <c r="F200" s="22" t="s">
        <v>9</v>
      </c>
      <c r="G200" s="282"/>
      <c r="H200" s="268"/>
      <c r="I200" s="168"/>
      <c r="J200" s="168"/>
      <c r="K200" s="571"/>
      <c r="L200" s="416"/>
    </row>
    <row r="201" spans="1:12" ht="16.5" customHeight="1" outlineLevel="1">
      <c r="A201" s="566"/>
      <c r="B201" s="568"/>
      <c r="C201" s="568"/>
      <c r="D201" s="568"/>
      <c r="E201" s="570"/>
      <c r="F201" s="137" t="s">
        <v>85</v>
      </c>
      <c r="G201" s="283"/>
      <c r="H201" s="138"/>
      <c r="I201" s="139"/>
      <c r="J201" s="139"/>
      <c r="K201" s="572"/>
      <c r="L201" s="415"/>
    </row>
    <row r="202" spans="1:12" ht="15.95" customHeight="1" outlineLevel="1">
      <c r="A202" s="565"/>
      <c r="B202" s="567"/>
      <c r="C202" s="567"/>
      <c r="D202" s="567"/>
      <c r="E202" s="569"/>
      <c r="F202" s="22" t="s">
        <v>9</v>
      </c>
      <c r="G202" s="282"/>
      <c r="H202" s="268"/>
      <c r="I202" s="168"/>
      <c r="J202" s="168"/>
      <c r="K202" s="571"/>
      <c r="L202" s="416"/>
    </row>
    <row r="203" spans="1:12" ht="16.5" customHeight="1" outlineLevel="1">
      <c r="A203" s="566"/>
      <c r="B203" s="568"/>
      <c r="C203" s="568"/>
      <c r="D203" s="568"/>
      <c r="E203" s="570"/>
      <c r="F203" s="137" t="s">
        <v>85</v>
      </c>
      <c r="G203" s="283"/>
      <c r="H203" s="138"/>
      <c r="I203" s="139"/>
      <c r="J203" s="139"/>
      <c r="K203" s="572"/>
      <c r="L203" s="415"/>
    </row>
    <row r="204" spans="1:12" ht="15.95" customHeight="1" outlineLevel="1">
      <c r="A204" s="565"/>
      <c r="B204" s="567"/>
      <c r="C204" s="567"/>
      <c r="D204" s="567"/>
      <c r="E204" s="569"/>
      <c r="F204" s="22" t="s">
        <v>9</v>
      </c>
      <c r="G204" s="282"/>
      <c r="H204" s="268"/>
      <c r="I204" s="168"/>
      <c r="J204" s="168"/>
      <c r="K204" s="571"/>
      <c r="L204" s="416"/>
    </row>
    <row r="205" spans="1:12" ht="16.5" customHeight="1" outlineLevel="1">
      <c r="A205" s="566"/>
      <c r="B205" s="568"/>
      <c r="C205" s="568"/>
      <c r="D205" s="568"/>
      <c r="E205" s="570"/>
      <c r="F205" s="137" t="s">
        <v>85</v>
      </c>
      <c r="G205" s="283"/>
      <c r="H205" s="138"/>
      <c r="I205" s="139"/>
      <c r="J205" s="139"/>
      <c r="K205" s="572"/>
      <c r="L205" s="415"/>
    </row>
    <row r="206" spans="1:12" ht="15.95" customHeight="1" outlineLevel="1">
      <c r="A206" s="565"/>
      <c r="B206" s="567"/>
      <c r="C206" s="567"/>
      <c r="D206" s="567"/>
      <c r="E206" s="569"/>
      <c r="F206" s="22" t="s">
        <v>9</v>
      </c>
      <c r="G206" s="282"/>
      <c r="H206" s="268"/>
      <c r="I206" s="168"/>
      <c r="J206" s="168"/>
      <c r="K206" s="571"/>
      <c r="L206" s="416"/>
    </row>
    <row r="207" spans="1:12" ht="16.5" customHeight="1" outlineLevel="1">
      <c r="A207" s="566"/>
      <c r="B207" s="568"/>
      <c r="C207" s="568"/>
      <c r="D207" s="568"/>
      <c r="E207" s="570"/>
      <c r="F207" s="137" t="s">
        <v>85</v>
      </c>
      <c r="G207" s="283"/>
      <c r="H207" s="138"/>
      <c r="I207" s="139"/>
      <c r="J207" s="139"/>
      <c r="K207" s="572"/>
      <c r="L207" s="415"/>
    </row>
    <row r="208" spans="1:12" ht="15.95" customHeight="1" outlineLevel="1">
      <c r="A208" s="565"/>
      <c r="B208" s="567"/>
      <c r="C208" s="567"/>
      <c r="D208" s="567"/>
      <c r="E208" s="569"/>
      <c r="F208" s="22" t="s">
        <v>9</v>
      </c>
      <c r="G208" s="282"/>
      <c r="H208" s="268"/>
      <c r="I208" s="168"/>
      <c r="J208" s="168"/>
      <c r="K208" s="571"/>
      <c r="L208" s="416"/>
    </row>
    <row r="209" spans="1:12" ht="16.5" customHeight="1" outlineLevel="1">
      <c r="A209" s="566"/>
      <c r="B209" s="568"/>
      <c r="C209" s="568"/>
      <c r="D209" s="568"/>
      <c r="E209" s="570"/>
      <c r="F209" s="137" t="s">
        <v>85</v>
      </c>
      <c r="G209" s="283"/>
      <c r="H209" s="138"/>
      <c r="I209" s="139"/>
      <c r="J209" s="139"/>
      <c r="K209" s="572"/>
      <c r="L209" s="415"/>
    </row>
    <row r="210" spans="1:12" ht="15.95" customHeight="1" outlineLevel="1">
      <c r="A210" s="565"/>
      <c r="B210" s="567"/>
      <c r="C210" s="567"/>
      <c r="D210" s="567"/>
      <c r="E210" s="569"/>
      <c r="F210" s="22" t="s">
        <v>9</v>
      </c>
      <c r="G210" s="282"/>
      <c r="H210" s="268"/>
      <c r="I210" s="168"/>
      <c r="J210" s="168"/>
      <c r="K210" s="571"/>
      <c r="L210" s="416"/>
    </row>
    <row r="211" spans="1:12" ht="16.5" customHeight="1" outlineLevel="1">
      <c r="A211" s="566"/>
      <c r="B211" s="568"/>
      <c r="C211" s="568"/>
      <c r="D211" s="568"/>
      <c r="E211" s="570"/>
      <c r="F211" s="137" t="s">
        <v>85</v>
      </c>
      <c r="G211" s="283"/>
      <c r="H211" s="138"/>
      <c r="I211" s="139"/>
      <c r="J211" s="139"/>
      <c r="K211" s="572"/>
      <c r="L211" s="415"/>
    </row>
    <row r="212" spans="1:12" ht="15.95" customHeight="1" outlineLevel="1">
      <c r="A212" s="565"/>
      <c r="B212" s="567"/>
      <c r="C212" s="567"/>
      <c r="D212" s="567"/>
      <c r="E212" s="569"/>
      <c r="F212" s="22" t="s">
        <v>9</v>
      </c>
      <c r="G212" s="282"/>
      <c r="H212" s="268"/>
      <c r="I212" s="168"/>
      <c r="J212" s="168"/>
      <c r="K212" s="571"/>
      <c r="L212" s="416"/>
    </row>
    <row r="213" spans="1:12" ht="16.5" customHeight="1" outlineLevel="1">
      <c r="A213" s="566"/>
      <c r="B213" s="568"/>
      <c r="C213" s="568"/>
      <c r="D213" s="568"/>
      <c r="E213" s="570"/>
      <c r="F213" s="137" t="s">
        <v>85</v>
      </c>
      <c r="G213" s="283"/>
      <c r="H213" s="138"/>
      <c r="I213" s="139"/>
      <c r="J213" s="139"/>
      <c r="K213" s="572"/>
      <c r="L213" s="415"/>
    </row>
    <row r="214" spans="1:12" ht="15.95" customHeight="1" outlineLevel="1">
      <c r="A214" s="565"/>
      <c r="B214" s="567"/>
      <c r="C214" s="567"/>
      <c r="D214" s="567"/>
      <c r="E214" s="569"/>
      <c r="F214" s="22" t="s">
        <v>9</v>
      </c>
      <c r="G214" s="282"/>
      <c r="H214" s="268"/>
      <c r="I214" s="168"/>
      <c r="J214" s="168"/>
      <c r="K214" s="571"/>
      <c r="L214" s="416"/>
    </row>
    <row r="215" spans="1:12" ht="16.5" customHeight="1" outlineLevel="1">
      <c r="A215" s="566"/>
      <c r="B215" s="568"/>
      <c r="C215" s="568"/>
      <c r="D215" s="568"/>
      <c r="E215" s="570"/>
      <c r="F215" s="137" t="s">
        <v>85</v>
      </c>
      <c r="G215" s="283"/>
      <c r="H215" s="138"/>
      <c r="I215" s="139"/>
      <c r="J215" s="139"/>
      <c r="K215" s="572"/>
      <c r="L215" s="415"/>
    </row>
    <row r="216" spans="1:12" ht="15.95" customHeight="1" outlineLevel="1">
      <c r="A216" s="565"/>
      <c r="B216" s="567"/>
      <c r="C216" s="567"/>
      <c r="D216" s="567"/>
      <c r="E216" s="569"/>
      <c r="F216" s="22" t="s">
        <v>9</v>
      </c>
      <c r="G216" s="282"/>
      <c r="H216" s="268"/>
      <c r="I216" s="168"/>
      <c r="J216" s="168"/>
      <c r="K216" s="571"/>
      <c r="L216" s="416"/>
    </row>
    <row r="217" spans="1:12" ht="16.5" customHeight="1" outlineLevel="1">
      <c r="A217" s="566"/>
      <c r="B217" s="568"/>
      <c r="C217" s="568"/>
      <c r="D217" s="568"/>
      <c r="E217" s="570"/>
      <c r="F217" s="137" t="s">
        <v>85</v>
      </c>
      <c r="G217" s="283"/>
      <c r="H217" s="138"/>
      <c r="I217" s="139"/>
      <c r="J217" s="139"/>
      <c r="K217" s="572"/>
      <c r="L217" s="415"/>
    </row>
    <row r="218" spans="1:12" ht="15.95" customHeight="1" outlineLevel="1">
      <c r="A218" s="565"/>
      <c r="B218" s="567"/>
      <c r="C218" s="567"/>
      <c r="D218" s="567"/>
      <c r="E218" s="569"/>
      <c r="F218" s="22" t="s">
        <v>9</v>
      </c>
      <c r="G218" s="282"/>
      <c r="H218" s="268"/>
      <c r="I218" s="168"/>
      <c r="J218" s="168"/>
      <c r="K218" s="571"/>
      <c r="L218" s="416"/>
    </row>
    <row r="219" spans="1:12" ht="16.5" customHeight="1" outlineLevel="1">
      <c r="A219" s="566"/>
      <c r="B219" s="568"/>
      <c r="C219" s="568"/>
      <c r="D219" s="568"/>
      <c r="E219" s="570"/>
      <c r="F219" s="137" t="s">
        <v>85</v>
      </c>
      <c r="G219" s="283"/>
      <c r="H219" s="138"/>
      <c r="I219" s="139"/>
      <c r="J219" s="139"/>
      <c r="K219" s="572"/>
      <c r="L219" s="415"/>
    </row>
    <row r="220" spans="1:12" ht="15.95" customHeight="1" outlineLevel="1">
      <c r="A220" s="565"/>
      <c r="B220" s="567"/>
      <c r="C220" s="567"/>
      <c r="D220" s="567"/>
      <c r="E220" s="569"/>
      <c r="F220" s="22" t="s">
        <v>9</v>
      </c>
      <c r="G220" s="282"/>
      <c r="H220" s="268"/>
      <c r="I220" s="168"/>
      <c r="J220" s="168"/>
      <c r="K220" s="571"/>
      <c r="L220" s="416"/>
    </row>
    <row r="221" spans="1:12" ht="16.5" customHeight="1" outlineLevel="1">
      <c r="A221" s="566"/>
      <c r="B221" s="568"/>
      <c r="C221" s="568"/>
      <c r="D221" s="568"/>
      <c r="E221" s="570"/>
      <c r="F221" s="137" t="s">
        <v>85</v>
      </c>
      <c r="G221" s="283"/>
      <c r="H221" s="138"/>
      <c r="I221" s="139"/>
      <c r="J221" s="139"/>
      <c r="K221" s="572"/>
      <c r="L221" s="415"/>
    </row>
    <row r="222" spans="1:12" ht="15.95" customHeight="1" outlineLevel="1">
      <c r="A222" s="565"/>
      <c r="B222" s="567"/>
      <c r="C222" s="567"/>
      <c r="D222" s="567"/>
      <c r="E222" s="569"/>
      <c r="F222" s="22" t="s">
        <v>9</v>
      </c>
      <c r="G222" s="282"/>
      <c r="H222" s="268"/>
      <c r="I222" s="168"/>
      <c r="J222" s="168"/>
      <c r="K222" s="571"/>
      <c r="L222" s="416"/>
    </row>
    <row r="223" spans="1:12" ht="16.5" customHeight="1" outlineLevel="1">
      <c r="A223" s="566"/>
      <c r="B223" s="568"/>
      <c r="C223" s="568"/>
      <c r="D223" s="568"/>
      <c r="E223" s="570"/>
      <c r="F223" s="137" t="s">
        <v>85</v>
      </c>
      <c r="G223" s="283"/>
      <c r="H223" s="138"/>
      <c r="I223" s="139"/>
      <c r="J223" s="139"/>
      <c r="K223" s="572"/>
      <c r="L223" s="415"/>
    </row>
    <row r="224" spans="1:12" ht="15.95" customHeight="1" outlineLevel="1">
      <c r="A224" s="565"/>
      <c r="B224" s="567"/>
      <c r="C224" s="567"/>
      <c r="D224" s="567"/>
      <c r="E224" s="569"/>
      <c r="F224" s="22" t="s">
        <v>9</v>
      </c>
      <c r="G224" s="282"/>
      <c r="H224" s="268"/>
      <c r="I224" s="168"/>
      <c r="J224" s="168"/>
      <c r="K224" s="571"/>
      <c r="L224" s="416"/>
    </row>
    <row r="225" spans="1:12" ht="16.5" customHeight="1" outlineLevel="1">
      <c r="A225" s="566"/>
      <c r="B225" s="568"/>
      <c r="C225" s="568"/>
      <c r="D225" s="568"/>
      <c r="E225" s="570"/>
      <c r="F225" s="137" t="s">
        <v>85</v>
      </c>
      <c r="G225" s="283"/>
      <c r="H225" s="138"/>
      <c r="I225" s="139"/>
      <c r="J225" s="139"/>
      <c r="K225" s="572"/>
      <c r="L225" s="415"/>
    </row>
    <row r="226" spans="1:12" ht="15.95" customHeight="1" outlineLevel="1">
      <c r="A226" s="565"/>
      <c r="B226" s="567"/>
      <c r="C226" s="567"/>
      <c r="D226" s="567"/>
      <c r="E226" s="569"/>
      <c r="F226" s="22" t="s">
        <v>9</v>
      </c>
      <c r="G226" s="282"/>
      <c r="H226" s="268"/>
      <c r="I226" s="168"/>
      <c r="J226" s="168"/>
      <c r="K226" s="571"/>
      <c r="L226" s="416"/>
    </row>
    <row r="227" spans="1:12" ht="16.5" customHeight="1" outlineLevel="1">
      <c r="A227" s="566"/>
      <c r="B227" s="568"/>
      <c r="C227" s="568"/>
      <c r="D227" s="568"/>
      <c r="E227" s="570"/>
      <c r="F227" s="137" t="s">
        <v>85</v>
      </c>
      <c r="G227" s="283"/>
      <c r="H227" s="138"/>
      <c r="I227" s="139"/>
      <c r="J227" s="139"/>
      <c r="K227" s="572"/>
      <c r="L227" s="415"/>
    </row>
    <row r="228" spans="1:12" ht="15.95" customHeight="1" outlineLevel="1">
      <c r="A228" s="565"/>
      <c r="B228" s="567"/>
      <c r="C228" s="567"/>
      <c r="D228" s="567"/>
      <c r="E228" s="569"/>
      <c r="F228" s="22" t="s">
        <v>9</v>
      </c>
      <c r="G228" s="282"/>
      <c r="H228" s="268"/>
      <c r="I228" s="168"/>
      <c r="J228" s="168"/>
      <c r="K228" s="571"/>
      <c r="L228" s="416"/>
    </row>
    <row r="229" spans="1:12" ht="16.5" customHeight="1" outlineLevel="1">
      <c r="A229" s="566"/>
      <c r="B229" s="568"/>
      <c r="C229" s="568"/>
      <c r="D229" s="568"/>
      <c r="E229" s="570"/>
      <c r="F229" s="137" t="s">
        <v>85</v>
      </c>
      <c r="G229" s="283"/>
      <c r="H229" s="138"/>
      <c r="I229" s="139"/>
      <c r="J229" s="139"/>
      <c r="K229" s="572"/>
      <c r="L229" s="415"/>
    </row>
    <row r="230" spans="1:12" ht="15.95" customHeight="1" outlineLevel="1">
      <c r="A230" s="565"/>
      <c r="B230" s="567"/>
      <c r="C230" s="567"/>
      <c r="D230" s="567"/>
      <c r="E230" s="569"/>
      <c r="F230" s="22" t="s">
        <v>9</v>
      </c>
      <c r="G230" s="282"/>
      <c r="H230" s="268"/>
      <c r="I230" s="168"/>
      <c r="J230" s="168"/>
      <c r="K230" s="571"/>
      <c r="L230" s="416"/>
    </row>
    <row r="231" spans="1:12" ht="16.5" customHeight="1" outlineLevel="1">
      <c r="A231" s="566"/>
      <c r="B231" s="568"/>
      <c r="C231" s="568"/>
      <c r="D231" s="568"/>
      <c r="E231" s="570"/>
      <c r="F231" s="137" t="s">
        <v>85</v>
      </c>
      <c r="G231" s="283"/>
      <c r="H231" s="138"/>
      <c r="I231" s="139"/>
      <c r="J231" s="139"/>
      <c r="K231" s="572"/>
      <c r="L231" s="415"/>
    </row>
    <row r="232" spans="1:12" ht="15.95" customHeight="1" outlineLevel="1">
      <c r="A232" s="565"/>
      <c r="B232" s="567"/>
      <c r="C232" s="567"/>
      <c r="D232" s="567"/>
      <c r="E232" s="569"/>
      <c r="F232" s="22" t="s">
        <v>9</v>
      </c>
      <c r="G232" s="282"/>
      <c r="H232" s="268"/>
      <c r="I232" s="168"/>
      <c r="J232" s="168"/>
      <c r="K232" s="571"/>
      <c r="L232" s="416"/>
    </row>
    <row r="233" spans="1:12" ht="16.5" customHeight="1" outlineLevel="1">
      <c r="A233" s="566"/>
      <c r="B233" s="568"/>
      <c r="C233" s="568"/>
      <c r="D233" s="568"/>
      <c r="E233" s="570"/>
      <c r="F233" s="137" t="s">
        <v>85</v>
      </c>
      <c r="G233" s="283"/>
      <c r="H233" s="138"/>
      <c r="I233" s="139"/>
      <c r="J233" s="139"/>
      <c r="K233" s="572"/>
      <c r="L233" s="415"/>
    </row>
    <row r="234" spans="1:12" ht="15.95" customHeight="1" outlineLevel="1">
      <c r="A234" s="565"/>
      <c r="B234" s="567"/>
      <c r="C234" s="567"/>
      <c r="D234" s="567"/>
      <c r="E234" s="569"/>
      <c r="F234" s="22" t="s">
        <v>9</v>
      </c>
      <c r="G234" s="282"/>
      <c r="H234" s="268"/>
      <c r="I234" s="168"/>
      <c r="J234" s="168"/>
      <c r="K234" s="571"/>
      <c r="L234" s="416"/>
    </row>
    <row r="235" spans="1:12" ht="16.5" customHeight="1" outlineLevel="1">
      <c r="A235" s="566"/>
      <c r="B235" s="568"/>
      <c r="C235" s="568"/>
      <c r="D235" s="568"/>
      <c r="E235" s="570"/>
      <c r="F235" s="137" t="s">
        <v>85</v>
      </c>
      <c r="G235" s="283"/>
      <c r="H235" s="138"/>
      <c r="I235" s="139"/>
      <c r="J235" s="139"/>
      <c r="K235" s="572"/>
      <c r="L235" s="415"/>
    </row>
    <row r="236" spans="1:12" ht="15.95" customHeight="1" outlineLevel="1">
      <c r="A236" s="565"/>
      <c r="B236" s="567"/>
      <c r="C236" s="567"/>
      <c r="D236" s="567"/>
      <c r="E236" s="569"/>
      <c r="F236" s="22" t="s">
        <v>9</v>
      </c>
      <c r="G236" s="282"/>
      <c r="H236" s="268"/>
      <c r="I236" s="168"/>
      <c r="J236" s="168"/>
      <c r="K236" s="571"/>
      <c r="L236" s="416"/>
    </row>
    <row r="237" spans="1:12" ht="16.5" customHeight="1" outlineLevel="1">
      <c r="A237" s="566"/>
      <c r="B237" s="568"/>
      <c r="C237" s="568"/>
      <c r="D237" s="568"/>
      <c r="E237" s="570"/>
      <c r="F237" s="137" t="s">
        <v>85</v>
      </c>
      <c r="G237" s="283"/>
      <c r="H237" s="138"/>
      <c r="I237" s="139"/>
      <c r="J237" s="139"/>
      <c r="K237" s="572"/>
      <c r="L237" s="415"/>
    </row>
    <row r="238" spans="1:12" ht="15.95" customHeight="1" outlineLevel="1">
      <c r="A238" s="565"/>
      <c r="B238" s="567"/>
      <c r="C238" s="567"/>
      <c r="D238" s="567"/>
      <c r="E238" s="569"/>
      <c r="F238" s="22" t="s">
        <v>9</v>
      </c>
      <c r="G238" s="282"/>
      <c r="H238" s="268"/>
      <c r="I238" s="168"/>
      <c r="J238" s="168"/>
      <c r="K238" s="571"/>
      <c r="L238" s="416"/>
    </row>
    <row r="239" spans="1:12" ht="16.5" customHeight="1" outlineLevel="1" thickBot="1">
      <c r="A239" s="566"/>
      <c r="B239" s="568"/>
      <c r="C239" s="568"/>
      <c r="D239" s="568"/>
      <c r="E239" s="570"/>
      <c r="F239" s="137" t="s">
        <v>85</v>
      </c>
      <c r="G239" s="283"/>
      <c r="H239" s="138"/>
      <c r="I239" s="139"/>
      <c r="J239" s="139"/>
      <c r="K239" s="572"/>
      <c r="L239" s="415"/>
    </row>
    <row r="240" spans="1:12" ht="20.100000000000001" customHeight="1">
      <c r="A240" s="271"/>
      <c r="B240" s="272"/>
      <c r="C240" s="272"/>
      <c r="D240" s="272"/>
      <c r="E240" s="272"/>
      <c r="F240" s="272"/>
      <c r="G240" s="272"/>
      <c r="H240" s="277"/>
      <c r="I240" s="276"/>
      <c r="J240" s="276" t="s">
        <v>4483</v>
      </c>
      <c r="K240" s="128" t="s">
        <v>9</v>
      </c>
      <c r="L240" s="417">
        <f>ROUND(SUMIF(F10:F239,K240,L10:L239),0)</f>
        <v>0</v>
      </c>
    </row>
    <row r="241" spans="1:12" ht="20.100000000000001" customHeight="1" thickBot="1">
      <c r="A241" s="273"/>
      <c r="B241" s="274"/>
      <c r="C241" s="274"/>
      <c r="D241" s="274"/>
      <c r="E241" s="274"/>
      <c r="F241" s="274"/>
      <c r="G241" s="274"/>
      <c r="H241" s="274"/>
      <c r="I241" s="274"/>
      <c r="J241" s="275"/>
      <c r="K241" s="129" t="s">
        <v>85</v>
      </c>
      <c r="L241" s="418">
        <f>ROUND(SUMIF(F10:F239,K241,L10:L239),0)</f>
        <v>0</v>
      </c>
    </row>
    <row r="242" spans="1:12" s="285" customFormat="1" ht="11.25" customHeight="1">
      <c r="A242" s="103"/>
      <c r="B242" s="564"/>
      <c r="C242" s="564"/>
      <c r="D242" s="564"/>
      <c r="E242" s="36"/>
      <c r="F242" s="76"/>
      <c r="G242" s="32"/>
      <c r="H242" s="564"/>
      <c r="I242" s="564"/>
      <c r="K242" s="564"/>
      <c r="L242" s="564"/>
    </row>
    <row r="243" spans="1:12" s="278" customFormat="1" ht="14.25" customHeight="1" thickBot="1">
      <c r="A243" s="323" t="str">
        <f>"فصل"&amp;MID(A244,2,1)</f>
        <v>فصل2</v>
      </c>
      <c r="B243" s="284" t="str">
        <f>_xlfn.XLOOKUP(A244,TblMainInvoices[Item_Code],TblMainInvoices[Chapter_Subject])</f>
        <v>عملیات خاکی با دست</v>
      </c>
      <c r="E243" s="279"/>
      <c r="F243" s="280"/>
      <c r="G243" s="281"/>
    </row>
    <row r="244" spans="1:12" s="285" customFormat="1" ht="15.95" customHeight="1" outlineLevel="1">
      <c r="A244" s="575" t="s">
        <v>361</v>
      </c>
      <c r="B244" s="576"/>
      <c r="C244" s="576"/>
      <c r="D244" s="576"/>
      <c r="E244" s="577"/>
      <c r="F244" s="20" t="s">
        <v>9</v>
      </c>
      <c r="G244" s="297"/>
      <c r="H244" s="298"/>
      <c r="I244" s="166"/>
      <c r="J244" s="166"/>
      <c r="K244" s="578"/>
      <c r="L244" s="414"/>
    </row>
    <row r="245" spans="1:12" s="285" customFormat="1" ht="15.95" customHeight="1" outlineLevel="1">
      <c r="A245" s="566"/>
      <c r="B245" s="568"/>
      <c r="C245" s="568"/>
      <c r="D245" s="568"/>
      <c r="E245" s="570"/>
      <c r="F245" s="137" t="s">
        <v>85</v>
      </c>
      <c r="G245" s="283"/>
      <c r="H245" s="138"/>
      <c r="I245" s="139"/>
      <c r="J245" s="139"/>
      <c r="K245" s="571"/>
      <c r="L245" s="415"/>
    </row>
    <row r="246" spans="1:12" s="285" customFormat="1" ht="15.95" customHeight="1" outlineLevel="1">
      <c r="A246" s="565" t="s">
        <v>363</v>
      </c>
      <c r="B246" s="567"/>
      <c r="C246" s="567"/>
      <c r="D246" s="567"/>
      <c r="E246" s="569"/>
      <c r="F246" s="22" t="s">
        <v>9</v>
      </c>
      <c r="G246" s="282"/>
      <c r="H246" s="268"/>
      <c r="I246" s="168"/>
      <c r="J246" s="168"/>
      <c r="K246" s="571"/>
      <c r="L246" s="416"/>
    </row>
    <row r="247" spans="1:12" s="285" customFormat="1" ht="16.5" customHeight="1" outlineLevel="1">
      <c r="A247" s="566"/>
      <c r="B247" s="568"/>
      <c r="C247" s="568"/>
      <c r="D247" s="568"/>
      <c r="E247" s="570"/>
      <c r="F247" s="137" t="s">
        <v>85</v>
      </c>
      <c r="G247" s="283"/>
      <c r="H247" s="138"/>
      <c r="I247" s="139"/>
      <c r="J247" s="139"/>
      <c r="K247" s="572"/>
      <c r="L247" s="415"/>
    </row>
    <row r="248" spans="1:12" s="285" customFormat="1" ht="15.95" customHeight="1" outlineLevel="1">
      <c r="A248" s="565" t="s">
        <v>365</v>
      </c>
      <c r="B248" s="567"/>
      <c r="C248" s="567"/>
      <c r="D248" s="567"/>
      <c r="E248" s="569"/>
      <c r="F248" s="22" t="s">
        <v>9</v>
      </c>
      <c r="G248" s="282"/>
      <c r="H248" s="268"/>
      <c r="I248" s="168"/>
      <c r="J248" s="168"/>
      <c r="K248" s="571"/>
      <c r="L248" s="416"/>
    </row>
    <row r="249" spans="1:12" s="285" customFormat="1" ht="16.5" customHeight="1" outlineLevel="1">
      <c r="A249" s="566"/>
      <c r="B249" s="568"/>
      <c r="C249" s="568"/>
      <c r="D249" s="568"/>
      <c r="E249" s="570"/>
      <c r="F249" s="137" t="s">
        <v>85</v>
      </c>
      <c r="G249" s="283"/>
      <c r="H249" s="138"/>
      <c r="I249" s="139"/>
      <c r="J249" s="139"/>
      <c r="K249" s="572"/>
      <c r="L249" s="415"/>
    </row>
    <row r="250" spans="1:12" s="285" customFormat="1" ht="15.95" customHeight="1" outlineLevel="1">
      <c r="A250" s="565" t="s">
        <v>367</v>
      </c>
      <c r="B250" s="567"/>
      <c r="C250" s="567"/>
      <c r="D250" s="567"/>
      <c r="E250" s="569"/>
      <c r="F250" s="22" t="s">
        <v>9</v>
      </c>
      <c r="G250" s="282"/>
      <c r="H250" s="268"/>
      <c r="I250" s="168"/>
      <c r="J250" s="168"/>
      <c r="K250" s="571"/>
      <c r="L250" s="416"/>
    </row>
    <row r="251" spans="1:12" s="285" customFormat="1" ht="16.5" customHeight="1" outlineLevel="1">
      <c r="A251" s="566"/>
      <c r="B251" s="568"/>
      <c r="C251" s="568"/>
      <c r="D251" s="568"/>
      <c r="E251" s="570"/>
      <c r="F251" s="137" t="s">
        <v>85</v>
      </c>
      <c r="G251" s="283"/>
      <c r="H251" s="138"/>
      <c r="I251" s="139"/>
      <c r="J251" s="139"/>
      <c r="K251" s="572"/>
      <c r="L251" s="415"/>
    </row>
    <row r="252" spans="1:12" s="285" customFormat="1" ht="15.95" customHeight="1" outlineLevel="1">
      <c r="A252" s="565" t="s">
        <v>369</v>
      </c>
      <c r="B252" s="567"/>
      <c r="C252" s="567"/>
      <c r="D252" s="567"/>
      <c r="E252" s="569"/>
      <c r="F252" s="22" t="s">
        <v>9</v>
      </c>
      <c r="G252" s="282"/>
      <c r="H252" s="268"/>
      <c r="I252" s="168"/>
      <c r="J252" s="168"/>
      <c r="K252" s="571"/>
      <c r="L252" s="416"/>
    </row>
    <row r="253" spans="1:12" s="285" customFormat="1" ht="16.5" customHeight="1" outlineLevel="1">
      <c r="A253" s="566"/>
      <c r="B253" s="568"/>
      <c r="C253" s="568"/>
      <c r="D253" s="568"/>
      <c r="E253" s="570"/>
      <c r="F253" s="137" t="s">
        <v>85</v>
      </c>
      <c r="G253" s="283"/>
      <c r="H253" s="138"/>
      <c r="I253" s="139"/>
      <c r="J253" s="139"/>
      <c r="K253" s="572"/>
      <c r="L253" s="415"/>
    </row>
    <row r="254" spans="1:12" s="285" customFormat="1" ht="15.95" customHeight="1" outlineLevel="1">
      <c r="A254" s="565" t="s">
        <v>371</v>
      </c>
      <c r="B254" s="567"/>
      <c r="C254" s="567"/>
      <c r="D254" s="567"/>
      <c r="E254" s="569"/>
      <c r="F254" s="22" t="s">
        <v>9</v>
      </c>
      <c r="G254" s="282"/>
      <c r="H254" s="268"/>
      <c r="I254" s="168"/>
      <c r="J254" s="168"/>
      <c r="K254" s="571"/>
      <c r="L254" s="416"/>
    </row>
    <row r="255" spans="1:12" s="285" customFormat="1" ht="16.5" customHeight="1" outlineLevel="1">
      <c r="A255" s="566"/>
      <c r="B255" s="568"/>
      <c r="C255" s="568"/>
      <c r="D255" s="568"/>
      <c r="E255" s="570"/>
      <c r="F255" s="137" t="s">
        <v>85</v>
      </c>
      <c r="G255" s="283"/>
      <c r="H255" s="138"/>
      <c r="I255" s="139"/>
      <c r="J255" s="139"/>
      <c r="K255" s="572"/>
      <c r="L255" s="415"/>
    </row>
    <row r="256" spans="1:12" s="285" customFormat="1" ht="15.95" customHeight="1" outlineLevel="1">
      <c r="A256" s="565" t="s">
        <v>373</v>
      </c>
      <c r="B256" s="567"/>
      <c r="C256" s="567"/>
      <c r="D256" s="567"/>
      <c r="E256" s="569"/>
      <c r="F256" s="22" t="s">
        <v>9</v>
      </c>
      <c r="G256" s="282"/>
      <c r="H256" s="268"/>
      <c r="I256" s="168"/>
      <c r="J256" s="168"/>
      <c r="K256" s="571"/>
      <c r="L256" s="416"/>
    </row>
    <row r="257" spans="1:12" s="285" customFormat="1" ht="16.5" customHeight="1" outlineLevel="1">
      <c r="A257" s="566"/>
      <c r="B257" s="568"/>
      <c r="C257" s="568"/>
      <c r="D257" s="568"/>
      <c r="E257" s="570"/>
      <c r="F257" s="137" t="s">
        <v>85</v>
      </c>
      <c r="G257" s="283"/>
      <c r="H257" s="138"/>
      <c r="I257" s="139"/>
      <c r="J257" s="139"/>
      <c r="K257" s="572"/>
      <c r="L257" s="415"/>
    </row>
    <row r="258" spans="1:12" s="285" customFormat="1" ht="15.95" customHeight="1" outlineLevel="1">
      <c r="A258" s="565" t="s">
        <v>375</v>
      </c>
      <c r="B258" s="567"/>
      <c r="C258" s="567"/>
      <c r="D258" s="567"/>
      <c r="E258" s="569"/>
      <c r="F258" s="22" t="s">
        <v>9</v>
      </c>
      <c r="G258" s="282"/>
      <c r="H258" s="268"/>
      <c r="I258" s="168"/>
      <c r="J258" s="168"/>
      <c r="K258" s="571"/>
      <c r="L258" s="416"/>
    </row>
    <row r="259" spans="1:12" s="285" customFormat="1" ht="16.5" customHeight="1" outlineLevel="1">
      <c r="A259" s="566"/>
      <c r="B259" s="568"/>
      <c r="C259" s="568"/>
      <c r="D259" s="568"/>
      <c r="E259" s="570"/>
      <c r="F259" s="137" t="s">
        <v>85</v>
      </c>
      <c r="G259" s="283"/>
      <c r="H259" s="138"/>
      <c r="I259" s="139"/>
      <c r="J259" s="139"/>
      <c r="K259" s="572"/>
      <c r="L259" s="415"/>
    </row>
    <row r="260" spans="1:12" s="285" customFormat="1" ht="15.95" customHeight="1" outlineLevel="1">
      <c r="A260" s="565" t="s">
        <v>377</v>
      </c>
      <c r="B260" s="567"/>
      <c r="C260" s="567"/>
      <c r="D260" s="567"/>
      <c r="E260" s="569"/>
      <c r="F260" s="22" t="s">
        <v>9</v>
      </c>
      <c r="G260" s="282"/>
      <c r="H260" s="268"/>
      <c r="I260" s="168"/>
      <c r="J260" s="168"/>
      <c r="K260" s="571"/>
      <c r="L260" s="416"/>
    </row>
    <row r="261" spans="1:12" s="285" customFormat="1" ht="16.5" customHeight="1" outlineLevel="1">
      <c r="A261" s="566"/>
      <c r="B261" s="568"/>
      <c r="C261" s="568"/>
      <c r="D261" s="568"/>
      <c r="E261" s="570"/>
      <c r="F261" s="137" t="s">
        <v>85</v>
      </c>
      <c r="G261" s="283"/>
      <c r="H261" s="138"/>
      <c r="I261" s="139"/>
      <c r="J261" s="139"/>
      <c r="K261" s="572"/>
      <c r="L261" s="415"/>
    </row>
    <row r="262" spans="1:12" s="285" customFormat="1" ht="15.95" customHeight="1" outlineLevel="1">
      <c r="A262" s="565" t="s">
        <v>379</v>
      </c>
      <c r="B262" s="567"/>
      <c r="C262" s="567"/>
      <c r="D262" s="567"/>
      <c r="E262" s="569"/>
      <c r="F262" s="22" t="s">
        <v>9</v>
      </c>
      <c r="G262" s="282"/>
      <c r="H262" s="268"/>
      <c r="I262" s="168"/>
      <c r="J262" s="168"/>
      <c r="K262" s="571"/>
      <c r="L262" s="416"/>
    </row>
    <row r="263" spans="1:12" s="285" customFormat="1" ht="16.5" customHeight="1" outlineLevel="1">
      <c r="A263" s="566"/>
      <c r="B263" s="568"/>
      <c r="C263" s="568"/>
      <c r="D263" s="568"/>
      <c r="E263" s="570"/>
      <c r="F263" s="137" t="s">
        <v>85</v>
      </c>
      <c r="G263" s="283"/>
      <c r="H263" s="138"/>
      <c r="I263" s="139"/>
      <c r="J263" s="139"/>
      <c r="K263" s="572"/>
      <c r="L263" s="415"/>
    </row>
    <row r="264" spans="1:12" s="285" customFormat="1" ht="15.95" customHeight="1" outlineLevel="1">
      <c r="A264" s="565" t="s">
        <v>381</v>
      </c>
      <c r="B264" s="567"/>
      <c r="C264" s="567"/>
      <c r="D264" s="567"/>
      <c r="E264" s="569"/>
      <c r="F264" s="22" t="s">
        <v>9</v>
      </c>
      <c r="G264" s="282"/>
      <c r="H264" s="268"/>
      <c r="I264" s="168"/>
      <c r="J264" s="168"/>
      <c r="K264" s="571"/>
      <c r="L264" s="416"/>
    </row>
    <row r="265" spans="1:12" s="285" customFormat="1" ht="16.5" customHeight="1" outlineLevel="1">
      <c r="A265" s="566"/>
      <c r="B265" s="568"/>
      <c r="C265" s="568"/>
      <c r="D265" s="568"/>
      <c r="E265" s="570"/>
      <c r="F265" s="137" t="s">
        <v>85</v>
      </c>
      <c r="G265" s="283"/>
      <c r="H265" s="138"/>
      <c r="I265" s="139"/>
      <c r="J265" s="139"/>
      <c r="K265" s="572"/>
      <c r="L265" s="415"/>
    </row>
    <row r="266" spans="1:12" s="285" customFormat="1" ht="15.95" customHeight="1" outlineLevel="1">
      <c r="A266" s="565" t="s">
        <v>383</v>
      </c>
      <c r="B266" s="567"/>
      <c r="C266" s="567"/>
      <c r="D266" s="567"/>
      <c r="E266" s="569"/>
      <c r="F266" s="22" t="s">
        <v>9</v>
      </c>
      <c r="G266" s="282"/>
      <c r="H266" s="268"/>
      <c r="I266" s="168"/>
      <c r="J266" s="168"/>
      <c r="K266" s="571"/>
      <c r="L266" s="416"/>
    </row>
    <row r="267" spans="1:12" s="285" customFormat="1" ht="16.5" customHeight="1" outlineLevel="1">
      <c r="A267" s="566"/>
      <c r="B267" s="568"/>
      <c r="C267" s="568"/>
      <c r="D267" s="568"/>
      <c r="E267" s="570"/>
      <c r="F267" s="137" t="s">
        <v>85</v>
      </c>
      <c r="G267" s="283"/>
      <c r="H267" s="138"/>
      <c r="I267" s="139"/>
      <c r="J267" s="139"/>
      <c r="K267" s="572"/>
      <c r="L267" s="415"/>
    </row>
    <row r="268" spans="1:12" s="285" customFormat="1" ht="15.95" customHeight="1" outlineLevel="1">
      <c r="A268" s="565" t="s">
        <v>385</v>
      </c>
      <c r="B268" s="567"/>
      <c r="C268" s="567"/>
      <c r="D268" s="567"/>
      <c r="E268" s="569"/>
      <c r="F268" s="22" t="s">
        <v>9</v>
      </c>
      <c r="G268" s="282"/>
      <c r="H268" s="268"/>
      <c r="I268" s="168"/>
      <c r="J268" s="168"/>
      <c r="K268" s="571"/>
      <c r="L268" s="416"/>
    </row>
    <row r="269" spans="1:12" s="285" customFormat="1" ht="16.5" customHeight="1" outlineLevel="1">
      <c r="A269" s="566"/>
      <c r="B269" s="568"/>
      <c r="C269" s="568"/>
      <c r="D269" s="568"/>
      <c r="E269" s="570"/>
      <c r="F269" s="137" t="s">
        <v>85</v>
      </c>
      <c r="G269" s="283"/>
      <c r="H269" s="138"/>
      <c r="I269" s="139"/>
      <c r="J269" s="139"/>
      <c r="K269" s="572"/>
      <c r="L269" s="415"/>
    </row>
    <row r="270" spans="1:12" s="285" customFormat="1" ht="15.95" customHeight="1" outlineLevel="1">
      <c r="A270" s="565" t="s">
        <v>387</v>
      </c>
      <c r="B270" s="567"/>
      <c r="C270" s="567"/>
      <c r="D270" s="567"/>
      <c r="E270" s="569"/>
      <c r="F270" s="22" t="s">
        <v>9</v>
      </c>
      <c r="G270" s="282"/>
      <c r="H270" s="268"/>
      <c r="I270" s="168"/>
      <c r="J270" s="168"/>
      <c r="K270" s="571"/>
      <c r="L270" s="416"/>
    </row>
    <row r="271" spans="1:12" s="285" customFormat="1" ht="16.5" customHeight="1" outlineLevel="1">
      <c r="A271" s="566"/>
      <c r="B271" s="568"/>
      <c r="C271" s="568"/>
      <c r="D271" s="568"/>
      <c r="E271" s="570"/>
      <c r="F271" s="137" t="s">
        <v>85</v>
      </c>
      <c r="G271" s="283"/>
      <c r="H271" s="138"/>
      <c r="I271" s="139"/>
      <c r="J271" s="139"/>
      <c r="K271" s="572"/>
      <c r="L271" s="415"/>
    </row>
    <row r="272" spans="1:12" s="285" customFormat="1" ht="15.95" customHeight="1" outlineLevel="1">
      <c r="A272" s="565" t="s">
        <v>389</v>
      </c>
      <c r="B272" s="567"/>
      <c r="C272" s="567"/>
      <c r="D272" s="567"/>
      <c r="E272" s="569"/>
      <c r="F272" s="22" t="s">
        <v>9</v>
      </c>
      <c r="G272" s="282"/>
      <c r="H272" s="268"/>
      <c r="I272" s="168"/>
      <c r="J272" s="168"/>
      <c r="K272" s="571"/>
      <c r="L272" s="416"/>
    </row>
    <row r="273" spans="1:12" s="285" customFormat="1" ht="16.5" customHeight="1" outlineLevel="1">
      <c r="A273" s="566"/>
      <c r="B273" s="568"/>
      <c r="C273" s="568"/>
      <c r="D273" s="568"/>
      <c r="E273" s="570"/>
      <c r="F273" s="137" t="s">
        <v>85</v>
      </c>
      <c r="G273" s="283"/>
      <c r="H273" s="138"/>
      <c r="I273" s="139"/>
      <c r="J273" s="139"/>
      <c r="K273" s="572"/>
      <c r="L273" s="415"/>
    </row>
    <row r="274" spans="1:12" s="285" customFormat="1" ht="15.95" customHeight="1" outlineLevel="1">
      <c r="A274" s="565" t="s">
        <v>391</v>
      </c>
      <c r="B274" s="567"/>
      <c r="C274" s="567"/>
      <c r="D274" s="567"/>
      <c r="E274" s="569"/>
      <c r="F274" s="22" t="s">
        <v>9</v>
      </c>
      <c r="G274" s="282"/>
      <c r="H274" s="268"/>
      <c r="I274" s="168"/>
      <c r="J274" s="168"/>
      <c r="K274" s="571"/>
      <c r="L274" s="416"/>
    </row>
    <row r="275" spans="1:12" s="285" customFormat="1" ht="16.5" customHeight="1" outlineLevel="1">
      <c r="A275" s="566"/>
      <c r="B275" s="568"/>
      <c r="C275" s="568"/>
      <c r="D275" s="568"/>
      <c r="E275" s="570"/>
      <c r="F275" s="137" t="s">
        <v>85</v>
      </c>
      <c r="G275" s="283"/>
      <c r="H275" s="138"/>
      <c r="I275" s="139"/>
      <c r="J275" s="139"/>
      <c r="K275" s="572"/>
      <c r="L275" s="415"/>
    </row>
    <row r="276" spans="1:12" s="285" customFormat="1" ht="15.95" customHeight="1" outlineLevel="1">
      <c r="A276" s="565" t="s">
        <v>393</v>
      </c>
      <c r="B276" s="567"/>
      <c r="C276" s="567"/>
      <c r="D276" s="567"/>
      <c r="E276" s="569"/>
      <c r="F276" s="22" t="s">
        <v>9</v>
      </c>
      <c r="G276" s="282"/>
      <c r="H276" s="268"/>
      <c r="I276" s="168"/>
      <c r="J276" s="168"/>
      <c r="K276" s="571"/>
      <c r="L276" s="416"/>
    </row>
    <row r="277" spans="1:12" s="285" customFormat="1" ht="16.5" customHeight="1" outlineLevel="1">
      <c r="A277" s="566"/>
      <c r="B277" s="568"/>
      <c r="C277" s="568"/>
      <c r="D277" s="568"/>
      <c r="E277" s="570"/>
      <c r="F277" s="137" t="s">
        <v>85</v>
      </c>
      <c r="G277" s="283"/>
      <c r="H277" s="138"/>
      <c r="I277" s="139"/>
      <c r="J277" s="139"/>
      <c r="K277" s="572"/>
      <c r="L277" s="415"/>
    </row>
    <row r="278" spans="1:12" s="285" customFormat="1" ht="15.95" customHeight="1" outlineLevel="1">
      <c r="A278" s="565" t="s">
        <v>395</v>
      </c>
      <c r="B278" s="567"/>
      <c r="C278" s="567"/>
      <c r="D278" s="567"/>
      <c r="E278" s="569"/>
      <c r="F278" s="22" t="s">
        <v>9</v>
      </c>
      <c r="G278" s="282"/>
      <c r="H278" s="268"/>
      <c r="I278" s="168"/>
      <c r="J278" s="168"/>
      <c r="K278" s="571"/>
      <c r="L278" s="416"/>
    </row>
    <row r="279" spans="1:12" s="285" customFormat="1" ht="16.5" customHeight="1" outlineLevel="1">
      <c r="A279" s="566"/>
      <c r="B279" s="568"/>
      <c r="C279" s="568"/>
      <c r="D279" s="568"/>
      <c r="E279" s="570"/>
      <c r="F279" s="137" t="s">
        <v>85</v>
      </c>
      <c r="G279" s="283"/>
      <c r="H279" s="138"/>
      <c r="I279" s="139"/>
      <c r="J279" s="139"/>
      <c r="K279" s="572"/>
      <c r="L279" s="415"/>
    </row>
    <row r="280" spans="1:12" s="285" customFormat="1" ht="15.95" customHeight="1" outlineLevel="1">
      <c r="A280" s="565" t="s">
        <v>397</v>
      </c>
      <c r="B280" s="567"/>
      <c r="C280" s="567"/>
      <c r="D280" s="567"/>
      <c r="E280" s="569"/>
      <c r="F280" s="22" t="s">
        <v>9</v>
      </c>
      <c r="G280" s="282"/>
      <c r="H280" s="268"/>
      <c r="I280" s="168"/>
      <c r="J280" s="168"/>
      <c r="K280" s="571"/>
      <c r="L280" s="416"/>
    </row>
    <row r="281" spans="1:12" s="285" customFormat="1" ht="16.5" customHeight="1" outlineLevel="1">
      <c r="A281" s="566"/>
      <c r="B281" s="568"/>
      <c r="C281" s="568"/>
      <c r="D281" s="568"/>
      <c r="E281" s="570"/>
      <c r="F281" s="137" t="s">
        <v>85</v>
      </c>
      <c r="G281" s="283"/>
      <c r="H281" s="138"/>
      <c r="I281" s="139"/>
      <c r="J281" s="139"/>
      <c r="K281" s="572"/>
      <c r="L281" s="415"/>
    </row>
    <row r="282" spans="1:12" s="285" customFormat="1" ht="15.95" customHeight="1" outlineLevel="1">
      <c r="A282" s="565" t="s">
        <v>399</v>
      </c>
      <c r="B282" s="567"/>
      <c r="C282" s="567"/>
      <c r="D282" s="567"/>
      <c r="E282" s="569"/>
      <c r="F282" s="22" t="s">
        <v>9</v>
      </c>
      <c r="G282" s="282"/>
      <c r="H282" s="268"/>
      <c r="I282" s="168"/>
      <c r="J282" s="168"/>
      <c r="K282" s="571"/>
      <c r="L282" s="416"/>
    </row>
    <row r="283" spans="1:12" s="285" customFormat="1" ht="16.5" customHeight="1" outlineLevel="1">
      <c r="A283" s="566"/>
      <c r="B283" s="568"/>
      <c r="C283" s="568"/>
      <c r="D283" s="568"/>
      <c r="E283" s="570"/>
      <c r="F283" s="137" t="s">
        <v>85</v>
      </c>
      <c r="G283" s="283"/>
      <c r="H283" s="138"/>
      <c r="I283" s="139"/>
      <c r="J283" s="139"/>
      <c r="K283" s="572"/>
      <c r="L283" s="415"/>
    </row>
    <row r="284" spans="1:12" s="285" customFormat="1" ht="15.95" customHeight="1" outlineLevel="1">
      <c r="A284" s="565" t="s">
        <v>401</v>
      </c>
      <c r="B284" s="567"/>
      <c r="C284" s="567"/>
      <c r="D284" s="567"/>
      <c r="E284" s="569"/>
      <c r="F284" s="22" t="s">
        <v>9</v>
      </c>
      <c r="G284" s="282"/>
      <c r="H284" s="268"/>
      <c r="I284" s="168"/>
      <c r="J284" s="168"/>
      <c r="K284" s="571"/>
      <c r="L284" s="416"/>
    </row>
    <row r="285" spans="1:12" s="285" customFormat="1" ht="16.5" customHeight="1" outlineLevel="1">
      <c r="A285" s="566"/>
      <c r="B285" s="568"/>
      <c r="C285" s="568"/>
      <c r="D285" s="568"/>
      <c r="E285" s="570"/>
      <c r="F285" s="137" t="s">
        <v>85</v>
      </c>
      <c r="G285" s="283"/>
      <c r="H285" s="138"/>
      <c r="I285" s="139"/>
      <c r="J285" s="139"/>
      <c r="K285" s="572"/>
      <c r="L285" s="415"/>
    </row>
    <row r="286" spans="1:12" s="285" customFormat="1" ht="15.95" customHeight="1" outlineLevel="1">
      <c r="A286" s="565" t="s">
        <v>403</v>
      </c>
      <c r="B286" s="567"/>
      <c r="C286" s="567"/>
      <c r="D286" s="567"/>
      <c r="E286" s="569"/>
      <c r="F286" s="22" t="s">
        <v>9</v>
      </c>
      <c r="G286" s="282"/>
      <c r="H286" s="268"/>
      <c r="I286" s="168"/>
      <c r="J286" s="168"/>
      <c r="K286" s="571"/>
      <c r="L286" s="416"/>
    </row>
    <row r="287" spans="1:12" s="285" customFormat="1" ht="16.5" customHeight="1" outlineLevel="1" thickBot="1">
      <c r="A287" s="566"/>
      <c r="B287" s="568"/>
      <c r="C287" s="568"/>
      <c r="D287" s="568"/>
      <c r="E287" s="570"/>
      <c r="F287" s="137" t="s">
        <v>85</v>
      </c>
      <c r="G287" s="283"/>
      <c r="H287" s="138"/>
      <c r="I287" s="139"/>
      <c r="J287" s="139"/>
      <c r="K287" s="572"/>
      <c r="L287" s="415"/>
    </row>
    <row r="288" spans="1:12" s="285" customFormat="1" ht="20.100000000000001" customHeight="1">
      <c r="A288" s="271"/>
      <c r="B288" s="272"/>
      <c r="C288" s="272"/>
      <c r="D288" s="272"/>
      <c r="E288" s="272"/>
      <c r="F288" s="272"/>
      <c r="G288" s="272"/>
      <c r="H288" s="277"/>
      <c r="I288" s="276"/>
      <c r="J288" s="276" t="s">
        <v>4508</v>
      </c>
      <c r="K288" s="128" t="s">
        <v>9</v>
      </c>
      <c r="L288" s="417">
        <f>ROUND(SUMIF(F244:F287,K288,L244:L287),0)</f>
        <v>0</v>
      </c>
    </row>
    <row r="289" spans="1:12" s="285" customFormat="1" ht="20.100000000000001" customHeight="1" thickBot="1">
      <c r="A289" s="273"/>
      <c r="B289" s="274"/>
      <c r="C289" s="274"/>
      <c r="D289" s="274"/>
      <c r="E289" s="274"/>
      <c r="F289" s="274"/>
      <c r="G289" s="274"/>
      <c r="H289" s="274"/>
      <c r="I289" s="274"/>
      <c r="J289" s="275"/>
      <c r="K289" s="129" t="s">
        <v>85</v>
      </c>
      <c r="L289" s="418">
        <f>ROUND(SUMIF(F244:F287,K289,L244:L287),0)</f>
        <v>0</v>
      </c>
    </row>
    <row r="290" spans="1:12" s="285" customFormat="1" ht="11.25" customHeight="1">
      <c r="A290" s="103"/>
      <c r="B290" s="564"/>
      <c r="C290" s="564"/>
      <c r="D290" s="564"/>
      <c r="E290" s="36"/>
      <c r="F290" s="76"/>
      <c r="G290" s="32"/>
      <c r="H290" s="564"/>
      <c r="I290" s="564"/>
      <c r="K290" s="564"/>
      <c r="L290" s="564"/>
    </row>
    <row r="291" spans="1:12" s="278" customFormat="1" ht="14.25" customHeight="1" thickBot="1">
      <c r="A291" s="323" t="str">
        <f>"فصل"&amp;MID(A292,2,1)</f>
        <v>فصل3</v>
      </c>
      <c r="B291" s="284" t="str">
        <f>_xlfn.XLOOKUP(A292,TblMainInvoices[Item_Code],TblMainInvoices[Chapter_Subject])</f>
        <v>عملیات خاکی با ماشین</v>
      </c>
      <c r="E291" s="279"/>
      <c r="F291" s="280"/>
      <c r="G291" s="281"/>
    </row>
    <row r="292" spans="1:12" s="285" customFormat="1" ht="15.95" customHeight="1" outlineLevel="1">
      <c r="A292" s="575" t="s">
        <v>408</v>
      </c>
      <c r="B292" s="576"/>
      <c r="C292" s="576"/>
      <c r="D292" s="576"/>
      <c r="E292" s="577"/>
      <c r="F292" s="20" t="s">
        <v>9</v>
      </c>
      <c r="G292" s="297"/>
      <c r="H292" s="298"/>
      <c r="I292" s="166"/>
      <c r="J292" s="166"/>
      <c r="K292" s="578"/>
      <c r="L292" s="414"/>
    </row>
    <row r="293" spans="1:12" s="285" customFormat="1" ht="15.95" customHeight="1" outlineLevel="1">
      <c r="A293" s="566"/>
      <c r="B293" s="568"/>
      <c r="C293" s="568"/>
      <c r="D293" s="568"/>
      <c r="E293" s="570"/>
      <c r="F293" s="137" t="s">
        <v>85</v>
      </c>
      <c r="G293" s="283"/>
      <c r="H293" s="138"/>
      <c r="I293" s="139"/>
      <c r="J293" s="139"/>
      <c r="K293" s="571"/>
      <c r="L293" s="415"/>
    </row>
    <row r="294" spans="1:12" s="285" customFormat="1" ht="15.95" customHeight="1" outlineLevel="1">
      <c r="A294" s="565" t="s">
        <v>410</v>
      </c>
      <c r="B294" s="567"/>
      <c r="C294" s="567"/>
      <c r="D294" s="567"/>
      <c r="E294" s="569"/>
      <c r="F294" s="22" t="s">
        <v>9</v>
      </c>
      <c r="G294" s="282"/>
      <c r="H294" s="268"/>
      <c r="I294" s="168"/>
      <c r="J294" s="168"/>
      <c r="K294" s="571"/>
      <c r="L294" s="416"/>
    </row>
    <row r="295" spans="1:12" s="285" customFormat="1" ht="16.5" customHeight="1" outlineLevel="1">
      <c r="A295" s="566"/>
      <c r="B295" s="568"/>
      <c r="C295" s="568"/>
      <c r="D295" s="568"/>
      <c r="E295" s="570"/>
      <c r="F295" s="137" t="s">
        <v>85</v>
      </c>
      <c r="G295" s="283"/>
      <c r="H295" s="138"/>
      <c r="I295" s="139"/>
      <c r="J295" s="139"/>
      <c r="K295" s="572"/>
      <c r="L295" s="415"/>
    </row>
    <row r="296" spans="1:12" s="285" customFormat="1" ht="15.95" customHeight="1" outlineLevel="1">
      <c r="A296" s="565" t="s">
        <v>412</v>
      </c>
      <c r="B296" s="567"/>
      <c r="C296" s="567"/>
      <c r="D296" s="567"/>
      <c r="E296" s="569"/>
      <c r="F296" s="22" t="s">
        <v>9</v>
      </c>
      <c r="G296" s="282"/>
      <c r="H296" s="268"/>
      <c r="I296" s="168"/>
      <c r="J296" s="168"/>
      <c r="K296" s="571"/>
      <c r="L296" s="416"/>
    </row>
    <row r="297" spans="1:12" s="285" customFormat="1" ht="16.5" customHeight="1" outlineLevel="1">
      <c r="A297" s="566"/>
      <c r="B297" s="568"/>
      <c r="C297" s="568"/>
      <c r="D297" s="568"/>
      <c r="E297" s="570"/>
      <c r="F297" s="137" t="s">
        <v>85</v>
      </c>
      <c r="G297" s="283"/>
      <c r="H297" s="138"/>
      <c r="I297" s="139"/>
      <c r="J297" s="139"/>
      <c r="K297" s="572"/>
      <c r="L297" s="415"/>
    </row>
    <row r="298" spans="1:12" s="285" customFormat="1" ht="15.95" customHeight="1" outlineLevel="1">
      <c r="A298" s="565" t="s">
        <v>414</v>
      </c>
      <c r="B298" s="567"/>
      <c r="C298" s="567"/>
      <c r="D298" s="567"/>
      <c r="E298" s="569"/>
      <c r="F298" s="22" t="s">
        <v>9</v>
      </c>
      <c r="G298" s="282"/>
      <c r="H298" s="268"/>
      <c r="I298" s="168"/>
      <c r="J298" s="168"/>
      <c r="K298" s="571"/>
      <c r="L298" s="416"/>
    </row>
    <row r="299" spans="1:12" s="285" customFormat="1" ht="16.5" customHeight="1" outlineLevel="1">
      <c r="A299" s="566"/>
      <c r="B299" s="568"/>
      <c r="C299" s="568"/>
      <c r="D299" s="568"/>
      <c r="E299" s="570"/>
      <c r="F299" s="137" t="s">
        <v>85</v>
      </c>
      <c r="G299" s="283"/>
      <c r="H299" s="138"/>
      <c r="I299" s="139"/>
      <c r="J299" s="139"/>
      <c r="K299" s="572"/>
      <c r="L299" s="415"/>
    </row>
    <row r="300" spans="1:12" s="285" customFormat="1" ht="15.95" customHeight="1" outlineLevel="1">
      <c r="A300" s="565" t="s">
        <v>416</v>
      </c>
      <c r="B300" s="567"/>
      <c r="C300" s="567"/>
      <c r="D300" s="567"/>
      <c r="E300" s="569"/>
      <c r="F300" s="22" t="s">
        <v>9</v>
      </c>
      <c r="G300" s="282"/>
      <c r="H300" s="268"/>
      <c r="I300" s="168"/>
      <c r="J300" s="168"/>
      <c r="K300" s="571"/>
      <c r="L300" s="416"/>
    </row>
    <row r="301" spans="1:12" s="285" customFormat="1" ht="16.5" customHeight="1" outlineLevel="1">
      <c r="A301" s="566"/>
      <c r="B301" s="568"/>
      <c r="C301" s="568"/>
      <c r="D301" s="568"/>
      <c r="E301" s="570"/>
      <c r="F301" s="137" t="s">
        <v>85</v>
      </c>
      <c r="G301" s="283"/>
      <c r="H301" s="138"/>
      <c r="I301" s="139"/>
      <c r="J301" s="139"/>
      <c r="K301" s="572"/>
      <c r="L301" s="415"/>
    </row>
    <row r="302" spans="1:12" s="285" customFormat="1" ht="15.95" customHeight="1" outlineLevel="1">
      <c r="A302" s="565" t="s">
        <v>418</v>
      </c>
      <c r="B302" s="567"/>
      <c r="C302" s="567"/>
      <c r="D302" s="567"/>
      <c r="E302" s="569"/>
      <c r="F302" s="22" t="s">
        <v>9</v>
      </c>
      <c r="G302" s="282"/>
      <c r="H302" s="268"/>
      <c r="I302" s="168"/>
      <c r="J302" s="168"/>
      <c r="K302" s="571"/>
      <c r="L302" s="416"/>
    </row>
    <row r="303" spans="1:12" s="285" customFormat="1" ht="16.5" customHeight="1" outlineLevel="1">
      <c r="A303" s="566"/>
      <c r="B303" s="568"/>
      <c r="C303" s="568"/>
      <c r="D303" s="568"/>
      <c r="E303" s="570"/>
      <c r="F303" s="137" t="s">
        <v>85</v>
      </c>
      <c r="G303" s="283"/>
      <c r="H303" s="138"/>
      <c r="I303" s="139"/>
      <c r="J303" s="139"/>
      <c r="K303" s="572"/>
      <c r="L303" s="415"/>
    </row>
    <row r="304" spans="1:12" s="285" customFormat="1" ht="15.95" customHeight="1" outlineLevel="1">
      <c r="A304" s="565" t="s">
        <v>420</v>
      </c>
      <c r="B304" s="567"/>
      <c r="C304" s="567"/>
      <c r="D304" s="567"/>
      <c r="E304" s="569"/>
      <c r="F304" s="22" t="s">
        <v>9</v>
      </c>
      <c r="G304" s="282"/>
      <c r="H304" s="268"/>
      <c r="I304" s="168"/>
      <c r="J304" s="168"/>
      <c r="K304" s="571"/>
      <c r="L304" s="416"/>
    </row>
    <row r="305" spans="1:12" s="285" customFormat="1" ht="16.5" customHeight="1" outlineLevel="1">
      <c r="A305" s="566"/>
      <c r="B305" s="568"/>
      <c r="C305" s="568"/>
      <c r="D305" s="568"/>
      <c r="E305" s="570"/>
      <c r="F305" s="137" t="s">
        <v>85</v>
      </c>
      <c r="G305" s="283"/>
      <c r="H305" s="138"/>
      <c r="I305" s="139"/>
      <c r="J305" s="139"/>
      <c r="K305" s="572"/>
      <c r="L305" s="415"/>
    </row>
    <row r="306" spans="1:12" s="285" customFormat="1" ht="15.95" customHeight="1" outlineLevel="1">
      <c r="A306" s="565" t="s">
        <v>422</v>
      </c>
      <c r="B306" s="567"/>
      <c r="C306" s="567"/>
      <c r="D306" s="567"/>
      <c r="E306" s="569"/>
      <c r="F306" s="22" t="s">
        <v>9</v>
      </c>
      <c r="G306" s="282"/>
      <c r="H306" s="268"/>
      <c r="I306" s="168"/>
      <c r="J306" s="168"/>
      <c r="K306" s="571"/>
      <c r="L306" s="416"/>
    </row>
    <row r="307" spans="1:12" s="285" customFormat="1" ht="16.5" customHeight="1" outlineLevel="1">
      <c r="A307" s="566"/>
      <c r="B307" s="568"/>
      <c r="C307" s="568"/>
      <c r="D307" s="568"/>
      <c r="E307" s="570"/>
      <c r="F307" s="137" t="s">
        <v>85</v>
      </c>
      <c r="G307" s="283"/>
      <c r="H307" s="138"/>
      <c r="I307" s="139"/>
      <c r="J307" s="139"/>
      <c r="K307" s="572"/>
      <c r="L307" s="415"/>
    </row>
    <row r="308" spans="1:12" s="285" customFormat="1" ht="15.95" customHeight="1" outlineLevel="1">
      <c r="A308" s="565" t="s">
        <v>424</v>
      </c>
      <c r="B308" s="567"/>
      <c r="C308" s="567"/>
      <c r="D308" s="567"/>
      <c r="E308" s="569"/>
      <c r="F308" s="22" t="s">
        <v>9</v>
      </c>
      <c r="G308" s="282"/>
      <c r="H308" s="268"/>
      <c r="I308" s="168"/>
      <c r="J308" s="168"/>
      <c r="K308" s="571"/>
      <c r="L308" s="416"/>
    </row>
    <row r="309" spans="1:12" s="285" customFormat="1" ht="16.5" customHeight="1" outlineLevel="1">
      <c r="A309" s="566"/>
      <c r="B309" s="568"/>
      <c r="C309" s="568"/>
      <c r="D309" s="568"/>
      <c r="E309" s="570"/>
      <c r="F309" s="137" t="s">
        <v>85</v>
      </c>
      <c r="G309" s="283"/>
      <c r="H309" s="138"/>
      <c r="I309" s="139"/>
      <c r="J309" s="139"/>
      <c r="K309" s="572"/>
      <c r="L309" s="415"/>
    </row>
    <row r="310" spans="1:12" s="285" customFormat="1" ht="15.95" customHeight="1" outlineLevel="1">
      <c r="A310" s="565" t="s">
        <v>426</v>
      </c>
      <c r="B310" s="567"/>
      <c r="C310" s="567"/>
      <c r="D310" s="567"/>
      <c r="E310" s="569"/>
      <c r="F310" s="22" t="s">
        <v>9</v>
      </c>
      <c r="G310" s="282"/>
      <c r="H310" s="268"/>
      <c r="I310" s="168"/>
      <c r="J310" s="168"/>
      <c r="K310" s="571"/>
      <c r="L310" s="416"/>
    </row>
    <row r="311" spans="1:12" s="285" customFormat="1" ht="16.5" customHeight="1" outlineLevel="1">
      <c r="A311" s="566"/>
      <c r="B311" s="568"/>
      <c r="C311" s="568"/>
      <c r="D311" s="568"/>
      <c r="E311" s="570"/>
      <c r="F311" s="137" t="s">
        <v>85</v>
      </c>
      <c r="G311" s="283"/>
      <c r="H311" s="138"/>
      <c r="I311" s="139"/>
      <c r="J311" s="139"/>
      <c r="K311" s="572"/>
      <c r="L311" s="415"/>
    </row>
    <row r="312" spans="1:12" s="285" customFormat="1" ht="15.95" customHeight="1" outlineLevel="1">
      <c r="A312" s="565" t="s">
        <v>428</v>
      </c>
      <c r="B312" s="567"/>
      <c r="C312" s="567"/>
      <c r="D312" s="567"/>
      <c r="E312" s="569"/>
      <c r="F312" s="22" t="s">
        <v>9</v>
      </c>
      <c r="G312" s="282"/>
      <c r="H312" s="268"/>
      <c r="I312" s="168"/>
      <c r="J312" s="168"/>
      <c r="K312" s="571"/>
      <c r="L312" s="416"/>
    </row>
    <row r="313" spans="1:12" s="285" customFormat="1" ht="16.5" customHeight="1" outlineLevel="1">
      <c r="A313" s="566"/>
      <c r="B313" s="568"/>
      <c r="C313" s="568"/>
      <c r="D313" s="568"/>
      <c r="E313" s="570"/>
      <c r="F313" s="137" t="s">
        <v>85</v>
      </c>
      <c r="G313" s="283"/>
      <c r="H313" s="138"/>
      <c r="I313" s="139"/>
      <c r="J313" s="139"/>
      <c r="K313" s="572"/>
      <c r="L313" s="415"/>
    </row>
    <row r="314" spans="1:12" s="285" customFormat="1" ht="15.95" customHeight="1" outlineLevel="1">
      <c r="A314" s="565" t="s">
        <v>430</v>
      </c>
      <c r="B314" s="567"/>
      <c r="C314" s="567"/>
      <c r="D314" s="567"/>
      <c r="E314" s="569"/>
      <c r="F314" s="22" t="s">
        <v>9</v>
      </c>
      <c r="G314" s="282"/>
      <c r="H314" s="268"/>
      <c r="I314" s="168"/>
      <c r="J314" s="168"/>
      <c r="K314" s="571"/>
      <c r="L314" s="416"/>
    </row>
    <row r="315" spans="1:12" s="285" customFormat="1" ht="16.5" customHeight="1" outlineLevel="1">
      <c r="A315" s="566"/>
      <c r="B315" s="568"/>
      <c r="C315" s="568"/>
      <c r="D315" s="568"/>
      <c r="E315" s="570"/>
      <c r="F315" s="137" t="s">
        <v>85</v>
      </c>
      <c r="G315" s="283"/>
      <c r="H315" s="138"/>
      <c r="I315" s="139"/>
      <c r="J315" s="139"/>
      <c r="K315" s="572"/>
      <c r="L315" s="415"/>
    </row>
    <row r="316" spans="1:12" s="285" customFormat="1" ht="15.95" customHeight="1" outlineLevel="1">
      <c r="A316" s="565" t="s">
        <v>432</v>
      </c>
      <c r="B316" s="567"/>
      <c r="C316" s="567"/>
      <c r="D316" s="567"/>
      <c r="E316" s="569"/>
      <c r="F316" s="22" t="s">
        <v>9</v>
      </c>
      <c r="G316" s="282"/>
      <c r="H316" s="268"/>
      <c r="I316" s="168"/>
      <c r="J316" s="168"/>
      <c r="K316" s="571"/>
      <c r="L316" s="416"/>
    </row>
    <row r="317" spans="1:12" s="285" customFormat="1" ht="16.5" customHeight="1" outlineLevel="1">
      <c r="A317" s="566"/>
      <c r="B317" s="568"/>
      <c r="C317" s="568"/>
      <c r="D317" s="568"/>
      <c r="E317" s="570"/>
      <c r="F317" s="137" t="s">
        <v>85</v>
      </c>
      <c r="G317" s="283"/>
      <c r="H317" s="138"/>
      <c r="I317" s="139"/>
      <c r="J317" s="139"/>
      <c r="K317" s="572"/>
      <c r="L317" s="415"/>
    </row>
    <row r="318" spans="1:12" s="285" customFormat="1" ht="15.95" customHeight="1" outlineLevel="1">
      <c r="A318" s="565" t="s">
        <v>434</v>
      </c>
      <c r="B318" s="567"/>
      <c r="C318" s="567"/>
      <c r="D318" s="567"/>
      <c r="E318" s="569"/>
      <c r="F318" s="22" t="s">
        <v>9</v>
      </c>
      <c r="G318" s="282"/>
      <c r="H318" s="268"/>
      <c r="I318" s="168"/>
      <c r="J318" s="168"/>
      <c r="K318" s="571"/>
      <c r="L318" s="416"/>
    </row>
    <row r="319" spans="1:12" s="285" customFormat="1" ht="16.5" customHeight="1" outlineLevel="1">
      <c r="A319" s="566"/>
      <c r="B319" s="568"/>
      <c r="C319" s="568"/>
      <c r="D319" s="568"/>
      <c r="E319" s="570"/>
      <c r="F319" s="137" t="s">
        <v>85</v>
      </c>
      <c r="G319" s="283"/>
      <c r="H319" s="138"/>
      <c r="I319" s="139"/>
      <c r="J319" s="139"/>
      <c r="K319" s="572"/>
      <c r="L319" s="415"/>
    </row>
    <row r="320" spans="1:12" s="285" customFormat="1" ht="15.95" customHeight="1" outlineLevel="1">
      <c r="A320" s="565" t="s">
        <v>436</v>
      </c>
      <c r="B320" s="567"/>
      <c r="C320" s="567"/>
      <c r="D320" s="567"/>
      <c r="E320" s="569"/>
      <c r="F320" s="22" t="s">
        <v>9</v>
      </c>
      <c r="G320" s="282"/>
      <c r="H320" s="268"/>
      <c r="I320" s="168"/>
      <c r="J320" s="168"/>
      <c r="K320" s="571"/>
      <c r="L320" s="416"/>
    </row>
    <row r="321" spans="1:12" s="285" customFormat="1" ht="16.5" customHeight="1" outlineLevel="1">
      <c r="A321" s="566"/>
      <c r="B321" s="568"/>
      <c r="C321" s="568"/>
      <c r="D321" s="568"/>
      <c r="E321" s="570"/>
      <c r="F321" s="137" t="s">
        <v>85</v>
      </c>
      <c r="G321" s="283"/>
      <c r="H321" s="138"/>
      <c r="I321" s="139"/>
      <c r="J321" s="139"/>
      <c r="K321" s="572"/>
      <c r="L321" s="415"/>
    </row>
    <row r="322" spans="1:12" s="285" customFormat="1" ht="15.95" customHeight="1" outlineLevel="1">
      <c r="A322" s="565" t="s">
        <v>438</v>
      </c>
      <c r="B322" s="567"/>
      <c r="C322" s="567"/>
      <c r="D322" s="567"/>
      <c r="E322" s="569"/>
      <c r="F322" s="22" t="s">
        <v>9</v>
      </c>
      <c r="G322" s="282"/>
      <c r="H322" s="268"/>
      <c r="I322" s="168"/>
      <c r="J322" s="168"/>
      <c r="K322" s="571"/>
      <c r="L322" s="416"/>
    </row>
    <row r="323" spans="1:12" s="285" customFormat="1" ht="16.5" customHeight="1" outlineLevel="1">
      <c r="A323" s="566"/>
      <c r="B323" s="568"/>
      <c r="C323" s="568"/>
      <c r="D323" s="568"/>
      <c r="E323" s="570"/>
      <c r="F323" s="137" t="s">
        <v>85</v>
      </c>
      <c r="G323" s="283"/>
      <c r="H323" s="138"/>
      <c r="I323" s="139"/>
      <c r="J323" s="139"/>
      <c r="K323" s="572"/>
      <c r="L323" s="415"/>
    </row>
    <row r="324" spans="1:12" s="285" customFormat="1" ht="15.95" customHeight="1" outlineLevel="1">
      <c r="A324" s="565" t="s">
        <v>440</v>
      </c>
      <c r="B324" s="567"/>
      <c r="C324" s="567"/>
      <c r="D324" s="567"/>
      <c r="E324" s="569"/>
      <c r="F324" s="22" t="s">
        <v>9</v>
      </c>
      <c r="G324" s="282"/>
      <c r="H324" s="268"/>
      <c r="I324" s="168"/>
      <c r="J324" s="168"/>
      <c r="K324" s="571"/>
      <c r="L324" s="416"/>
    </row>
    <row r="325" spans="1:12" s="285" customFormat="1" ht="16.5" customHeight="1" outlineLevel="1">
      <c r="A325" s="566"/>
      <c r="B325" s="568"/>
      <c r="C325" s="568"/>
      <c r="D325" s="568"/>
      <c r="E325" s="570"/>
      <c r="F325" s="137" t="s">
        <v>85</v>
      </c>
      <c r="G325" s="283"/>
      <c r="H325" s="138"/>
      <c r="I325" s="139"/>
      <c r="J325" s="139"/>
      <c r="K325" s="572"/>
      <c r="L325" s="415"/>
    </row>
    <row r="326" spans="1:12" s="285" customFormat="1" ht="16.5" customHeight="1" outlineLevel="1">
      <c r="A326" s="565" t="s">
        <v>442</v>
      </c>
      <c r="B326" s="567"/>
      <c r="C326" s="567"/>
      <c r="D326" s="567"/>
      <c r="E326" s="569"/>
      <c r="F326" s="22" t="s">
        <v>9</v>
      </c>
      <c r="G326" s="282"/>
      <c r="H326" s="268"/>
      <c r="I326" s="168"/>
      <c r="J326" s="168"/>
      <c r="K326" s="571"/>
      <c r="L326" s="416"/>
    </row>
    <row r="327" spans="1:12" s="285" customFormat="1" ht="16.5" customHeight="1" outlineLevel="1">
      <c r="A327" s="566"/>
      <c r="B327" s="568"/>
      <c r="C327" s="568"/>
      <c r="D327" s="568"/>
      <c r="E327" s="570"/>
      <c r="F327" s="137" t="s">
        <v>85</v>
      </c>
      <c r="G327" s="283"/>
      <c r="H327" s="138"/>
      <c r="I327" s="139"/>
      <c r="J327" s="139"/>
      <c r="K327" s="572"/>
      <c r="L327" s="415"/>
    </row>
    <row r="328" spans="1:12" s="285" customFormat="1" ht="15.95" customHeight="1" outlineLevel="1">
      <c r="A328" s="565" t="s">
        <v>444</v>
      </c>
      <c r="B328" s="567"/>
      <c r="C328" s="567"/>
      <c r="D328" s="567"/>
      <c r="E328" s="569"/>
      <c r="F328" s="22" t="s">
        <v>9</v>
      </c>
      <c r="G328" s="282"/>
      <c r="H328" s="268"/>
      <c r="I328" s="168"/>
      <c r="J328" s="168"/>
      <c r="K328" s="571"/>
      <c r="L328" s="416"/>
    </row>
    <row r="329" spans="1:12" s="285" customFormat="1" ht="16.5" customHeight="1" outlineLevel="1">
      <c r="A329" s="566"/>
      <c r="B329" s="568"/>
      <c r="C329" s="568"/>
      <c r="D329" s="568"/>
      <c r="E329" s="570"/>
      <c r="F329" s="137" t="s">
        <v>85</v>
      </c>
      <c r="G329" s="283"/>
      <c r="H329" s="138"/>
      <c r="I329" s="139"/>
      <c r="J329" s="139"/>
      <c r="K329" s="572"/>
      <c r="L329" s="415"/>
    </row>
    <row r="330" spans="1:12" s="285" customFormat="1" ht="15.95" customHeight="1" outlineLevel="1">
      <c r="A330" s="565" t="s">
        <v>446</v>
      </c>
      <c r="B330" s="567"/>
      <c r="C330" s="567"/>
      <c r="D330" s="567"/>
      <c r="E330" s="569"/>
      <c r="F330" s="22" t="s">
        <v>9</v>
      </c>
      <c r="G330" s="282"/>
      <c r="H330" s="268"/>
      <c r="I330" s="168"/>
      <c r="J330" s="168"/>
      <c r="K330" s="571"/>
      <c r="L330" s="416"/>
    </row>
    <row r="331" spans="1:12" s="285" customFormat="1" ht="16.5" customHeight="1" outlineLevel="1">
      <c r="A331" s="566"/>
      <c r="B331" s="568"/>
      <c r="C331" s="568"/>
      <c r="D331" s="568"/>
      <c r="E331" s="570"/>
      <c r="F331" s="137" t="s">
        <v>85</v>
      </c>
      <c r="G331" s="283"/>
      <c r="H331" s="138"/>
      <c r="I331" s="139"/>
      <c r="J331" s="139"/>
      <c r="K331" s="572"/>
      <c r="L331" s="415"/>
    </row>
    <row r="332" spans="1:12" s="285" customFormat="1" ht="15.95" customHeight="1" outlineLevel="1">
      <c r="A332" s="565" t="s">
        <v>448</v>
      </c>
      <c r="B332" s="567"/>
      <c r="C332" s="567"/>
      <c r="D332" s="567"/>
      <c r="E332" s="569"/>
      <c r="F332" s="22" t="s">
        <v>9</v>
      </c>
      <c r="G332" s="282"/>
      <c r="H332" s="268"/>
      <c r="I332" s="168"/>
      <c r="J332" s="168"/>
      <c r="K332" s="571"/>
      <c r="L332" s="416"/>
    </row>
    <row r="333" spans="1:12" s="285" customFormat="1" ht="16.5" customHeight="1" outlineLevel="1">
      <c r="A333" s="566"/>
      <c r="B333" s="568"/>
      <c r="C333" s="568"/>
      <c r="D333" s="568"/>
      <c r="E333" s="570"/>
      <c r="F333" s="137" t="s">
        <v>85</v>
      </c>
      <c r="G333" s="283"/>
      <c r="H333" s="138"/>
      <c r="I333" s="139"/>
      <c r="J333" s="139"/>
      <c r="K333" s="572"/>
      <c r="L333" s="415"/>
    </row>
    <row r="334" spans="1:12" s="285" customFormat="1" ht="15.95" customHeight="1" outlineLevel="1">
      <c r="A334" s="565" t="s">
        <v>450</v>
      </c>
      <c r="B334" s="567"/>
      <c r="C334" s="567"/>
      <c r="D334" s="567"/>
      <c r="E334" s="569"/>
      <c r="F334" s="22" t="s">
        <v>9</v>
      </c>
      <c r="G334" s="282"/>
      <c r="H334" s="268"/>
      <c r="I334" s="168"/>
      <c r="J334" s="168"/>
      <c r="K334" s="571"/>
      <c r="L334" s="416"/>
    </row>
    <row r="335" spans="1:12" s="285" customFormat="1" ht="16.5" customHeight="1" outlineLevel="1">
      <c r="A335" s="566"/>
      <c r="B335" s="568"/>
      <c r="C335" s="568"/>
      <c r="D335" s="568"/>
      <c r="E335" s="570"/>
      <c r="F335" s="137" t="s">
        <v>85</v>
      </c>
      <c r="G335" s="283"/>
      <c r="H335" s="138"/>
      <c r="I335" s="139"/>
      <c r="J335" s="139"/>
      <c r="K335" s="572"/>
      <c r="L335" s="415"/>
    </row>
    <row r="336" spans="1:12" s="309" customFormat="1" ht="15.95" customHeight="1" outlineLevel="1">
      <c r="A336" s="565" t="s">
        <v>4516</v>
      </c>
      <c r="B336" s="567"/>
      <c r="C336" s="567"/>
      <c r="D336" s="567"/>
      <c r="E336" s="569"/>
      <c r="F336" s="22" t="s">
        <v>9</v>
      </c>
      <c r="G336" s="282"/>
      <c r="H336" s="268"/>
      <c r="I336" s="168"/>
      <c r="J336" s="168"/>
      <c r="K336" s="571"/>
      <c r="L336" s="416"/>
    </row>
    <row r="337" spans="1:12" s="309" customFormat="1" ht="16.5" customHeight="1" outlineLevel="1">
      <c r="A337" s="566"/>
      <c r="B337" s="568"/>
      <c r="C337" s="568"/>
      <c r="D337" s="568"/>
      <c r="E337" s="570"/>
      <c r="F337" s="137" t="s">
        <v>85</v>
      </c>
      <c r="G337" s="283"/>
      <c r="H337" s="138"/>
      <c r="I337" s="139"/>
      <c r="J337" s="139"/>
      <c r="K337" s="572"/>
      <c r="L337" s="415"/>
    </row>
    <row r="338" spans="1:12" s="285" customFormat="1" ht="15.95" customHeight="1" outlineLevel="1">
      <c r="A338" s="565" t="s">
        <v>453</v>
      </c>
      <c r="B338" s="567"/>
      <c r="C338" s="567"/>
      <c r="D338" s="567"/>
      <c r="E338" s="569"/>
      <c r="F338" s="22" t="s">
        <v>9</v>
      </c>
      <c r="G338" s="282"/>
      <c r="H338" s="268"/>
      <c r="I338" s="168"/>
      <c r="J338" s="168"/>
      <c r="K338" s="571"/>
      <c r="L338" s="416"/>
    </row>
    <row r="339" spans="1:12" s="285" customFormat="1" ht="16.5" customHeight="1" outlineLevel="1">
      <c r="A339" s="566"/>
      <c r="B339" s="568"/>
      <c r="C339" s="568"/>
      <c r="D339" s="568"/>
      <c r="E339" s="570"/>
      <c r="F339" s="137" t="s">
        <v>85</v>
      </c>
      <c r="G339" s="283"/>
      <c r="H339" s="138"/>
      <c r="I339" s="139"/>
      <c r="J339" s="139"/>
      <c r="K339" s="572"/>
      <c r="L339" s="415"/>
    </row>
    <row r="340" spans="1:12" s="309" customFormat="1" ht="15.95" customHeight="1" outlineLevel="1">
      <c r="A340" s="565" t="s">
        <v>4517</v>
      </c>
      <c r="B340" s="567"/>
      <c r="C340" s="567"/>
      <c r="D340" s="567"/>
      <c r="E340" s="569"/>
      <c r="F340" s="22" t="s">
        <v>9</v>
      </c>
      <c r="G340" s="282"/>
      <c r="H340" s="268"/>
      <c r="I340" s="168"/>
      <c r="J340" s="168"/>
      <c r="K340" s="571"/>
      <c r="L340" s="416"/>
    </row>
    <row r="341" spans="1:12" s="309" customFormat="1" ht="16.5" customHeight="1" outlineLevel="1">
      <c r="A341" s="566"/>
      <c r="B341" s="568"/>
      <c r="C341" s="568"/>
      <c r="D341" s="568"/>
      <c r="E341" s="570"/>
      <c r="F341" s="137" t="s">
        <v>85</v>
      </c>
      <c r="G341" s="283"/>
      <c r="H341" s="138"/>
      <c r="I341" s="139"/>
      <c r="J341" s="139"/>
      <c r="K341" s="572"/>
      <c r="L341" s="415"/>
    </row>
    <row r="342" spans="1:12" s="285" customFormat="1" ht="15.95" customHeight="1" outlineLevel="1">
      <c r="A342" s="565" t="s">
        <v>455</v>
      </c>
      <c r="B342" s="567"/>
      <c r="C342" s="567"/>
      <c r="D342" s="567"/>
      <c r="E342" s="569"/>
      <c r="F342" s="22" t="s">
        <v>9</v>
      </c>
      <c r="G342" s="282"/>
      <c r="H342" s="268"/>
      <c r="I342" s="168"/>
      <c r="J342" s="168"/>
      <c r="K342" s="571"/>
      <c r="L342" s="416"/>
    </row>
    <row r="343" spans="1:12" s="285" customFormat="1" ht="16.5" customHeight="1" outlineLevel="1">
      <c r="A343" s="566"/>
      <c r="B343" s="568"/>
      <c r="C343" s="568"/>
      <c r="D343" s="568"/>
      <c r="E343" s="570"/>
      <c r="F343" s="137" t="s">
        <v>85</v>
      </c>
      <c r="G343" s="283"/>
      <c r="H343" s="138"/>
      <c r="I343" s="139"/>
      <c r="J343" s="139"/>
      <c r="K343" s="572"/>
      <c r="L343" s="415"/>
    </row>
    <row r="344" spans="1:12" s="309" customFormat="1" ht="15.95" customHeight="1" outlineLevel="1">
      <c r="A344" s="565" t="s">
        <v>4518</v>
      </c>
      <c r="B344" s="567"/>
      <c r="C344" s="567"/>
      <c r="D344" s="567"/>
      <c r="E344" s="569"/>
      <c r="F344" s="22" t="s">
        <v>9</v>
      </c>
      <c r="G344" s="282"/>
      <c r="H344" s="268"/>
      <c r="I344" s="168"/>
      <c r="J344" s="168"/>
      <c r="K344" s="571"/>
      <c r="L344" s="416"/>
    </row>
    <row r="345" spans="1:12" s="309" customFormat="1" ht="16.5" customHeight="1" outlineLevel="1">
      <c r="A345" s="566"/>
      <c r="B345" s="568"/>
      <c r="C345" s="568"/>
      <c r="D345" s="568"/>
      <c r="E345" s="570"/>
      <c r="F345" s="137" t="s">
        <v>85</v>
      </c>
      <c r="G345" s="283"/>
      <c r="H345" s="138"/>
      <c r="I345" s="139"/>
      <c r="J345" s="139"/>
      <c r="K345" s="572"/>
      <c r="L345" s="415"/>
    </row>
    <row r="346" spans="1:12" s="285" customFormat="1" ht="15.95" customHeight="1" outlineLevel="1">
      <c r="A346" s="565" t="s">
        <v>457</v>
      </c>
      <c r="B346" s="567"/>
      <c r="C346" s="567"/>
      <c r="D346" s="567"/>
      <c r="E346" s="569"/>
      <c r="F346" s="22" t="s">
        <v>9</v>
      </c>
      <c r="G346" s="282"/>
      <c r="H346" s="268"/>
      <c r="I346" s="168"/>
      <c r="J346" s="168"/>
      <c r="K346" s="571"/>
      <c r="L346" s="416"/>
    </row>
    <row r="347" spans="1:12" s="285" customFormat="1" ht="16.5" customHeight="1" outlineLevel="1">
      <c r="A347" s="566"/>
      <c r="B347" s="568"/>
      <c r="C347" s="568"/>
      <c r="D347" s="568"/>
      <c r="E347" s="570"/>
      <c r="F347" s="137" t="s">
        <v>85</v>
      </c>
      <c r="G347" s="283"/>
      <c r="H347" s="138"/>
      <c r="I347" s="139"/>
      <c r="J347" s="139"/>
      <c r="K347" s="572"/>
      <c r="L347" s="415"/>
    </row>
    <row r="348" spans="1:12" s="285" customFormat="1" ht="15.95" customHeight="1" outlineLevel="1">
      <c r="A348" s="565" t="s">
        <v>459</v>
      </c>
      <c r="B348" s="567"/>
      <c r="C348" s="567"/>
      <c r="D348" s="567"/>
      <c r="E348" s="569"/>
      <c r="F348" s="22" t="s">
        <v>9</v>
      </c>
      <c r="G348" s="282"/>
      <c r="H348" s="268"/>
      <c r="I348" s="168"/>
      <c r="J348" s="168"/>
      <c r="K348" s="571"/>
      <c r="L348" s="416"/>
    </row>
    <row r="349" spans="1:12" s="285" customFormat="1" ht="16.5" customHeight="1" outlineLevel="1">
      <c r="A349" s="566"/>
      <c r="B349" s="568"/>
      <c r="C349" s="568"/>
      <c r="D349" s="568"/>
      <c r="E349" s="570"/>
      <c r="F349" s="137" t="s">
        <v>85</v>
      </c>
      <c r="G349" s="283"/>
      <c r="H349" s="138"/>
      <c r="I349" s="139"/>
      <c r="J349" s="139"/>
      <c r="K349" s="572"/>
      <c r="L349" s="415"/>
    </row>
    <row r="350" spans="1:12" s="285" customFormat="1" ht="15.95" customHeight="1" outlineLevel="1">
      <c r="A350" s="565" t="s">
        <v>461</v>
      </c>
      <c r="B350" s="567"/>
      <c r="C350" s="567"/>
      <c r="D350" s="567"/>
      <c r="E350" s="569"/>
      <c r="F350" s="22" t="s">
        <v>9</v>
      </c>
      <c r="G350" s="282"/>
      <c r="H350" s="268"/>
      <c r="I350" s="168"/>
      <c r="J350" s="168"/>
      <c r="K350" s="571"/>
      <c r="L350" s="416"/>
    </row>
    <row r="351" spans="1:12" s="285" customFormat="1" ht="16.5" customHeight="1" outlineLevel="1">
      <c r="A351" s="566"/>
      <c r="B351" s="568"/>
      <c r="C351" s="568"/>
      <c r="D351" s="568"/>
      <c r="E351" s="570"/>
      <c r="F351" s="137" t="s">
        <v>85</v>
      </c>
      <c r="G351" s="283"/>
      <c r="H351" s="138"/>
      <c r="I351" s="139"/>
      <c r="J351" s="139"/>
      <c r="K351" s="572"/>
      <c r="L351" s="415"/>
    </row>
    <row r="352" spans="1:12" s="285" customFormat="1" ht="15.95" customHeight="1" outlineLevel="1">
      <c r="A352" s="565" t="s">
        <v>463</v>
      </c>
      <c r="B352" s="567"/>
      <c r="C352" s="567"/>
      <c r="D352" s="567"/>
      <c r="E352" s="569"/>
      <c r="F352" s="22" t="s">
        <v>9</v>
      </c>
      <c r="G352" s="282"/>
      <c r="H352" s="268"/>
      <c r="I352" s="168"/>
      <c r="J352" s="168"/>
      <c r="K352" s="571"/>
      <c r="L352" s="416"/>
    </row>
    <row r="353" spans="1:12" s="285" customFormat="1" ht="16.5" customHeight="1" outlineLevel="1">
      <c r="A353" s="566"/>
      <c r="B353" s="568"/>
      <c r="C353" s="568"/>
      <c r="D353" s="568"/>
      <c r="E353" s="570"/>
      <c r="F353" s="137" t="s">
        <v>85</v>
      </c>
      <c r="G353" s="283"/>
      <c r="H353" s="138"/>
      <c r="I353" s="139"/>
      <c r="J353" s="139"/>
      <c r="K353" s="572"/>
      <c r="L353" s="415"/>
    </row>
    <row r="354" spans="1:12" s="285" customFormat="1" ht="15.95" customHeight="1" outlineLevel="1">
      <c r="A354" s="565" t="s">
        <v>465</v>
      </c>
      <c r="B354" s="567"/>
      <c r="C354" s="567"/>
      <c r="D354" s="567"/>
      <c r="E354" s="569"/>
      <c r="F354" s="22" t="s">
        <v>9</v>
      </c>
      <c r="G354" s="282"/>
      <c r="H354" s="268"/>
      <c r="I354" s="168"/>
      <c r="J354" s="168"/>
      <c r="K354" s="571"/>
      <c r="L354" s="416"/>
    </row>
    <row r="355" spans="1:12" s="285" customFormat="1" ht="16.5" customHeight="1" outlineLevel="1">
      <c r="A355" s="566"/>
      <c r="B355" s="568"/>
      <c r="C355" s="568"/>
      <c r="D355" s="568"/>
      <c r="E355" s="570"/>
      <c r="F355" s="137" t="s">
        <v>85</v>
      </c>
      <c r="G355" s="283"/>
      <c r="H355" s="138"/>
      <c r="I355" s="139"/>
      <c r="J355" s="139"/>
      <c r="K355" s="572"/>
      <c r="L355" s="415"/>
    </row>
    <row r="356" spans="1:12" s="285" customFormat="1" ht="15.95" customHeight="1" outlineLevel="1">
      <c r="A356" s="565" t="s">
        <v>467</v>
      </c>
      <c r="B356" s="567"/>
      <c r="C356" s="567"/>
      <c r="D356" s="567"/>
      <c r="E356" s="569"/>
      <c r="F356" s="22" t="s">
        <v>9</v>
      </c>
      <c r="G356" s="282"/>
      <c r="H356" s="268"/>
      <c r="I356" s="168"/>
      <c r="J356" s="168"/>
      <c r="K356" s="571"/>
      <c r="L356" s="416"/>
    </row>
    <row r="357" spans="1:12" s="285" customFormat="1" ht="16.5" customHeight="1" outlineLevel="1">
      <c r="A357" s="566"/>
      <c r="B357" s="568"/>
      <c r="C357" s="568"/>
      <c r="D357" s="568"/>
      <c r="E357" s="570"/>
      <c r="F357" s="137" t="s">
        <v>85</v>
      </c>
      <c r="G357" s="283"/>
      <c r="H357" s="138"/>
      <c r="I357" s="139"/>
      <c r="J357" s="139"/>
      <c r="K357" s="572"/>
      <c r="L357" s="415"/>
    </row>
    <row r="358" spans="1:12" s="285" customFormat="1" ht="15.95" customHeight="1" outlineLevel="1">
      <c r="A358" s="565" t="s">
        <v>469</v>
      </c>
      <c r="B358" s="567"/>
      <c r="C358" s="567"/>
      <c r="D358" s="567"/>
      <c r="E358" s="569"/>
      <c r="F358" s="22" t="s">
        <v>9</v>
      </c>
      <c r="G358" s="282"/>
      <c r="H358" s="268"/>
      <c r="I358" s="168"/>
      <c r="J358" s="168"/>
      <c r="K358" s="571"/>
      <c r="L358" s="416"/>
    </row>
    <row r="359" spans="1:12" s="285" customFormat="1" ht="16.5" customHeight="1" outlineLevel="1">
      <c r="A359" s="566"/>
      <c r="B359" s="568"/>
      <c r="C359" s="568"/>
      <c r="D359" s="568"/>
      <c r="E359" s="570"/>
      <c r="F359" s="137" t="s">
        <v>85</v>
      </c>
      <c r="G359" s="283"/>
      <c r="H359" s="138"/>
      <c r="I359" s="139"/>
      <c r="J359" s="139"/>
      <c r="K359" s="572"/>
      <c r="L359" s="415"/>
    </row>
    <row r="360" spans="1:12" s="285" customFormat="1" ht="15.95" customHeight="1" outlineLevel="1">
      <c r="A360" s="565" t="s">
        <v>471</v>
      </c>
      <c r="B360" s="567"/>
      <c r="C360" s="567"/>
      <c r="D360" s="567"/>
      <c r="E360" s="569"/>
      <c r="F360" s="22" t="s">
        <v>9</v>
      </c>
      <c r="G360" s="282"/>
      <c r="H360" s="268"/>
      <c r="I360" s="168"/>
      <c r="J360" s="168"/>
      <c r="K360" s="571"/>
      <c r="L360" s="416"/>
    </row>
    <row r="361" spans="1:12" s="285" customFormat="1" ht="16.5" customHeight="1" outlineLevel="1">
      <c r="A361" s="566"/>
      <c r="B361" s="568"/>
      <c r="C361" s="568"/>
      <c r="D361" s="568"/>
      <c r="E361" s="570"/>
      <c r="F361" s="137" t="s">
        <v>85</v>
      </c>
      <c r="G361" s="283"/>
      <c r="H361" s="138"/>
      <c r="I361" s="139"/>
      <c r="J361" s="139"/>
      <c r="K361" s="572"/>
      <c r="L361" s="415"/>
    </row>
    <row r="362" spans="1:12" s="285" customFormat="1" ht="15.95" customHeight="1" outlineLevel="1">
      <c r="A362" s="565" t="s">
        <v>473</v>
      </c>
      <c r="B362" s="567"/>
      <c r="C362" s="567"/>
      <c r="D362" s="567"/>
      <c r="E362" s="569"/>
      <c r="F362" s="22" t="s">
        <v>9</v>
      </c>
      <c r="G362" s="282"/>
      <c r="H362" s="268"/>
      <c r="I362" s="168"/>
      <c r="J362" s="168"/>
      <c r="K362" s="571"/>
      <c r="L362" s="416"/>
    </row>
    <row r="363" spans="1:12" s="285" customFormat="1" ht="16.5" customHeight="1" outlineLevel="1">
      <c r="A363" s="566"/>
      <c r="B363" s="568"/>
      <c r="C363" s="568"/>
      <c r="D363" s="568"/>
      <c r="E363" s="570"/>
      <c r="F363" s="137" t="s">
        <v>85</v>
      </c>
      <c r="G363" s="283"/>
      <c r="H363" s="138"/>
      <c r="I363" s="139"/>
      <c r="J363" s="139"/>
      <c r="K363" s="572"/>
      <c r="L363" s="415"/>
    </row>
    <row r="364" spans="1:12" s="285" customFormat="1" ht="15.95" customHeight="1" outlineLevel="1">
      <c r="A364" s="565" t="s">
        <v>475</v>
      </c>
      <c r="B364" s="567"/>
      <c r="C364" s="567"/>
      <c r="D364" s="567"/>
      <c r="E364" s="569"/>
      <c r="F364" s="22" t="s">
        <v>9</v>
      </c>
      <c r="G364" s="282"/>
      <c r="H364" s="268"/>
      <c r="I364" s="168"/>
      <c r="J364" s="168"/>
      <c r="K364" s="571"/>
      <c r="L364" s="416"/>
    </row>
    <row r="365" spans="1:12" s="285" customFormat="1" ht="16.5" customHeight="1" outlineLevel="1">
      <c r="A365" s="566"/>
      <c r="B365" s="568"/>
      <c r="C365" s="568"/>
      <c r="D365" s="568"/>
      <c r="E365" s="570"/>
      <c r="F365" s="137" t="s">
        <v>85</v>
      </c>
      <c r="G365" s="283"/>
      <c r="H365" s="138"/>
      <c r="I365" s="139"/>
      <c r="J365" s="139"/>
      <c r="K365" s="572"/>
      <c r="L365" s="415"/>
    </row>
    <row r="366" spans="1:12" s="285" customFormat="1" ht="15.95" customHeight="1" outlineLevel="1">
      <c r="A366" s="565" t="s">
        <v>477</v>
      </c>
      <c r="B366" s="567"/>
      <c r="C366" s="567"/>
      <c r="D366" s="567"/>
      <c r="E366" s="569"/>
      <c r="F366" s="22" t="s">
        <v>9</v>
      </c>
      <c r="G366" s="282"/>
      <c r="H366" s="268"/>
      <c r="I366" s="168"/>
      <c r="J366" s="168"/>
      <c r="K366" s="571"/>
      <c r="L366" s="416"/>
    </row>
    <row r="367" spans="1:12" s="285" customFormat="1" ht="16.5" customHeight="1" outlineLevel="1">
      <c r="A367" s="566"/>
      <c r="B367" s="568"/>
      <c r="C367" s="568"/>
      <c r="D367" s="568"/>
      <c r="E367" s="570"/>
      <c r="F367" s="137" t="s">
        <v>85</v>
      </c>
      <c r="G367" s="283"/>
      <c r="H367" s="138"/>
      <c r="I367" s="139"/>
      <c r="J367" s="139"/>
      <c r="K367" s="572"/>
      <c r="L367" s="415"/>
    </row>
    <row r="368" spans="1:12" s="285" customFormat="1" ht="15.95" customHeight="1" outlineLevel="1">
      <c r="A368" s="565" t="s">
        <v>479</v>
      </c>
      <c r="B368" s="567"/>
      <c r="C368" s="567"/>
      <c r="D368" s="567"/>
      <c r="E368" s="569"/>
      <c r="F368" s="22" t="s">
        <v>9</v>
      </c>
      <c r="G368" s="282"/>
      <c r="H368" s="268"/>
      <c r="I368" s="168"/>
      <c r="J368" s="168"/>
      <c r="K368" s="571"/>
      <c r="L368" s="416"/>
    </row>
    <row r="369" spans="1:12" s="285" customFormat="1" ht="16.5" customHeight="1" outlineLevel="1">
      <c r="A369" s="566"/>
      <c r="B369" s="568"/>
      <c r="C369" s="568"/>
      <c r="D369" s="568"/>
      <c r="E369" s="570"/>
      <c r="F369" s="137" t="s">
        <v>85</v>
      </c>
      <c r="G369" s="283"/>
      <c r="H369" s="138"/>
      <c r="I369" s="139"/>
      <c r="J369" s="139"/>
      <c r="K369" s="572"/>
      <c r="L369" s="415"/>
    </row>
    <row r="370" spans="1:12" s="285" customFormat="1" ht="15.95" customHeight="1" outlineLevel="1">
      <c r="A370" s="565" t="s">
        <v>481</v>
      </c>
      <c r="B370" s="567"/>
      <c r="C370" s="567"/>
      <c r="D370" s="567"/>
      <c r="E370" s="569"/>
      <c r="F370" s="22" t="s">
        <v>9</v>
      </c>
      <c r="G370" s="282"/>
      <c r="H370" s="268"/>
      <c r="I370" s="168"/>
      <c r="J370" s="168"/>
      <c r="K370" s="571"/>
      <c r="L370" s="416"/>
    </row>
    <row r="371" spans="1:12" s="285" customFormat="1" ht="16.5" customHeight="1" outlineLevel="1">
      <c r="A371" s="566"/>
      <c r="B371" s="568"/>
      <c r="C371" s="568"/>
      <c r="D371" s="568"/>
      <c r="E371" s="570"/>
      <c r="F371" s="137" t="s">
        <v>85</v>
      </c>
      <c r="G371" s="283"/>
      <c r="H371" s="138"/>
      <c r="I371" s="139"/>
      <c r="J371" s="139"/>
      <c r="K371" s="572"/>
      <c r="L371" s="415"/>
    </row>
    <row r="372" spans="1:12" s="285" customFormat="1" ht="15.95" customHeight="1" outlineLevel="1">
      <c r="A372" s="565" t="s">
        <v>483</v>
      </c>
      <c r="B372" s="567"/>
      <c r="C372" s="567"/>
      <c r="D372" s="567"/>
      <c r="E372" s="569"/>
      <c r="F372" s="22" t="s">
        <v>9</v>
      </c>
      <c r="G372" s="282"/>
      <c r="H372" s="268"/>
      <c r="I372" s="168"/>
      <c r="J372" s="168"/>
      <c r="K372" s="571"/>
      <c r="L372" s="416"/>
    </row>
    <row r="373" spans="1:12" s="285" customFormat="1" ht="16.5" customHeight="1" outlineLevel="1">
      <c r="A373" s="566"/>
      <c r="B373" s="568"/>
      <c r="C373" s="568"/>
      <c r="D373" s="568"/>
      <c r="E373" s="570"/>
      <c r="F373" s="137" t="s">
        <v>85</v>
      </c>
      <c r="G373" s="283"/>
      <c r="H373" s="138"/>
      <c r="I373" s="139"/>
      <c r="J373" s="139"/>
      <c r="K373" s="572"/>
      <c r="L373" s="415"/>
    </row>
    <row r="374" spans="1:12" s="285" customFormat="1" ht="15.95" customHeight="1" outlineLevel="1">
      <c r="A374" s="565" t="s">
        <v>485</v>
      </c>
      <c r="B374" s="567"/>
      <c r="C374" s="567"/>
      <c r="D374" s="567"/>
      <c r="E374" s="569"/>
      <c r="F374" s="22" t="s">
        <v>9</v>
      </c>
      <c r="G374" s="282"/>
      <c r="H374" s="268"/>
      <c r="I374" s="168"/>
      <c r="J374" s="168"/>
      <c r="K374" s="571"/>
      <c r="L374" s="416"/>
    </row>
    <row r="375" spans="1:12" s="285" customFormat="1" ht="16.5" customHeight="1" outlineLevel="1">
      <c r="A375" s="566"/>
      <c r="B375" s="568"/>
      <c r="C375" s="568"/>
      <c r="D375" s="568"/>
      <c r="E375" s="570"/>
      <c r="F375" s="137" t="s">
        <v>85</v>
      </c>
      <c r="G375" s="283"/>
      <c r="H375" s="138"/>
      <c r="I375" s="139"/>
      <c r="J375" s="139"/>
      <c r="K375" s="572"/>
      <c r="L375" s="415"/>
    </row>
    <row r="376" spans="1:12" s="285" customFormat="1" ht="15.95" customHeight="1" outlineLevel="1">
      <c r="A376" s="565" t="s">
        <v>487</v>
      </c>
      <c r="B376" s="567"/>
      <c r="C376" s="567"/>
      <c r="D376" s="567"/>
      <c r="E376" s="569"/>
      <c r="F376" s="22" t="s">
        <v>9</v>
      </c>
      <c r="G376" s="282"/>
      <c r="H376" s="268"/>
      <c r="I376" s="168"/>
      <c r="J376" s="168"/>
      <c r="K376" s="571"/>
      <c r="L376" s="416"/>
    </row>
    <row r="377" spans="1:12" s="285" customFormat="1" ht="16.5" customHeight="1" outlineLevel="1">
      <c r="A377" s="566"/>
      <c r="B377" s="568"/>
      <c r="C377" s="568"/>
      <c r="D377" s="568"/>
      <c r="E377" s="570"/>
      <c r="F377" s="137" t="s">
        <v>85</v>
      </c>
      <c r="G377" s="283"/>
      <c r="H377" s="138"/>
      <c r="I377" s="139"/>
      <c r="J377" s="139"/>
      <c r="K377" s="572"/>
      <c r="L377" s="415"/>
    </row>
    <row r="378" spans="1:12" s="285" customFormat="1" ht="15.95" customHeight="1" outlineLevel="1">
      <c r="A378" s="565" t="s">
        <v>489</v>
      </c>
      <c r="B378" s="567"/>
      <c r="C378" s="567"/>
      <c r="D378" s="567"/>
      <c r="E378" s="569"/>
      <c r="F378" s="22" t="s">
        <v>9</v>
      </c>
      <c r="G378" s="282"/>
      <c r="H378" s="268"/>
      <c r="I378" s="168"/>
      <c r="J378" s="168"/>
      <c r="K378" s="571"/>
      <c r="L378" s="416"/>
    </row>
    <row r="379" spans="1:12" s="285" customFormat="1" ht="16.5" customHeight="1" outlineLevel="1">
      <c r="A379" s="566"/>
      <c r="B379" s="568"/>
      <c r="C379" s="568"/>
      <c r="D379" s="568"/>
      <c r="E379" s="570"/>
      <c r="F379" s="137" t="s">
        <v>85</v>
      </c>
      <c r="G379" s="283"/>
      <c r="H379" s="138"/>
      <c r="I379" s="139"/>
      <c r="J379" s="139"/>
      <c r="K379" s="572"/>
      <c r="L379" s="415"/>
    </row>
    <row r="380" spans="1:12" s="285" customFormat="1" ht="15.95" customHeight="1" outlineLevel="1">
      <c r="A380" s="565" t="s">
        <v>491</v>
      </c>
      <c r="B380" s="567"/>
      <c r="C380" s="567"/>
      <c r="D380" s="567"/>
      <c r="E380" s="569"/>
      <c r="F380" s="22" t="s">
        <v>9</v>
      </c>
      <c r="G380" s="282"/>
      <c r="H380" s="268"/>
      <c r="I380" s="168"/>
      <c r="J380" s="168"/>
      <c r="K380" s="571"/>
      <c r="L380" s="416"/>
    </row>
    <row r="381" spans="1:12" s="285" customFormat="1" ht="16.5" customHeight="1" outlineLevel="1">
      <c r="A381" s="566"/>
      <c r="B381" s="568"/>
      <c r="C381" s="568"/>
      <c r="D381" s="568"/>
      <c r="E381" s="570"/>
      <c r="F381" s="137" t="s">
        <v>85</v>
      </c>
      <c r="G381" s="283"/>
      <c r="H381" s="138"/>
      <c r="I381" s="139"/>
      <c r="J381" s="139"/>
      <c r="K381" s="572"/>
      <c r="L381" s="415"/>
    </row>
    <row r="382" spans="1:12" s="285" customFormat="1" ht="15.95" customHeight="1" outlineLevel="1">
      <c r="A382" s="565" t="s">
        <v>493</v>
      </c>
      <c r="B382" s="567"/>
      <c r="C382" s="567"/>
      <c r="D382" s="567"/>
      <c r="E382" s="569"/>
      <c r="F382" s="22" t="s">
        <v>9</v>
      </c>
      <c r="G382" s="282"/>
      <c r="H382" s="268"/>
      <c r="I382" s="168"/>
      <c r="J382" s="168"/>
      <c r="K382" s="571"/>
      <c r="L382" s="416"/>
    </row>
    <row r="383" spans="1:12" s="285" customFormat="1" ht="16.5" customHeight="1" outlineLevel="1">
      <c r="A383" s="566"/>
      <c r="B383" s="568"/>
      <c r="C383" s="568"/>
      <c r="D383" s="568"/>
      <c r="E383" s="570"/>
      <c r="F383" s="137" t="s">
        <v>85</v>
      </c>
      <c r="G383" s="283"/>
      <c r="H383" s="138"/>
      <c r="I383" s="139"/>
      <c r="J383" s="139"/>
      <c r="K383" s="572"/>
      <c r="L383" s="415"/>
    </row>
    <row r="384" spans="1:12" s="285" customFormat="1" ht="15.95" customHeight="1" outlineLevel="1">
      <c r="A384" s="565" t="s">
        <v>495</v>
      </c>
      <c r="B384" s="567"/>
      <c r="C384" s="567"/>
      <c r="D384" s="567"/>
      <c r="E384" s="569"/>
      <c r="F384" s="22" t="s">
        <v>9</v>
      </c>
      <c r="G384" s="282"/>
      <c r="H384" s="268"/>
      <c r="I384" s="168"/>
      <c r="J384" s="168"/>
      <c r="K384" s="571"/>
      <c r="L384" s="416"/>
    </row>
    <row r="385" spans="1:12" s="285" customFormat="1" ht="16.5" customHeight="1" outlineLevel="1">
      <c r="A385" s="566"/>
      <c r="B385" s="568"/>
      <c r="C385" s="568"/>
      <c r="D385" s="568"/>
      <c r="E385" s="570"/>
      <c r="F385" s="137" t="s">
        <v>85</v>
      </c>
      <c r="G385" s="283"/>
      <c r="H385" s="138"/>
      <c r="I385" s="139"/>
      <c r="J385" s="139"/>
      <c r="K385" s="572"/>
      <c r="L385" s="415"/>
    </row>
    <row r="386" spans="1:12" s="285" customFormat="1" ht="15.95" customHeight="1" outlineLevel="1">
      <c r="A386" s="565" t="s">
        <v>498</v>
      </c>
      <c r="B386" s="567"/>
      <c r="C386" s="567"/>
      <c r="D386" s="567"/>
      <c r="E386" s="569"/>
      <c r="F386" s="22" t="s">
        <v>9</v>
      </c>
      <c r="G386" s="282"/>
      <c r="H386" s="268"/>
      <c r="I386" s="168"/>
      <c r="J386" s="168"/>
      <c r="K386" s="571"/>
      <c r="L386" s="416"/>
    </row>
    <row r="387" spans="1:12" s="285" customFormat="1" ht="16.5" customHeight="1" outlineLevel="1">
      <c r="A387" s="566"/>
      <c r="B387" s="568"/>
      <c r="C387" s="568"/>
      <c r="D387" s="568"/>
      <c r="E387" s="570"/>
      <c r="F387" s="137" t="s">
        <v>85</v>
      </c>
      <c r="G387" s="283"/>
      <c r="H387" s="138"/>
      <c r="I387" s="139"/>
      <c r="J387" s="139"/>
      <c r="K387" s="572"/>
      <c r="L387" s="415"/>
    </row>
    <row r="388" spans="1:12" s="285" customFormat="1" ht="15.95" customHeight="1" outlineLevel="1">
      <c r="A388" s="565" t="s">
        <v>500</v>
      </c>
      <c r="B388" s="567"/>
      <c r="C388" s="567"/>
      <c r="D388" s="567"/>
      <c r="E388" s="569"/>
      <c r="F388" s="22" t="s">
        <v>9</v>
      </c>
      <c r="G388" s="282"/>
      <c r="H388" s="268"/>
      <c r="I388" s="168"/>
      <c r="J388" s="168"/>
      <c r="K388" s="571"/>
      <c r="L388" s="416"/>
    </row>
    <row r="389" spans="1:12" s="285" customFormat="1" ht="16.5" customHeight="1" outlineLevel="1" thickBot="1">
      <c r="A389" s="566"/>
      <c r="B389" s="568"/>
      <c r="C389" s="568"/>
      <c r="D389" s="568"/>
      <c r="E389" s="570"/>
      <c r="F389" s="137" t="s">
        <v>85</v>
      </c>
      <c r="G389" s="283"/>
      <c r="H389" s="138"/>
      <c r="I389" s="139"/>
      <c r="J389" s="139"/>
      <c r="K389" s="572"/>
      <c r="L389" s="415"/>
    </row>
    <row r="390" spans="1:12" s="285" customFormat="1" ht="20.100000000000001" customHeight="1">
      <c r="A390" s="271"/>
      <c r="B390" s="272"/>
      <c r="C390" s="272"/>
      <c r="D390" s="272"/>
      <c r="E390" s="272"/>
      <c r="F390" s="272"/>
      <c r="G390" s="272"/>
      <c r="H390" s="277"/>
      <c r="I390" s="276"/>
      <c r="J390" s="276" t="s">
        <v>4509</v>
      </c>
      <c r="K390" s="128" t="s">
        <v>9</v>
      </c>
      <c r="L390" s="417">
        <f>ROUND(SUMIF(F292:F389,K390,L292:L389),0)</f>
        <v>0</v>
      </c>
    </row>
    <row r="391" spans="1:12" s="285" customFormat="1" ht="20.100000000000001" customHeight="1" thickBot="1">
      <c r="A391" s="273"/>
      <c r="B391" s="274"/>
      <c r="C391" s="274"/>
      <c r="D391" s="274"/>
      <c r="E391" s="274"/>
      <c r="F391" s="274"/>
      <c r="G391" s="274"/>
      <c r="H391" s="274"/>
      <c r="I391" s="274"/>
      <c r="J391" s="275"/>
      <c r="K391" s="129" t="s">
        <v>85</v>
      </c>
      <c r="L391" s="418">
        <f>ROUND(SUMIF(F292:F389,K391,L292:L389),0)</f>
        <v>0</v>
      </c>
    </row>
    <row r="392" spans="1:12" s="285" customFormat="1" ht="11.25" customHeight="1">
      <c r="A392" s="103"/>
      <c r="B392" s="564"/>
      <c r="C392" s="564"/>
      <c r="D392" s="564"/>
      <c r="E392" s="36"/>
      <c r="F392" s="76"/>
      <c r="G392" s="32"/>
      <c r="H392" s="564"/>
      <c r="I392" s="564"/>
      <c r="K392" s="564"/>
      <c r="L392" s="564"/>
    </row>
    <row r="393" spans="1:12" s="278" customFormat="1" ht="14.25" customHeight="1" thickBot="1">
      <c r="A393" s="323" t="str">
        <f>"فصل"&amp;MID(A394,2,1)</f>
        <v>فصل4</v>
      </c>
      <c r="B393" s="284" t="str">
        <f>_xlfn.XLOOKUP(A394,TblMainInvoices[Item_Code],TblMainInvoices[Chapter_Subject])</f>
        <v>عملیات بنایی با سنگ</v>
      </c>
      <c r="E393" s="279"/>
      <c r="F393" s="280"/>
      <c r="G393" s="281"/>
    </row>
    <row r="394" spans="1:12" s="285" customFormat="1" ht="15.95" customHeight="1" outlineLevel="1">
      <c r="A394" s="575" t="s">
        <v>503</v>
      </c>
      <c r="B394" s="576"/>
      <c r="C394" s="576"/>
      <c r="D394" s="576"/>
      <c r="E394" s="577"/>
      <c r="F394" s="20" t="s">
        <v>9</v>
      </c>
      <c r="G394" s="297"/>
      <c r="H394" s="298"/>
      <c r="I394" s="166"/>
      <c r="J394" s="166"/>
      <c r="K394" s="578"/>
      <c r="L394" s="414"/>
    </row>
    <row r="395" spans="1:12" s="285" customFormat="1" ht="15.95" customHeight="1" outlineLevel="1">
      <c r="A395" s="566"/>
      <c r="B395" s="568"/>
      <c r="C395" s="568"/>
      <c r="D395" s="568"/>
      <c r="E395" s="570"/>
      <c r="F395" s="137" t="s">
        <v>85</v>
      </c>
      <c r="G395" s="283"/>
      <c r="H395" s="138"/>
      <c r="I395" s="139"/>
      <c r="J395" s="139"/>
      <c r="K395" s="571"/>
      <c r="L395" s="415"/>
    </row>
    <row r="396" spans="1:12" s="285" customFormat="1" ht="15.95" customHeight="1" outlineLevel="1">
      <c r="A396" s="565" t="s">
        <v>505</v>
      </c>
      <c r="B396" s="567"/>
      <c r="C396" s="567"/>
      <c r="D396" s="567"/>
      <c r="E396" s="569"/>
      <c r="F396" s="22" t="s">
        <v>9</v>
      </c>
      <c r="G396" s="282"/>
      <c r="H396" s="268"/>
      <c r="I396" s="168"/>
      <c r="J396" s="168"/>
      <c r="K396" s="571"/>
      <c r="L396" s="416"/>
    </row>
    <row r="397" spans="1:12" s="285" customFormat="1" ht="16.5" customHeight="1" outlineLevel="1">
      <c r="A397" s="566"/>
      <c r="B397" s="568"/>
      <c r="C397" s="568"/>
      <c r="D397" s="568"/>
      <c r="E397" s="570"/>
      <c r="F397" s="137" t="s">
        <v>85</v>
      </c>
      <c r="G397" s="283"/>
      <c r="H397" s="138"/>
      <c r="I397" s="139"/>
      <c r="J397" s="139"/>
      <c r="K397" s="572"/>
      <c r="L397" s="415"/>
    </row>
    <row r="398" spans="1:12" s="285" customFormat="1" ht="15.95" customHeight="1" outlineLevel="1">
      <c r="A398" s="565" t="s">
        <v>507</v>
      </c>
      <c r="B398" s="567"/>
      <c r="C398" s="567"/>
      <c r="D398" s="567"/>
      <c r="E398" s="569"/>
      <c r="F398" s="22" t="s">
        <v>9</v>
      </c>
      <c r="G398" s="282"/>
      <c r="H398" s="268"/>
      <c r="I398" s="168"/>
      <c r="J398" s="168"/>
      <c r="K398" s="571"/>
      <c r="L398" s="416"/>
    </row>
    <row r="399" spans="1:12" s="285" customFormat="1" ht="16.5" customHeight="1" outlineLevel="1">
      <c r="A399" s="566"/>
      <c r="B399" s="568"/>
      <c r="C399" s="568"/>
      <c r="D399" s="568"/>
      <c r="E399" s="570"/>
      <c r="F399" s="137" t="s">
        <v>85</v>
      </c>
      <c r="G399" s="283"/>
      <c r="H399" s="138"/>
      <c r="I399" s="139"/>
      <c r="J399" s="139"/>
      <c r="K399" s="572"/>
      <c r="L399" s="415"/>
    </row>
    <row r="400" spans="1:12" s="285" customFormat="1" ht="15.95" customHeight="1" outlineLevel="1">
      <c r="A400" s="565" t="s">
        <v>509</v>
      </c>
      <c r="B400" s="567"/>
      <c r="C400" s="567"/>
      <c r="D400" s="567"/>
      <c r="E400" s="569"/>
      <c r="F400" s="22" t="s">
        <v>9</v>
      </c>
      <c r="G400" s="282"/>
      <c r="H400" s="268"/>
      <c r="I400" s="168"/>
      <c r="J400" s="168"/>
      <c r="K400" s="571"/>
      <c r="L400" s="416"/>
    </row>
    <row r="401" spans="1:12" s="285" customFormat="1" ht="16.5" customHeight="1" outlineLevel="1">
      <c r="A401" s="566"/>
      <c r="B401" s="568"/>
      <c r="C401" s="568"/>
      <c r="D401" s="568"/>
      <c r="E401" s="570"/>
      <c r="F401" s="137" t="s">
        <v>85</v>
      </c>
      <c r="G401" s="283"/>
      <c r="H401" s="138"/>
      <c r="I401" s="139"/>
      <c r="J401" s="139"/>
      <c r="K401" s="572"/>
      <c r="L401" s="415"/>
    </row>
    <row r="402" spans="1:12" s="285" customFormat="1" ht="15.95" customHeight="1" outlineLevel="1">
      <c r="A402" s="565" t="s">
        <v>511</v>
      </c>
      <c r="B402" s="567"/>
      <c r="C402" s="567"/>
      <c r="D402" s="567"/>
      <c r="E402" s="569"/>
      <c r="F402" s="22" t="s">
        <v>9</v>
      </c>
      <c r="G402" s="282"/>
      <c r="H402" s="268"/>
      <c r="I402" s="168"/>
      <c r="J402" s="168"/>
      <c r="K402" s="571"/>
      <c r="L402" s="416"/>
    </row>
    <row r="403" spans="1:12" s="285" customFormat="1" ht="16.5" customHeight="1" outlineLevel="1">
      <c r="A403" s="566"/>
      <c r="B403" s="568"/>
      <c r="C403" s="568"/>
      <c r="D403" s="568"/>
      <c r="E403" s="570"/>
      <c r="F403" s="137" t="s">
        <v>85</v>
      </c>
      <c r="G403" s="283"/>
      <c r="H403" s="138"/>
      <c r="I403" s="139"/>
      <c r="J403" s="139"/>
      <c r="K403" s="572"/>
      <c r="L403" s="415"/>
    </row>
    <row r="404" spans="1:12" s="285" customFormat="1" ht="15.95" customHeight="1" outlineLevel="1">
      <c r="A404" s="565" t="s">
        <v>513</v>
      </c>
      <c r="B404" s="567"/>
      <c r="C404" s="567"/>
      <c r="D404" s="567"/>
      <c r="E404" s="569"/>
      <c r="F404" s="22" t="s">
        <v>9</v>
      </c>
      <c r="G404" s="282"/>
      <c r="H404" s="268"/>
      <c r="I404" s="168"/>
      <c r="J404" s="168"/>
      <c r="K404" s="571"/>
      <c r="L404" s="416"/>
    </row>
    <row r="405" spans="1:12" s="285" customFormat="1" ht="16.5" customHeight="1" outlineLevel="1">
      <c r="A405" s="566"/>
      <c r="B405" s="568"/>
      <c r="C405" s="568"/>
      <c r="D405" s="568"/>
      <c r="E405" s="570"/>
      <c r="F405" s="137" t="s">
        <v>85</v>
      </c>
      <c r="G405" s="283"/>
      <c r="H405" s="138"/>
      <c r="I405" s="139"/>
      <c r="J405" s="139"/>
      <c r="K405" s="572"/>
      <c r="L405" s="415"/>
    </row>
    <row r="406" spans="1:12" s="285" customFormat="1" ht="15.95" customHeight="1" outlineLevel="1">
      <c r="A406" s="565" t="s">
        <v>515</v>
      </c>
      <c r="B406" s="567"/>
      <c r="C406" s="567"/>
      <c r="D406" s="567"/>
      <c r="E406" s="569"/>
      <c r="F406" s="22" t="s">
        <v>9</v>
      </c>
      <c r="G406" s="282"/>
      <c r="H406" s="268"/>
      <c r="I406" s="168"/>
      <c r="J406" s="168"/>
      <c r="K406" s="571"/>
      <c r="L406" s="416"/>
    </row>
    <row r="407" spans="1:12" s="285" customFormat="1" ht="16.5" customHeight="1" outlineLevel="1">
      <c r="A407" s="566"/>
      <c r="B407" s="568"/>
      <c r="C407" s="568"/>
      <c r="D407" s="568"/>
      <c r="E407" s="570"/>
      <c r="F407" s="137" t="s">
        <v>85</v>
      </c>
      <c r="G407" s="283"/>
      <c r="H407" s="138"/>
      <c r="I407" s="139"/>
      <c r="J407" s="139"/>
      <c r="K407" s="572"/>
      <c r="L407" s="415"/>
    </row>
    <row r="408" spans="1:12" s="285" customFormat="1" ht="15.95" customHeight="1" outlineLevel="1">
      <c r="A408" s="565" t="s">
        <v>517</v>
      </c>
      <c r="B408" s="567"/>
      <c r="C408" s="567"/>
      <c r="D408" s="567"/>
      <c r="E408" s="569"/>
      <c r="F408" s="22" t="s">
        <v>9</v>
      </c>
      <c r="G408" s="282"/>
      <c r="H408" s="268"/>
      <c r="I408" s="168"/>
      <c r="J408" s="168"/>
      <c r="K408" s="571"/>
      <c r="L408" s="416"/>
    </row>
    <row r="409" spans="1:12" s="285" customFormat="1" ht="16.5" customHeight="1" outlineLevel="1">
      <c r="A409" s="566"/>
      <c r="B409" s="568"/>
      <c r="C409" s="568"/>
      <c r="D409" s="568"/>
      <c r="E409" s="570"/>
      <c r="F409" s="137" t="s">
        <v>85</v>
      </c>
      <c r="G409" s="283"/>
      <c r="H409" s="138"/>
      <c r="I409" s="139"/>
      <c r="J409" s="139"/>
      <c r="K409" s="572"/>
      <c r="L409" s="415"/>
    </row>
    <row r="410" spans="1:12" s="285" customFormat="1" ht="15.95" customHeight="1" outlineLevel="1">
      <c r="A410" s="565" t="s">
        <v>519</v>
      </c>
      <c r="B410" s="567"/>
      <c r="C410" s="567"/>
      <c r="D410" s="567"/>
      <c r="E410" s="569"/>
      <c r="F410" s="22" t="s">
        <v>9</v>
      </c>
      <c r="G410" s="282"/>
      <c r="H410" s="268"/>
      <c r="I410" s="168"/>
      <c r="J410" s="168"/>
      <c r="K410" s="571"/>
      <c r="L410" s="416"/>
    </row>
    <row r="411" spans="1:12" s="285" customFormat="1" ht="16.5" customHeight="1" outlineLevel="1">
      <c r="A411" s="566"/>
      <c r="B411" s="568"/>
      <c r="C411" s="568"/>
      <c r="D411" s="568"/>
      <c r="E411" s="570"/>
      <c r="F411" s="137" t="s">
        <v>85</v>
      </c>
      <c r="G411" s="283"/>
      <c r="H411" s="138"/>
      <c r="I411" s="139"/>
      <c r="J411" s="139"/>
      <c r="K411" s="572"/>
      <c r="L411" s="415"/>
    </row>
    <row r="412" spans="1:12" s="285" customFormat="1" ht="15.95" customHeight="1" outlineLevel="1">
      <c r="A412" s="565" t="s">
        <v>521</v>
      </c>
      <c r="B412" s="567"/>
      <c r="C412" s="567"/>
      <c r="D412" s="567"/>
      <c r="E412" s="569"/>
      <c r="F412" s="22" t="s">
        <v>9</v>
      </c>
      <c r="G412" s="282"/>
      <c r="H412" s="268"/>
      <c r="I412" s="168"/>
      <c r="J412" s="168"/>
      <c r="K412" s="571"/>
      <c r="L412" s="416"/>
    </row>
    <row r="413" spans="1:12" s="285" customFormat="1" ht="16.5" customHeight="1" outlineLevel="1">
      <c r="A413" s="566"/>
      <c r="B413" s="568"/>
      <c r="C413" s="568"/>
      <c r="D413" s="568"/>
      <c r="E413" s="570"/>
      <c r="F413" s="137" t="s">
        <v>85</v>
      </c>
      <c r="G413" s="283"/>
      <c r="H413" s="138"/>
      <c r="I413" s="139"/>
      <c r="J413" s="139"/>
      <c r="K413" s="572"/>
      <c r="L413" s="415"/>
    </row>
    <row r="414" spans="1:12" s="285" customFormat="1" ht="15.95" customHeight="1" outlineLevel="1">
      <c r="A414" s="565" t="s">
        <v>523</v>
      </c>
      <c r="B414" s="567"/>
      <c r="C414" s="567"/>
      <c r="D414" s="567"/>
      <c r="E414" s="569"/>
      <c r="F414" s="22" t="s">
        <v>9</v>
      </c>
      <c r="G414" s="282"/>
      <c r="H414" s="268"/>
      <c r="I414" s="168"/>
      <c r="J414" s="168"/>
      <c r="K414" s="571"/>
      <c r="L414" s="416"/>
    </row>
    <row r="415" spans="1:12" s="285" customFormat="1" ht="16.5" customHeight="1" outlineLevel="1">
      <c r="A415" s="566"/>
      <c r="B415" s="568"/>
      <c r="C415" s="568"/>
      <c r="D415" s="568"/>
      <c r="E415" s="570"/>
      <c r="F415" s="137" t="s">
        <v>85</v>
      </c>
      <c r="G415" s="283"/>
      <c r="H415" s="138"/>
      <c r="I415" s="139"/>
      <c r="J415" s="139"/>
      <c r="K415" s="572"/>
      <c r="L415" s="415"/>
    </row>
    <row r="416" spans="1:12" s="285" customFormat="1" ht="15.95" customHeight="1" outlineLevel="1">
      <c r="A416" s="565" t="s">
        <v>525</v>
      </c>
      <c r="B416" s="567"/>
      <c r="C416" s="567"/>
      <c r="D416" s="567"/>
      <c r="E416" s="569"/>
      <c r="F416" s="22" t="s">
        <v>9</v>
      </c>
      <c r="G416" s="282"/>
      <c r="H416" s="268"/>
      <c r="I416" s="168"/>
      <c r="J416" s="168"/>
      <c r="K416" s="571"/>
      <c r="L416" s="416"/>
    </row>
    <row r="417" spans="1:12" s="285" customFormat="1" ht="16.5" customHeight="1" outlineLevel="1">
      <c r="A417" s="566"/>
      <c r="B417" s="568"/>
      <c r="C417" s="568"/>
      <c r="D417" s="568"/>
      <c r="E417" s="570"/>
      <c r="F417" s="137" t="s">
        <v>85</v>
      </c>
      <c r="G417" s="283"/>
      <c r="H417" s="138"/>
      <c r="I417" s="139"/>
      <c r="J417" s="139"/>
      <c r="K417" s="572"/>
      <c r="L417" s="415"/>
    </row>
    <row r="418" spans="1:12" s="285" customFormat="1" ht="15.95" customHeight="1" outlineLevel="1">
      <c r="A418" s="565" t="s">
        <v>527</v>
      </c>
      <c r="B418" s="567"/>
      <c r="C418" s="567"/>
      <c r="D418" s="567"/>
      <c r="E418" s="569"/>
      <c r="F418" s="22" t="s">
        <v>9</v>
      </c>
      <c r="G418" s="282"/>
      <c r="H418" s="268"/>
      <c r="I418" s="168"/>
      <c r="J418" s="168"/>
      <c r="K418" s="571"/>
      <c r="L418" s="416"/>
    </row>
    <row r="419" spans="1:12" s="285" customFormat="1" ht="16.5" customHeight="1" outlineLevel="1">
      <c r="A419" s="566"/>
      <c r="B419" s="568"/>
      <c r="C419" s="568"/>
      <c r="D419" s="568"/>
      <c r="E419" s="570"/>
      <c r="F419" s="137" t="s">
        <v>85</v>
      </c>
      <c r="G419" s="283"/>
      <c r="H419" s="138"/>
      <c r="I419" s="139"/>
      <c r="J419" s="139"/>
      <c r="K419" s="572"/>
      <c r="L419" s="415"/>
    </row>
    <row r="420" spans="1:12" s="285" customFormat="1" ht="15.95" customHeight="1" outlineLevel="1">
      <c r="A420" s="565" t="s">
        <v>529</v>
      </c>
      <c r="B420" s="567"/>
      <c r="C420" s="567"/>
      <c r="D420" s="567"/>
      <c r="E420" s="569"/>
      <c r="F420" s="22" t="s">
        <v>9</v>
      </c>
      <c r="G420" s="282"/>
      <c r="H420" s="268"/>
      <c r="I420" s="168"/>
      <c r="J420" s="168"/>
      <c r="K420" s="571"/>
      <c r="L420" s="416"/>
    </row>
    <row r="421" spans="1:12" s="285" customFormat="1" ht="16.5" customHeight="1" outlineLevel="1">
      <c r="A421" s="566"/>
      <c r="B421" s="568"/>
      <c r="C421" s="568"/>
      <c r="D421" s="568"/>
      <c r="E421" s="570"/>
      <c r="F421" s="137" t="s">
        <v>85</v>
      </c>
      <c r="G421" s="283"/>
      <c r="H421" s="138"/>
      <c r="I421" s="139"/>
      <c r="J421" s="139"/>
      <c r="K421" s="572"/>
      <c r="L421" s="415"/>
    </row>
    <row r="422" spans="1:12" s="285" customFormat="1" ht="15.95" customHeight="1" outlineLevel="1">
      <c r="A422" s="565" t="s">
        <v>43</v>
      </c>
      <c r="B422" s="567"/>
      <c r="C422" s="567"/>
      <c r="D422" s="567"/>
      <c r="E422" s="569"/>
      <c r="F422" s="22" t="s">
        <v>9</v>
      </c>
      <c r="G422" s="282"/>
      <c r="H422" s="268"/>
      <c r="I422" s="168"/>
      <c r="J422" s="168"/>
      <c r="K422" s="571"/>
      <c r="L422" s="416"/>
    </row>
    <row r="423" spans="1:12" s="285" customFormat="1" ht="16.5" customHeight="1" outlineLevel="1">
      <c r="A423" s="566"/>
      <c r="B423" s="568"/>
      <c r="C423" s="568"/>
      <c r="D423" s="568"/>
      <c r="E423" s="570"/>
      <c r="F423" s="137" t="s">
        <v>85</v>
      </c>
      <c r="G423" s="283"/>
      <c r="H423" s="138"/>
      <c r="I423" s="139"/>
      <c r="J423" s="139"/>
      <c r="K423" s="572"/>
      <c r="L423" s="415"/>
    </row>
    <row r="424" spans="1:12" s="285" customFormat="1" ht="15.95" customHeight="1" outlineLevel="1">
      <c r="A424" s="565" t="s">
        <v>44</v>
      </c>
      <c r="B424" s="567"/>
      <c r="C424" s="567"/>
      <c r="D424" s="567"/>
      <c r="E424" s="569"/>
      <c r="F424" s="22" t="s">
        <v>9</v>
      </c>
      <c r="G424" s="282"/>
      <c r="H424" s="268"/>
      <c r="I424" s="168"/>
      <c r="J424" s="168"/>
      <c r="K424" s="571"/>
      <c r="L424" s="416"/>
    </row>
    <row r="425" spans="1:12" s="285" customFormat="1" ht="16.5" customHeight="1" outlineLevel="1">
      <c r="A425" s="566"/>
      <c r="B425" s="568"/>
      <c r="C425" s="568"/>
      <c r="D425" s="568"/>
      <c r="E425" s="570"/>
      <c r="F425" s="137" t="s">
        <v>85</v>
      </c>
      <c r="G425" s="283"/>
      <c r="H425" s="138"/>
      <c r="I425" s="139"/>
      <c r="J425" s="139"/>
      <c r="K425" s="572"/>
      <c r="L425" s="415"/>
    </row>
    <row r="426" spans="1:12" s="285" customFormat="1" ht="15.95" customHeight="1" outlineLevel="1">
      <c r="A426" s="565" t="s">
        <v>45</v>
      </c>
      <c r="B426" s="567"/>
      <c r="C426" s="567"/>
      <c r="D426" s="567"/>
      <c r="E426" s="569"/>
      <c r="F426" s="22" t="s">
        <v>9</v>
      </c>
      <c r="G426" s="282"/>
      <c r="H426" s="268"/>
      <c r="I426" s="168"/>
      <c r="J426" s="168"/>
      <c r="K426" s="571"/>
      <c r="L426" s="416"/>
    </row>
    <row r="427" spans="1:12" s="285" customFormat="1" ht="16.5" customHeight="1" outlineLevel="1">
      <c r="A427" s="566"/>
      <c r="B427" s="568"/>
      <c r="C427" s="568"/>
      <c r="D427" s="568"/>
      <c r="E427" s="570"/>
      <c r="F427" s="137" t="s">
        <v>85</v>
      </c>
      <c r="G427" s="283"/>
      <c r="H427" s="138"/>
      <c r="I427" s="139"/>
      <c r="J427" s="139"/>
      <c r="K427" s="572"/>
      <c r="L427" s="415"/>
    </row>
    <row r="428" spans="1:12" s="285" customFormat="1" ht="15.95" customHeight="1" outlineLevel="1">
      <c r="A428" s="565" t="s">
        <v>534</v>
      </c>
      <c r="B428" s="567"/>
      <c r="C428" s="567"/>
      <c r="D428" s="567"/>
      <c r="E428" s="569"/>
      <c r="F428" s="22" t="s">
        <v>9</v>
      </c>
      <c r="G428" s="282"/>
      <c r="H428" s="268"/>
      <c r="I428" s="168"/>
      <c r="J428" s="168"/>
      <c r="K428" s="571"/>
      <c r="L428" s="416"/>
    </row>
    <row r="429" spans="1:12" s="285" customFormat="1" ht="16.5" customHeight="1" outlineLevel="1">
      <c r="A429" s="566"/>
      <c r="B429" s="568"/>
      <c r="C429" s="568"/>
      <c r="D429" s="568"/>
      <c r="E429" s="570"/>
      <c r="F429" s="137" t="s">
        <v>85</v>
      </c>
      <c r="G429" s="283"/>
      <c r="H429" s="138"/>
      <c r="I429" s="139"/>
      <c r="J429" s="139"/>
      <c r="K429" s="572"/>
      <c r="L429" s="415"/>
    </row>
    <row r="430" spans="1:12" s="285" customFormat="1" ht="15.95" customHeight="1" outlineLevel="1">
      <c r="A430" s="565" t="s">
        <v>536</v>
      </c>
      <c r="B430" s="567"/>
      <c r="C430" s="567"/>
      <c r="D430" s="567"/>
      <c r="E430" s="569"/>
      <c r="F430" s="22" t="s">
        <v>9</v>
      </c>
      <c r="G430" s="282"/>
      <c r="H430" s="268"/>
      <c r="I430" s="168"/>
      <c r="J430" s="168"/>
      <c r="K430" s="571"/>
      <c r="L430" s="416"/>
    </row>
    <row r="431" spans="1:12" s="285" customFormat="1" ht="16.5" customHeight="1" outlineLevel="1">
      <c r="A431" s="566"/>
      <c r="B431" s="568"/>
      <c r="C431" s="568"/>
      <c r="D431" s="568"/>
      <c r="E431" s="570"/>
      <c r="F431" s="137" t="s">
        <v>85</v>
      </c>
      <c r="G431" s="283"/>
      <c r="H431" s="138"/>
      <c r="I431" s="139"/>
      <c r="J431" s="139"/>
      <c r="K431" s="572"/>
      <c r="L431" s="415"/>
    </row>
    <row r="432" spans="1:12" s="285" customFormat="1" ht="15.95" customHeight="1" outlineLevel="1">
      <c r="A432" s="565" t="s">
        <v>538</v>
      </c>
      <c r="B432" s="567"/>
      <c r="C432" s="567"/>
      <c r="D432" s="567"/>
      <c r="E432" s="569"/>
      <c r="F432" s="22" t="s">
        <v>9</v>
      </c>
      <c r="G432" s="282"/>
      <c r="H432" s="268"/>
      <c r="I432" s="168"/>
      <c r="J432" s="168"/>
      <c r="K432" s="571"/>
      <c r="L432" s="416"/>
    </row>
    <row r="433" spans="1:12" s="285" customFormat="1" ht="16.5" customHeight="1" outlineLevel="1">
      <c r="A433" s="566"/>
      <c r="B433" s="568"/>
      <c r="C433" s="568"/>
      <c r="D433" s="568"/>
      <c r="E433" s="570"/>
      <c r="F433" s="137" t="s">
        <v>85</v>
      </c>
      <c r="G433" s="283"/>
      <c r="H433" s="138"/>
      <c r="I433" s="139"/>
      <c r="J433" s="139"/>
      <c r="K433" s="572"/>
      <c r="L433" s="415"/>
    </row>
    <row r="434" spans="1:12" s="285" customFormat="1" ht="15.95" customHeight="1" outlineLevel="1">
      <c r="A434" s="565" t="s">
        <v>540</v>
      </c>
      <c r="B434" s="567"/>
      <c r="C434" s="567"/>
      <c r="D434" s="567"/>
      <c r="E434" s="569"/>
      <c r="F434" s="22" t="s">
        <v>9</v>
      </c>
      <c r="G434" s="282"/>
      <c r="H434" s="268"/>
      <c r="I434" s="168"/>
      <c r="J434" s="168"/>
      <c r="K434" s="571"/>
      <c r="L434" s="416"/>
    </row>
    <row r="435" spans="1:12" s="285" customFormat="1" ht="16.5" customHeight="1" outlineLevel="1">
      <c r="A435" s="566"/>
      <c r="B435" s="568"/>
      <c r="C435" s="568"/>
      <c r="D435" s="568"/>
      <c r="E435" s="570"/>
      <c r="F435" s="137" t="s">
        <v>85</v>
      </c>
      <c r="G435" s="283"/>
      <c r="H435" s="138"/>
      <c r="I435" s="139"/>
      <c r="J435" s="139"/>
      <c r="K435" s="572"/>
      <c r="L435" s="415"/>
    </row>
    <row r="436" spans="1:12" s="285" customFormat="1" ht="15.95" customHeight="1" outlineLevel="1">
      <c r="A436" s="565" t="s">
        <v>542</v>
      </c>
      <c r="B436" s="567"/>
      <c r="C436" s="567"/>
      <c r="D436" s="567"/>
      <c r="E436" s="569"/>
      <c r="F436" s="22" t="s">
        <v>9</v>
      </c>
      <c r="G436" s="282"/>
      <c r="H436" s="268"/>
      <c r="I436" s="168"/>
      <c r="J436" s="168"/>
      <c r="K436" s="571"/>
      <c r="L436" s="416"/>
    </row>
    <row r="437" spans="1:12" s="285" customFormat="1" ht="16.5" customHeight="1" outlineLevel="1">
      <c r="A437" s="566"/>
      <c r="B437" s="568"/>
      <c r="C437" s="568"/>
      <c r="D437" s="568"/>
      <c r="E437" s="570"/>
      <c r="F437" s="137" t="s">
        <v>85</v>
      </c>
      <c r="G437" s="283"/>
      <c r="H437" s="138"/>
      <c r="I437" s="139"/>
      <c r="J437" s="139"/>
      <c r="K437" s="572"/>
      <c r="L437" s="415"/>
    </row>
    <row r="438" spans="1:12" s="285" customFormat="1" ht="15.95" customHeight="1" outlineLevel="1">
      <c r="A438" s="565" t="s">
        <v>544</v>
      </c>
      <c r="B438" s="567"/>
      <c r="C438" s="567"/>
      <c r="D438" s="567"/>
      <c r="E438" s="569"/>
      <c r="F438" s="22" t="s">
        <v>9</v>
      </c>
      <c r="G438" s="282"/>
      <c r="H438" s="268"/>
      <c r="I438" s="168"/>
      <c r="J438" s="168"/>
      <c r="K438" s="571"/>
      <c r="L438" s="416"/>
    </row>
    <row r="439" spans="1:12" s="285" customFormat="1" ht="16.5" customHeight="1" outlineLevel="1">
      <c r="A439" s="566"/>
      <c r="B439" s="568"/>
      <c r="C439" s="568"/>
      <c r="D439" s="568"/>
      <c r="E439" s="570"/>
      <c r="F439" s="137" t="s">
        <v>85</v>
      </c>
      <c r="G439" s="283"/>
      <c r="H439" s="138"/>
      <c r="I439" s="139"/>
      <c r="J439" s="139"/>
      <c r="K439" s="572"/>
      <c r="L439" s="415"/>
    </row>
    <row r="440" spans="1:12" s="285" customFormat="1" ht="15.95" customHeight="1" outlineLevel="1">
      <c r="A440" s="565" t="s">
        <v>546</v>
      </c>
      <c r="B440" s="567"/>
      <c r="C440" s="567"/>
      <c r="D440" s="567"/>
      <c r="E440" s="569"/>
      <c r="F440" s="22" t="s">
        <v>9</v>
      </c>
      <c r="G440" s="282"/>
      <c r="H440" s="268"/>
      <c r="I440" s="168"/>
      <c r="J440" s="168"/>
      <c r="K440" s="571"/>
      <c r="L440" s="416"/>
    </row>
    <row r="441" spans="1:12" s="285" customFormat="1" ht="16.5" customHeight="1" outlineLevel="1">
      <c r="A441" s="566"/>
      <c r="B441" s="568"/>
      <c r="C441" s="568"/>
      <c r="D441" s="568"/>
      <c r="E441" s="570"/>
      <c r="F441" s="137" t="s">
        <v>85</v>
      </c>
      <c r="G441" s="283"/>
      <c r="H441" s="138"/>
      <c r="I441" s="139"/>
      <c r="J441" s="139"/>
      <c r="K441" s="572"/>
      <c r="L441" s="415"/>
    </row>
    <row r="442" spans="1:12" s="285" customFormat="1" ht="15.95" customHeight="1" outlineLevel="1">
      <c r="A442" s="565" t="s">
        <v>548</v>
      </c>
      <c r="B442" s="567"/>
      <c r="C442" s="567"/>
      <c r="D442" s="567"/>
      <c r="E442" s="569"/>
      <c r="F442" s="22" t="s">
        <v>9</v>
      </c>
      <c r="G442" s="282"/>
      <c r="H442" s="268"/>
      <c r="I442" s="168"/>
      <c r="J442" s="168"/>
      <c r="K442" s="571"/>
      <c r="L442" s="416"/>
    </row>
    <row r="443" spans="1:12" s="285" customFormat="1" ht="16.5" customHeight="1" outlineLevel="1">
      <c r="A443" s="566"/>
      <c r="B443" s="568"/>
      <c r="C443" s="568"/>
      <c r="D443" s="568"/>
      <c r="E443" s="570"/>
      <c r="F443" s="137" t="s">
        <v>85</v>
      </c>
      <c r="G443" s="283"/>
      <c r="H443" s="138"/>
      <c r="I443" s="139"/>
      <c r="J443" s="139"/>
      <c r="K443" s="572"/>
      <c r="L443" s="415"/>
    </row>
    <row r="444" spans="1:12" s="285" customFormat="1" ht="15.95" customHeight="1" outlineLevel="1">
      <c r="A444" s="565" t="s">
        <v>550</v>
      </c>
      <c r="B444" s="567"/>
      <c r="C444" s="567"/>
      <c r="D444" s="567"/>
      <c r="E444" s="569"/>
      <c r="F444" s="22" t="s">
        <v>9</v>
      </c>
      <c r="G444" s="282"/>
      <c r="H444" s="268"/>
      <c r="I444" s="168"/>
      <c r="J444" s="168"/>
      <c r="K444" s="571"/>
      <c r="L444" s="416"/>
    </row>
    <row r="445" spans="1:12" s="285" customFormat="1" ht="16.5" customHeight="1" outlineLevel="1">
      <c r="A445" s="566"/>
      <c r="B445" s="568"/>
      <c r="C445" s="568"/>
      <c r="D445" s="568"/>
      <c r="E445" s="570"/>
      <c r="F445" s="137" t="s">
        <v>85</v>
      </c>
      <c r="G445" s="283"/>
      <c r="H445" s="138"/>
      <c r="I445" s="139"/>
      <c r="J445" s="139"/>
      <c r="K445" s="572"/>
      <c r="L445" s="415"/>
    </row>
    <row r="446" spans="1:12" s="285" customFormat="1" ht="15.95" customHeight="1" outlineLevel="1">
      <c r="A446" s="565" t="s">
        <v>552</v>
      </c>
      <c r="B446" s="567"/>
      <c r="C446" s="567"/>
      <c r="D446" s="567"/>
      <c r="E446" s="569"/>
      <c r="F446" s="22" t="s">
        <v>9</v>
      </c>
      <c r="G446" s="282"/>
      <c r="H446" s="268"/>
      <c r="I446" s="168"/>
      <c r="J446" s="168"/>
      <c r="K446" s="571"/>
      <c r="L446" s="416"/>
    </row>
    <row r="447" spans="1:12" s="285" customFormat="1" ht="16.5" customHeight="1" outlineLevel="1">
      <c r="A447" s="566"/>
      <c r="B447" s="568"/>
      <c r="C447" s="568"/>
      <c r="D447" s="568"/>
      <c r="E447" s="570"/>
      <c r="F447" s="137" t="s">
        <v>85</v>
      </c>
      <c r="G447" s="283"/>
      <c r="H447" s="138"/>
      <c r="I447" s="139"/>
      <c r="J447" s="139"/>
      <c r="K447" s="572"/>
      <c r="L447" s="415"/>
    </row>
    <row r="448" spans="1:12" s="285" customFormat="1" ht="15.95" customHeight="1" outlineLevel="1">
      <c r="A448" s="565" t="s">
        <v>554</v>
      </c>
      <c r="B448" s="567"/>
      <c r="C448" s="567"/>
      <c r="D448" s="567"/>
      <c r="E448" s="569"/>
      <c r="F448" s="22" t="s">
        <v>9</v>
      </c>
      <c r="G448" s="282"/>
      <c r="H448" s="268"/>
      <c r="I448" s="168"/>
      <c r="J448" s="168"/>
      <c r="K448" s="571"/>
      <c r="L448" s="416"/>
    </row>
    <row r="449" spans="1:12" s="285" customFormat="1" ht="16.5" customHeight="1" outlineLevel="1">
      <c r="A449" s="566"/>
      <c r="B449" s="568"/>
      <c r="C449" s="568"/>
      <c r="D449" s="568"/>
      <c r="E449" s="570"/>
      <c r="F449" s="137" t="s">
        <v>85</v>
      </c>
      <c r="G449" s="283"/>
      <c r="H449" s="138"/>
      <c r="I449" s="139"/>
      <c r="J449" s="139"/>
      <c r="K449" s="572"/>
      <c r="L449" s="415"/>
    </row>
    <row r="450" spans="1:12" s="285" customFormat="1" ht="15.95" customHeight="1" outlineLevel="1">
      <c r="A450" s="565" t="s">
        <v>556</v>
      </c>
      <c r="B450" s="567"/>
      <c r="C450" s="567"/>
      <c r="D450" s="567"/>
      <c r="E450" s="569"/>
      <c r="F450" s="22" t="s">
        <v>9</v>
      </c>
      <c r="G450" s="282"/>
      <c r="H450" s="268"/>
      <c r="I450" s="168"/>
      <c r="J450" s="168"/>
      <c r="K450" s="571"/>
      <c r="L450" s="416"/>
    </row>
    <row r="451" spans="1:12" s="285" customFormat="1" ht="16.5" customHeight="1" outlineLevel="1">
      <c r="A451" s="566"/>
      <c r="B451" s="568"/>
      <c r="C451" s="568"/>
      <c r="D451" s="568"/>
      <c r="E451" s="570"/>
      <c r="F451" s="137" t="s">
        <v>85</v>
      </c>
      <c r="G451" s="283"/>
      <c r="H451" s="138"/>
      <c r="I451" s="139"/>
      <c r="J451" s="139"/>
      <c r="K451" s="572"/>
      <c r="L451" s="415"/>
    </row>
    <row r="452" spans="1:12" s="285" customFormat="1" ht="15.95" customHeight="1" outlineLevel="1">
      <c r="A452" s="565" t="s">
        <v>558</v>
      </c>
      <c r="B452" s="567"/>
      <c r="C452" s="567"/>
      <c r="D452" s="567"/>
      <c r="E452" s="569"/>
      <c r="F452" s="22" t="s">
        <v>9</v>
      </c>
      <c r="G452" s="282"/>
      <c r="H452" s="268"/>
      <c r="I452" s="168"/>
      <c r="J452" s="168"/>
      <c r="K452" s="571"/>
      <c r="L452" s="416"/>
    </row>
    <row r="453" spans="1:12" s="285" customFormat="1" ht="16.5" customHeight="1" outlineLevel="1">
      <c r="A453" s="566"/>
      <c r="B453" s="568"/>
      <c r="C453" s="568"/>
      <c r="D453" s="568"/>
      <c r="E453" s="570"/>
      <c r="F453" s="137" t="s">
        <v>85</v>
      </c>
      <c r="G453" s="283"/>
      <c r="H453" s="138"/>
      <c r="I453" s="139"/>
      <c r="J453" s="139"/>
      <c r="K453" s="572"/>
      <c r="L453" s="415"/>
    </row>
    <row r="454" spans="1:12" s="285" customFormat="1" ht="15.95" customHeight="1" outlineLevel="1">
      <c r="A454" s="565" t="s">
        <v>560</v>
      </c>
      <c r="B454" s="567"/>
      <c r="C454" s="567"/>
      <c r="D454" s="567"/>
      <c r="E454" s="569"/>
      <c r="F454" s="22" t="s">
        <v>9</v>
      </c>
      <c r="G454" s="282"/>
      <c r="H454" s="268"/>
      <c r="I454" s="168"/>
      <c r="J454" s="168"/>
      <c r="K454" s="571"/>
      <c r="L454" s="416"/>
    </row>
    <row r="455" spans="1:12" s="285" customFormat="1" ht="16.5" customHeight="1" outlineLevel="1">
      <c r="A455" s="566"/>
      <c r="B455" s="568"/>
      <c r="C455" s="568"/>
      <c r="D455" s="568"/>
      <c r="E455" s="570"/>
      <c r="F455" s="137" t="s">
        <v>85</v>
      </c>
      <c r="G455" s="283"/>
      <c r="H455" s="138"/>
      <c r="I455" s="139"/>
      <c r="J455" s="139"/>
      <c r="K455" s="572"/>
      <c r="L455" s="415"/>
    </row>
    <row r="456" spans="1:12" s="285" customFormat="1" ht="15.95" customHeight="1" outlineLevel="1">
      <c r="A456" s="565" t="s">
        <v>562</v>
      </c>
      <c r="B456" s="567"/>
      <c r="C456" s="567"/>
      <c r="D456" s="567"/>
      <c r="E456" s="569"/>
      <c r="F456" s="22" t="s">
        <v>9</v>
      </c>
      <c r="G456" s="282"/>
      <c r="H456" s="268"/>
      <c r="I456" s="168"/>
      <c r="J456" s="168"/>
      <c r="K456" s="571"/>
      <c r="L456" s="416"/>
    </row>
    <row r="457" spans="1:12" s="285" customFormat="1" ht="16.5" customHeight="1" outlineLevel="1">
      <c r="A457" s="566"/>
      <c r="B457" s="568"/>
      <c r="C457" s="568"/>
      <c r="D457" s="568"/>
      <c r="E457" s="570"/>
      <c r="F457" s="137" t="s">
        <v>85</v>
      </c>
      <c r="G457" s="283"/>
      <c r="H457" s="138"/>
      <c r="I457" s="139"/>
      <c r="J457" s="139"/>
      <c r="K457" s="572"/>
      <c r="L457" s="415"/>
    </row>
    <row r="458" spans="1:12" s="285" customFormat="1" ht="15.95" customHeight="1" outlineLevel="1">
      <c r="A458" s="565" t="s">
        <v>564</v>
      </c>
      <c r="B458" s="567"/>
      <c r="C458" s="567"/>
      <c r="D458" s="567"/>
      <c r="E458" s="569"/>
      <c r="F458" s="22" t="s">
        <v>9</v>
      </c>
      <c r="G458" s="282"/>
      <c r="H458" s="268"/>
      <c r="I458" s="168"/>
      <c r="J458" s="168"/>
      <c r="K458" s="571"/>
      <c r="L458" s="416"/>
    </row>
    <row r="459" spans="1:12" s="285" customFormat="1" ht="16.5" customHeight="1" outlineLevel="1">
      <c r="A459" s="566"/>
      <c r="B459" s="568"/>
      <c r="C459" s="568"/>
      <c r="D459" s="568"/>
      <c r="E459" s="570"/>
      <c r="F459" s="137" t="s">
        <v>85</v>
      </c>
      <c r="G459" s="283"/>
      <c r="H459" s="138"/>
      <c r="I459" s="139"/>
      <c r="J459" s="139"/>
      <c r="K459" s="572"/>
      <c r="L459" s="415"/>
    </row>
    <row r="460" spans="1:12" s="285" customFormat="1" ht="15.95" customHeight="1" outlineLevel="1">
      <c r="A460" s="565" t="s">
        <v>566</v>
      </c>
      <c r="B460" s="567"/>
      <c r="C460" s="567"/>
      <c r="D460" s="567"/>
      <c r="E460" s="569"/>
      <c r="F460" s="22" t="s">
        <v>9</v>
      </c>
      <c r="G460" s="282"/>
      <c r="H460" s="268"/>
      <c r="I460" s="168"/>
      <c r="J460" s="168"/>
      <c r="K460" s="571"/>
      <c r="L460" s="416"/>
    </row>
    <row r="461" spans="1:12" s="285" customFormat="1" ht="16.5" customHeight="1" outlineLevel="1">
      <c r="A461" s="566"/>
      <c r="B461" s="568"/>
      <c r="C461" s="568"/>
      <c r="D461" s="568"/>
      <c r="E461" s="570"/>
      <c r="F461" s="137" t="s">
        <v>85</v>
      </c>
      <c r="G461" s="283"/>
      <c r="H461" s="138"/>
      <c r="I461" s="139"/>
      <c r="J461" s="139"/>
      <c r="K461" s="572"/>
      <c r="L461" s="415"/>
    </row>
    <row r="462" spans="1:12" s="285" customFormat="1" ht="15.95" customHeight="1" outlineLevel="1">
      <c r="A462" s="565" t="s">
        <v>568</v>
      </c>
      <c r="B462" s="567"/>
      <c r="C462" s="567"/>
      <c r="D462" s="567"/>
      <c r="E462" s="569"/>
      <c r="F462" s="22" t="s">
        <v>9</v>
      </c>
      <c r="G462" s="282"/>
      <c r="H462" s="268"/>
      <c r="I462" s="168"/>
      <c r="J462" s="168"/>
      <c r="K462" s="571"/>
      <c r="L462" s="416"/>
    </row>
    <row r="463" spans="1:12" s="285" customFormat="1" ht="16.5" customHeight="1" outlineLevel="1">
      <c r="A463" s="566"/>
      <c r="B463" s="568"/>
      <c r="C463" s="568"/>
      <c r="D463" s="568"/>
      <c r="E463" s="570"/>
      <c r="F463" s="137" t="s">
        <v>85</v>
      </c>
      <c r="G463" s="283"/>
      <c r="H463" s="138"/>
      <c r="I463" s="139"/>
      <c r="J463" s="139"/>
      <c r="K463" s="572"/>
      <c r="L463" s="415"/>
    </row>
    <row r="464" spans="1:12" s="285" customFormat="1" ht="15.95" customHeight="1" outlineLevel="1">
      <c r="A464" s="565" t="s">
        <v>570</v>
      </c>
      <c r="B464" s="567"/>
      <c r="C464" s="567"/>
      <c r="D464" s="567"/>
      <c r="E464" s="569"/>
      <c r="F464" s="22" t="s">
        <v>9</v>
      </c>
      <c r="G464" s="282"/>
      <c r="H464" s="268"/>
      <c r="I464" s="168"/>
      <c r="J464" s="168"/>
      <c r="K464" s="571"/>
      <c r="L464" s="416"/>
    </row>
    <row r="465" spans="1:12" s="285" customFormat="1" ht="16.5" customHeight="1" outlineLevel="1">
      <c r="A465" s="566"/>
      <c r="B465" s="568"/>
      <c r="C465" s="568"/>
      <c r="D465" s="568"/>
      <c r="E465" s="570"/>
      <c r="F465" s="137" t="s">
        <v>85</v>
      </c>
      <c r="G465" s="283"/>
      <c r="H465" s="138"/>
      <c r="I465" s="139"/>
      <c r="J465" s="139"/>
      <c r="K465" s="572"/>
      <c r="L465" s="415"/>
    </row>
    <row r="466" spans="1:12" s="285" customFormat="1" ht="15.95" customHeight="1" outlineLevel="1">
      <c r="A466" s="565" t="s">
        <v>572</v>
      </c>
      <c r="B466" s="567"/>
      <c r="C466" s="567"/>
      <c r="D466" s="567"/>
      <c r="E466" s="569"/>
      <c r="F466" s="22" t="s">
        <v>9</v>
      </c>
      <c r="G466" s="282"/>
      <c r="H466" s="268"/>
      <c r="I466" s="168"/>
      <c r="J466" s="168"/>
      <c r="K466" s="571"/>
      <c r="L466" s="416"/>
    </row>
    <row r="467" spans="1:12" s="285" customFormat="1" ht="16.5" customHeight="1" outlineLevel="1">
      <c r="A467" s="566"/>
      <c r="B467" s="568"/>
      <c r="C467" s="568"/>
      <c r="D467" s="568"/>
      <c r="E467" s="570"/>
      <c r="F467" s="137" t="s">
        <v>85</v>
      </c>
      <c r="G467" s="283"/>
      <c r="H467" s="138"/>
      <c r="I467" s="139"/>
      <c r="J467" s="139"/>
      <c r="K467" s="572"/>
      <c r="L467" s="415"/>
    </row>
    <row r="468" spans="1:12" s="285" customFormat="1" ht="15.95" customHeight="1" outlineLevel="1">
      <c r="A468" s="565" t="s">
        <v>574</v>
      </c>
      <c r="B468" s="567"/>
      <c r="C468" s="567"/>
      <c r="D468" s="567"/>
      <c r="E468" s="569"/>
      <c r="F468" s="22" t="s">
        <v>9</v>
      </c>
      <c r="G468" s="282"/>
      <c r="H468" s="268"/>
      <c r="I468" s="168"/>
      <c r="J468" s="168"/>
      <c r="K468" s="571"/>
      <c r="L468" s="416"/>
    </row>
    <row r="469" spans="1:12" s="285" customFormat="1" ht="16.5" customHeight="1" outlineLevel="1">
      <c r="A469" s="566"/>
      <c r="B469" s="568"/>
      <c r="C469" s="568"/>
      <c r="D469" s="568"/>
      <c r="E469" s="570"/>
      <c r="F469" s="137" t="s">
        <v>85</v>
      </c>
      <c r="G469" s="283"/>
      <c r="H469" s="138"/>
      <c r="I469" s="139"/>
      <c r="J469" s="139"/>
      <c r="K469" s="572"/>
      <c r="L469" s="415"/>
    </row>
    <row r="470" spans="1:12" s="285" customFormat="1" ht="15.95" customHeight="1" outlineLevel="1">
      <c r="A470" s="565" t="s">
        <v>576</v>
      </c>
      <c r="B470" s="567"/>
      <c r="C470" s="567"/>
      <c r="D470" s="567"/>
      <c r="E470" s="569"/>
      <c r="F470" s="22" t="s">
        <v>9</v>
      </c>
      <c r="G470" s="282"/>
      <c r="H470" s="268"/>
      <c r="I470" s="168"/>
      <c r="J470" s="168"/>
      <c r="K470" s="571"/>
      <c r="L470" s="416"/>
    </row>
    <row r="471" spans="1:12" s="285" customFormat="1" ht="16.5" customHeight="1" outlineLevel="1" thickBot="1">
      <c r="A471" s="566"/>
      <c r="B471" s="568"/>
      <c r="C471" s="568"/>
      <c r="D471" s="568"/>
      <c r="E471" s="570"/>
      <c r="F471" s="137" t="s">
        <v>85</v>
      </c>
      <c r="G471" s="283"/>
      <c r="H471" s="138"/>
      <c r="I471" s="139"/>
      <c r="J471" s="139"/>
      <c r="K471" s="572"/>
      <c r="L471" s="415"/>
    </row>
    <row r="472" spans="1:12" s="285" customFormat="1" ht="20.100000000000001" customHeight="1">
      <c r="A472" s="271"/>
      <c r="B472" s="272"/>
      <c r="C472" s="272"/>
      <c r="D472" s="272"/>
      <c r="E472" s="272"/>
      <c r="F472" s="272"/>
      <c r="G472" s="272"/>
      <c r="H472" s="277"/>
      <c r="I472" s="276"/>
      <c r="J472" s="276" t="s">
        <v>4510</v>
      </c>
      <c r="K472" s="128" t="s">
        <v>9</v>
      </c>
      <c r="L472" s="417">
        <f>ROUND(SUMIF(F394:F471,K472,L394:L471),0)</f>
        <v>0</v>
      </c>
    </row>
    <row r="473" spans="1:12" s="285" customFormat="1" ht="20.100000000000001" customHeight="1" thickBot="1">
      <c r="A473" s="273"/>
      <c r="B473" s="274"/>
      <c r="C473" s="274"/>
      <c r="D473" s="274"/>
      <c r="E473" s="274"/>
      <c r="F473" s="274"/>
      <c r="G473" s="274"/>
      <c r="H473" s="274"/>
      <c r="I473" s="274"/>
      <c r="J473" s="275"/>
      <c r="K473" s="129" t="s">
        <v>85</v>
      </c>
      <c r="L473" s="418">
        <f>ROUND(SUMIF(F394:F471,K473,L394:L471),0)</f>
        <v>0</v>
      </c>
    </row>
    <row r="474" spans="1:12" s="285" customFormat="1" ht="11.25" customHeight="1">
      <c r="A474" s="103"/>
      <c r="B474" s="564"/>
      <c r="C474" s="564"/>
      <c r="D474" s="564"/>
      <c r="E474" s="36"/>
      <c r="F474" s="76"/>
      <c r="G474" s="32"/>
      <c r="H474" s="564"/>
      <c r="I474" s="564"/>
      <c r="K474" s="564"/>
      <c r="L474" s="564"/>
    </row>
    <row r="475" spans="1:12" s="278" customFormat="1" ht="14.25" customHeight="1">
      <c r="A475" s="323"/>
      <c r="B475" s="284"/>
      <c r="E475" s="279"/>
      <c r="F475" s="280"/>
      <c r="G475" s="281"/>
    </row>
    <row r="476" spans="1:12" ht="20.100000000000001" customHeight="1">
      <c r="A476" s="113"/>
      <c r="B476" s="114"/>
      <c r="C476" s="114"/>
      <c r="D476" s="114"/>
      <c r="E476" s="115"/>
      <c r="F476" s="116"/>
      <c r="G476" s="117"/>
      <c r="H476" s="114"/>
      <c r="I476" s="114"/>
      <c r="J476" s="114"/>
      <c r="K476" s="118"/>
      <c r="L476" s="119"/>
    </row>
    <row r="477" spans="1:12" ht="20.100000000000001" customHeight="1"/>
    <row r="478" spans="1:12" ht="20.100000000000001" customHeight="1">
      <c r="E478" s="8"/>
      <c r="F478" s="8"/>
      <c r="G478" s="8"/>
    </row>
    <row r="479" spans="1:12" ht="20.100000000000001" customHeight="1">
      <c r="E479" s="8"/>
      <c r="F479" s="8"/>
      <c r="G479" s="8"/>
    </row>
    <row r="480" spans="1:12" ht="20.100000000000001" customHeight="1"/>
    <row r="481" ht="20.100000000000001" customHeight="1"/>
    <row r="482" ht="20.100000000000001" customHeight="1"/>
    <row r="483" ht="20.100000000000001" customHeight="1"/>
    <row r="484" ht="20.100000000000001" customHeight="1"/>
    <row r="485" ht="20.100000000000001" customHeight="1"/>
    <row r="486" ht="20.100000000000001" customHeight="1"/>
    <row r="487" ht="20.100000000000001" customHeight="1"/>
    <row r="488" ht="20.100000000000001" customHeight="1"/>
    <row r="489" ht="20.100000000000001" customHeight="1"/>
    <row r="490" ht="20.100000000000001" customHeight="1"/>
    <row r="491" ht="20.100000000000001" customHeight="1"/>
    <row r="492" ht="20.100000000000001" customHeight="1"/>
    <row r="493" ht="20.100000000000001" customHeight="1"/>
    <row r="494" ht="20.100000000000001" customHeight="1"/>
    <row r="495" ht="20.100000000000001" customHeight="1"/>
    <row r="496" ht="20.100000000000001" customHeight="1"/>
    <row r="497" ht="20.100000000000001" customHeight="1"/>
    <row r="498" ht="20.100000000000001" customHeight="1"/>
    <row r="499" ht="20.100000000000001" customHeight="1"/>
    <row r="500" ht="20.100000000000001" customHeight="1"/>
    <row r="501" ht="20.100000000000001" customHeight="1"/>
    <row r="502" ht="20.100000000000001" customHeight="1"/>
    <row r="503" ht="20.100000000000001" customHeight="1"/>
    <row r="504" ht="20.100000000000001" customHeight="1"/>
    <row r="505" ht="20.100000000000001" customHeight="1"/>
    <row r="506" ht="20.100000000000001" customHeight="1"/>
    <row r="507" ht="20.100000000000001" customHeight="1"/>
    <row r="508" ht="20.100000000000001" customHeight="1"/>
    <row r="509" ht="20.100000000000001" customHeight="1"/>
    <row r="510" ht="20.100000000000001" customHeight="1"/>
    <row r="511" ht="20.100000000000001" customHeight="1"/>
    <row r="512" ht="20.100000000000001" customHeight="1"/>
    <row r="513" ht="20.100000000000001" customHeight="1"/>
    <row r="514" ht="20.100000000000001" customHeight="1"/>
    <row r="515" ht="20.100000000000001" customHeight="1"/>
    <row r="516" ht="20.100000000000001" customHeight="1"/>
    <row r="517" ht="20.100000000000001" customHeight="1"/>
    <row r="518" ht="20.100000000000001" customHeight="1"/>
    <row r="519" ht="20.100000000000001" customHeight="1"/>
    <row r="520" ht="20.100000000000001" customHeight="1"/>
    <row r="521" ht="20.100000000000001" customHeight="1"/>
    <row r="522" ht="20.100000000000001" customHeight="1"/>
    <row r="523" ht="20.100000000000001" customHeight="1"/>
    <row r="524" ht="20.100000000000001" customHeight="1"/>
    <row r="525" ht="20.100000000000001" customHeight="1"/>
    <row r="526" ht="20.100000000000001" customHeight="1"/>
    <row r="527" ht="20.100000000000001" customHeight="1"/>
    <row r="528" ht="20.100000000000001" customHeight="1"/>
    <row r="529" ht="20.100000000000001" customHeight="1"/>
    <row r="530" ht="20.100000000000001" customHeight="1"/>
    <row r="531" ht="20.100000000000001" customHeight="1"/>
    <row r="532" ht="20.100000000000001" customHeight="1"/>
    <row r="533" ht="20.100000000000001" customHeight="1"/>
    <row r="534" ht="20.100000000000001" customHeight="1"/>
    <row r="535" ht="20.100000000000001" customHeight="1"/>
    <row r="536" ht="20.100000000000001" customHeight="1"/>
    <row r="537" ht="20.100000000000001" customHeight="1"/>
    <row r="538" ht="20.100000000000001" customHeight="1"/>
    <row r="539" ht="20.100000000000001" customHeight="1"/>
    <row r="540" ht="20.100000000000001" customHeight="1"/>
    <row r="541" ht="20.100000000000001" customHeight="1"/>
    <row r="542" ht="20.100000000000001" customHeight="1"/>
    <row r="543" ht="20.100000000000001" customHeight="1"/>
    <row r="544" ht="20.100000000000001" customHeight="1"/>
    <row r="545" ht="20.100000000000001" customHeight="1"/>
    <row r="546" ht="20.100000000000001" customHeight="1"/>
    <row r="547" ht="20.100000000000001" customHeight="1"/>
    <row r="548" ht="20.100000000000001" customHeight="1"/>
    <row r="549" ht="20.100000000000001" customHeight="1"/>
    <row r="550" ht="20.100000000000001" customHeight="1"/>
    <row r="551" ht="20.100000000000001" customHeight="1"/>
    <row r="552" ht="20.100000000000001" customHeight="1"/>
    <row r="553" ht="20.100000000000001" customHeight="1"/>
    <row r="554" ht="20.100000000000001" customHeight="1"/>
    <row r="555" ht="20.100000000000001" customHeight="1"/>
    <row r="556" ht="20.100000000000001" customHeight="1"/>
    <row r="557" ht="20.100000000000001" customHeight="1"/>
    <row r="558" ht="20.100000000000001" customHeight="1"/>
    <row r="559" ht="20.100000000000001" customHeight="1"/>
    <row r="560" ht="20.100000000000001" customHeight="1"/>
    <row r="561" ht="20.100000000000001" customHeight="1"/>
    <row r="562" ht="20.100000000000001" customHeight="1"/>
    <row r="563" ht="20.100000000000001" customHeight="1"/>
    <row r="564" ht="20.100000000000001" customHeight="1"/>
    <row r="565" ht="20.100000000000001" customHeight="1"/>
    <row r="566" ht="20.100000000000001" customHeight="1"/>
  </sheetData>
  <sheetProtection formatCells="0" formatColumns="0" formatRows="0" insertColumns="0" insertRows="0" deleteColumns="0" deleteRows="0" autoFilter="0"/>
  <autoFilter ref="A7:L241" xr:uid="{00000000-0001-0000-0200-000000000000}">
    <filterColumn colId="1" showButton="0"/>
    <filterColumn colId="2" showButton="0"/>
    <filterColumn colId="7" showButton="0"/>
    <filterColumn colId="8" showButton="0"/>
  </autoFilter>
  <mergeCells count="927">
    <mergeCell ref="A336:A337"/>
    <mergeCell ref="B336:D337"/>
    <mergeCell ref="E336:E337"/>
    <mergeCell ref="K336:K337"/>
    <mergeCell ref="A340:A341"/>
    <mergeCell ref="B340:D341"/>
    <mergeCell ref="E340:E341"/>
    <mergeCell ref="K340:K341"/>
    <mergeCell ref="A344:A345"/>
    <mergeCell ref="B344:D345"/>
    <mergeCell ref="E344:E345"/>
    <mergeCell ref="K344:K345"/>
    <mergeCell ref="B474:D474"/>
    <mergeCell ref="H474:I474"/>
    <mergeCell ref="K474:L474"/>
    <mergeCell ref="A466:A467"/>
    <mergeCell ref="B466:D467"/>
    <mergeCell ref="E466:E467"/>
    <mergeCell ref="K466:K467"/>
    <mergeCell ref="A468:A469"/>
    <mergeCell ref="B468:D469"/>
    <mergeCell ref="E468:E469"/>
    <mergeCell ref="K468:K469"/>
    <mergeCell ref="A470:A471"/>
    <mergeCell ref="B470:D471"/>
    <mergeCell ref="E470:E471"/>
    <mergeCell ref="K470:K471"/>
    <mergeCell ref="A464:A465"/>
    <mergeCell ref="B464:D465"/>
    <mergeCell ref="E464:E465"/>
    <mergeCell ref="K464:K465"/>
    <mergeCell ref="A454:A455"/>
    <mergeCell ref="B454:D455"/>
    <mergeCell ref="E454:E455"/>
    <mergeCell ref="K454:K455"/>
    <mergeCell ref="A456:A457"/>
    <mergeCell ref="B456:D457"/>
    <mergeCell ref="E456:E457"/>
    <mergeCell ref="K456:K457"/>
    <mergeCell ref="A458:A459"/>
    <mergeCell ref="B458:D459"/>
    <mergeCell ref="E458:E459"/>
    <mergeCell ref="K458:K459"/>
    <mergeCell ref="A462:A463"/>
    <mergeCell ref="B462:D463"/>
    <mergeCell ref="E462:E463"/>
    <mergeCell ref="K462:K463"/>
    <mergeCell ref="E354:E355"/>
    <mergeCell ref="K354:K355"/>
    <mergeCell ref="A356:A357"/>
    <mergeCell ref="A448:A449"/>
    <mergeCell ref="B448:D449"/>
    <mergeCell ref="E448:E449"/>
    <mergeCell ref="K448:K449"/>
    <mergeCell ref="A366:A367"/>
    <mergeCell ref="A442:A443"/>
    <mergeCell ref="B442:D443"/>
    <mergeCell ref="E442:E443"/>
    <mergeCell ref="K442:K443"/>
    <mergeCell ref="A444:A445"/>
    <mergeCell ref="B444:D445"/>
    <mergeCell ref="K366:K367"/>
    <mergeCell ref="A346:A347"/>
    <mergeCell ref="B346:D347"/>
    <mergeCell ref="E346:E347"/>
    <mergeCell ref="K346:K347"/>
    <mergeCell ref="A348:A349"/>
    <mergeCell ref="B348:D349"/>
    <mergeCell ref="B354:D355"/>
    <mergeCell ref="A460:A461"/>
    <mergeCell ref="B460:D461"/>
    <mergeCell ref="E460:E461"/>
    <mergeCell ref="K460:K461"/>
    <mergeCell ref="A450:A451"/>
    <mergeCell ref="B450:D451"/>
    <mergeCell ref="E450:E451"/>
    <mergeCell ref="K450:K451"/>
    <mergeCell ref="A452:A453"/>
    <mergeCell ref="B452:D453"/>
    <mergeCell ref="E452:E453"/>
    <mergeCell ref="K452:K453"/>
    <mergeCell ref="B338:D339"/>
    <mergeCell ref="E338:E339"/>
    <mergeCell ref="K338:K339"/>
    <mergeCell ref="A342:A343"/>
    <mergeCell ref="B342:D343"/>
    <mergeCell ref="E342:E343"/>
    <mergeCell ref="K342:K343"/>
    <mergeCell ref="B392:D392"/>
    <mergeCell ref="H392:I392"/>
    <mergeCell ref="K392:L392"/>
    <mergeCell ref="B356:D357"/>
    <mergeCell ref="E356:E357"/>
    <mergeCell ref="K356:K357"/>
    <mergeCell ref="A338:A339"/>
    <mergeCell ref="B366:D367"/>
    <mergeCell ref="E366:E367"/>
    <mergeCell ref="E330:E331"/>
    <mergeCell ref="K330:K331"/>
    <mergeCell ref="A332:A333"/>
    <mergeCell ref="B332:D333"/>
    <mergeCell ref="E332:E333"/>
    <mergeCell ref="K332:K333"/>
    <mergeCell ref="A334:A335"/>
    <mergeCell ref="B334:D335"/>
    <mergeCell ref="E334:E335"/>
    <mergeCell ref="K334:K335"/>
    <mergeCell ref="B330:D331"/>
    <mergeCell ref="E444:E445"/>
    <mergeCell ref="K444:K445"/>
    <mergeCell ref="A446:A447"/>
    <mergeCell ref="B446:D447"/>
    <mergeCell ref="E446:E447"/>
    <mergeCell ref="K446:K447"/>
    <mergeCell ref="A362:A363"/>
    <mergeCell ref="B362:D363"/>
    <mergeCell ref="E362:E363"/>
    <mergeCell ref="K362:K363"/>
    <mergeCell ref="A364:A365"/>
    <mergeCell ref="B364:D365"/>
    <mergeCell ref="E364:E365"/>
    <mergeCell ref="K364:K365"/>
    <mergeCell ref="A358:A359"/>
    <mergeCell ref="B358:D359"/>
    <mergeCell ref="E358:E359"/>
    <mergeCell ref="K358:K359"/>
    <mergeCell ref="K426:K427"/>
    <mergeCell ref="A428:A429"/>
    <mergeCell ref="B428:D429"/>
    <mergeCell ref="E428:E429"/>
    <mergeCell ref="K428:K429"/>
    <mergeCell ref="B312:D313"/>
    <mergeCell ref="E312:E313"/>
    <mergeCell ref="K312:K313"/>
    <mergeCell ref="A326:A327"/>
    <mergeCell ref="B326:D327"/>
    <mergeCell ref="E326:E327"/>
    <mergeCell ref="K326:K327"/>
    <mergeCell ref="A328:A329"/>
    <mergeCell ref="B328:D329"/>
    <mergeCell ref="E328:E329"/>
    <mergeCell ref="K328:K329"/>
    <mergeCell ref="A424:A425"/>
    <mergeCell ref="B424:D425"/>
    <mergeCell ref="E424:E425"/>
    <mergeCell ref="K424:K425"/>
    <mergeCell ref="A426:A427"/>
    <mergeCell ref="B426:D427"/>
    <mergeCell ref="E426:E427"/>
    <mergeCell ref="A308:A309"/>
    <mergeCell ref="B308:D309"/>
    <mergeCell ref="E308:E309"/>
    <mergeCell ref="K308:K309"/>
    <mergeCell ref="A310:A311"/>
    <mergeCell ref="B310:D311"/>
    <mergeCell ref="E310:E311"/>
    <mergeCell ref="K310:K311"/>
    <mergeCell ref="A312:A313"/>
    <mergeCell ref="E348:E349"/>
    <mergeCell ref="K348:K349"/>
    <mergeCell ref="A350:A351"/>
    <mergeCell ref="B350:D351"/>
    <mergeCell ref="E350:E351"/>
    <mergeCell ref="K350:K351"/>
    <mergeCell ref="A352:A353"/>
    <mergeCell ref="B352:D353"/>
    <mergeCell ref="A430:A431"/>
    <mergeCell ref="B430:D431"/>
    <mergeCell ref="E430:E431"/>
    <mergeCell ref="K430:K431"/>
    <mergeCell ref="A432:A433"/>
    <mergeCell ref="B432:D433"/>
    <mergeCell ref="E432:E433"/>
    <mergeCell ref="K432:K433"/>
    <mergeCell ref="A434:A435"/>
    <mergeCell ref="B434:D435"/>
    <mergeCell ref="E434:E435"/>
    <mergeCell ref="K434:K435"/>
    <mergeCell ref="A436:A437"/>
    <mergeCell ref="B436:D437"/>
    <mergeCell ref="E436:E437"/>
    <mergeCell ref="K436:K437"/>
    <mergeCell ref="A438:A439"/>
    <mergeCell ref="B438:D439"/>
    <mergeCell ref="E438:E439"/>
    <mergeCell ref="K438:K439"/>
    <mergeCell ref="A440:A441"/>
    <mergeCell ref="B440:D441"/>
    <mergeCell ref="E440:E441"/>
    <mergeCell ref="K440:K441"/>
    <mergeCell ref="A406:A407"/>
    <mergeCell ref="B406:D407"/>
    <mergeCell ref="E406:E407"/>
    <mergeCell ref="K406:K407"/>
    <mergeCell ref="A408:A409"/>
    <mergeCell ref="B408:D409"/>
    <mergeCell ref="E408:E409"/>
    <mergeCell ref="K408:K409"/>
    <mergeCell ref="A410:A411"/>
    <mergeCell ref="B410:D411"/>
    <mergeCell ref="E410:E411"/>
    <mergeCell ref="K410:K411"/>
    <mergeCell ref="B422:D423"/>
    <mergeCell ref="E422:E423"/>
    <mergeCell ref="K422:K423"/>
    <mergeCell ref="A412:A413"/>
    <mergeCell ref="B412:D413"/>
    <mergeCell ref="E412:E413"/>
    <mergeCell ref="K412:K413"/>
    <mergeCell ref="A414:A415"/>
    <mergeCell ref="B414:D415"/>
    <mergeCell ref="E414:E415"/>
    <mergeCell ref="K414:K415"/>
    <mergeCell ref="A416:A417"/>
    <mergeCell ref="B416:D417"/>
    <mergeCell ref="E416:E417"/>
    <mergeCell ref="K416:K417"/>
    <mergeCell ref="A418:A419"/>
    <mergeCell ref="B418:D419"/>
    <mergeCell ref="E418:E419"/>
    <mergeCell ref="K418:K419"/>
    <mergeCell ref="A420:A421"/>
    <mergeCell ref="B420:D421"/>
    <mergeCell ref="E420:E421"/>
    <mergeCell ref="K420:K421"/>
    <mergeCell ref="A422:A423"/>
    <mergeCell ref="A402:A403"/>
    <mergeCell ref="B402:D403"/>
    <mergeCell ref="E402:E403"/>
    <mergeCell ref="K402:K403"/>
    <mergeCell ref="A404:A405"/>
    <mergeCell ref="B404:D405"/>
    <mergeCell ref="E404:E405"/>
    <mergeCell ref="K404:K405"/>
    <mergeCell ref="A396:A397"/>
    <mergeCell ref="B396:D397"/>
    <mergeCell ref="E396:E397"/>
    <mergeCell ref="K396:K397"/>
    <mergeCell ref="A398:A399"/>
    <mergeCell ref="B398:D399"/>
    <mergeCell ref="E398:E399"/>
    <mergeCell ref="K398:K399"/>
    <mergeCell ref="A382:A383"/>
    <mergeCell ref="B382:D383"/>
    <mergeCell ref="E382:E383"/>
    <mergeCell ref="K382:K383"/>
    <mergeCell ref="A384:A385"/>
    <mergeCell ref="B384:D385"/>
    <mergeCell ref="E384:E385"/>
    <mergeCell ref="K384:K385"/>
    <mergeCell ref="A400:A401"/>
    <mergeCell ref="B400:D401"/>
    <mergeCell ref="E400:E401"/>
    <mergeCell ref="K400:K401"/>
    <mergeCell ref="A370:A371"/>
    <mergeCell ref="B370:D371"/>
    <mergeCell ref="E370:E371"/>
    <mergeCell ref="K370:K371"/>
    <mergeCell ref="A372:A373"/>
    <mergeCell ref="B372:D373"/>
    <mergeCell ref="E372:E373"/>
    <mergeCell ref="K372:K373"/>
    <mergeCell ref="A394:A395"/>
    <mergeCell ref="B394:D395"/>
    <mergeCell ref="E394:E395"/>
    <mergeCell ref="K394:K395"/>
    <mergeCell ref="A386:A387"/>
    <mergeCell ref="B386:D387"/>
    <mergeCell ref="E386:E387"/>
    <mergeCell ref="K386:K387"/>
    <mergeCell ref="A388:A389"/>
    <mergeCell ref="B388:D389"/>
    <mergeCell ref="E388:E389"/>
    <mergeCell ref="K388:K389"/>
    <mergeCell ref="A380:A381"/>
    <mergeCell ref="B380:D381"/>
    <mergeCell ref="E380:E381"/>
    <mergeCell ref="K380:K381"/>
    <mergeCell ref="A374:A375"/>
    <mergeCell ref="B374:D375"/>
    <mergeCell ref="E374:E375"/>
    <mergeCell ref="K374:K375"/>
    <mergeCell ref="A376:A377"/>
    <mergeCell ref="B376:D377"/>
    <mergeCell ref="E376:E377"/>
    <mergeCell ref="K376:K377"/>
    <mergeCell ref="A378:A379"/>
    <mergeCell ref="B378:D379"/>
    <mergeCell ref="E378:E379"/>
    <mergeCell ref="K378:K379"/>
    <mergeCell ref="A314:A315"/>
    <mergeCell ref="B314:D315"/>
    <mergeCell ref="E314:E315"/>
    <mergeCell ref="K314:K315"/>
    <mergeCell ref="A316:A317"/>
    <mergeCell ref="B316:D317"/>
    <mergeCell ref="E316:E317"/>
    <mergeCell ref="K316:K317"/>
    <mergeCell ref="A318:A319"/>
    <mergeCell ref="B318:D319"/>
    <mergeCell ref="E318:E319"/>
    <mergeCell ref="K318:K319"/>
    <mergeCell ref="A368:A369"/>
    <mergeCell ref="B368:D369"/>
    <mergeCell ref="E368:E369"/>
    <mergeCell ref="K368:K369"/>
    <mergeCell ref="A320:A321"/>
    <mergeCell ref="B320:D321"/>
    <mergeCell ref="E320:E321"/>
    <mergeCell ref="K320:K321"/>
    <mergeCell ref="A322:A323"/>
    <mergeCell ref="B322:D323"/>
    <mergeCell ref="E322:E323"/>
    <mergeCell ref="K322:K323"/>
    <mergeCell ref="A324:A325"/>
    <mergeCell ref="B324:D325"/>
    <mergeCell ref="E324:E325"/>
    <mergeCell ref="K324:K325"/>
    <mergeCell ref="A360:A361"/>
    <mergeCell ref="B360:D361"/>
    <mergeCell ref="E360:E361"/>
    <mergeCell ref="K360:K361"/>
    <mergeCell ref="A354:A355"/>
    <mergeCell ref="E352:E353"/>
    <mergeCell ref="K352:K353"/>
    <mergeCell ref="A330:A331"/>
    <mergeCell ref="A296:A297"/>
    <mergeCell ref="B296:D297"/>
    <mergeCell ref="E296:E297"/>
    <mergeCell ref="K296:K297"/>
    <mergeCell ref="A298:A299"/>
    <mergeCell ref="B298:D299"/>
    <mergeCell ref="E298:E299"/>
    <mergeCell ref="K298:K299"/>
    <mergeCell ref="A300:A301"/>
    <mergeCell ref="B300:D301"/>
    <mergeCell ref="E300:E301"/>
    <mergeCell ref="K300:K301"/>
    <mergeCell ref="A302:A303"/>
    <mergeCell ref="B302:D303"/>
    <mergeCell ref="E302:E303"/>
    <mergeCell ref="K302:K303"/>
    <mergeCell ref="A304:A305"/>
    <mergeCell ref="B304:D305"/>
    <mergeCell ref="E304:E305"/>
    <mergeCell ref="K304:K305"/>
    <mergeCell ref="A306:A307"/>
    <mergeCell ref="B306:D307"/>
    <mergeCell ref="E306:E307"/>
    <mergeCell ref="K306:K307"/>
    <mergeCell ref="A280:A281"/>
    <mergeCell ref="B280:D281"/>
    <mergeCell ref="E280:E281"/>
    <mergeCell ref="K280:K281"/>
    <mergeCell ref="A282:A283"/>
    <mergeCell ref="B282:D283"/>
    <mergeCell ref="E282:E283"/>
    <mergeCell ref="K282:K283"/>
    <mergeCell ref="A284:A285"/>
    <mergeCell ref="B284:D285"/>
    <mergeCell ref="E284:E285"/>
    <mergeCell ref="K284:K285"/>
    <mergeCell ref="A292:A293"/>
    <mergeCell ref="B292:D293"/>
    <mergeCell ref="E292:E293"/>
    <mergeCell ref="K292:K293"/>
    <mergeCell ref="A294:A295"/>
    <mergeCell ref="B294:D295"/>
    <mergeCell ref="E294:E295"/>
    <mergeCell ref="K294:K295"/>
    <mergeCell ref="A286:A287"/>
    <mergeCell ref="B286:D287"/>
    <mergeCell ref="E286:E287"/>
    <mergeCell ref="K286:K287"/>
    <mergeCell ref="B290:D290"/>
    <mergeCell ref="H290:I290"/>
    <mergeCell ref="K290:L290"/>
    <mergeCell ref="A268:A269"/>
    <mergeCell ref="B268:D269"/>
    <mergeCell ref="E268:E269"/>
    <mergeCell ref="K268:K269"/>
    <mergeCell ref="A270:A271"/>
    <mergeCell ref="B270:D271"/>
    <mergeCell ref="E270:E271"/>
    <mergeCell ref="K270:K271"/>
    <mergeCell ref="A272:A273"/>
    <mergeCell ref="B272:D273"/>
    <mergeCell ref="E272:E273"/>
    <mergeCell ref="K272:K273"/>
    <mergeCell ref="A274:A275"/>
    <mergeCell ref="B274:D275"/>
    <mergeCell ref="E274:E275"/>
    <mergeCell ref="K274:K275"/>
    <mergeCell ref="A276:A277"/>
    <mergeCell ref="B276:D277"/>
    <mergeCell ref="E276:E277"/>
    <mergeCell ref="K276:K277"/>
    <mergeCell ref="A278:A279"/>
    <mergeCell ref="B278:D279"/>
    <mergeCell ref="E278:E279"/>
    <mergeCell ref="K278:K279"/>
    <mergeCell ref="A256:A257"/>
    <mergeCell ref="B256:D257"/>
    <mergeCell ref="E256:E257"/>
    <mergeCell ref="K256:K257"/>
    <mergeCell ref="A258:A259"/>
    <mergeCell ref="B258:D259"/>
    <mergeCell ref="E258:E259"/>
    <mergeCell ref="K258:K259"/>
    <mergeCell ref="A260:A261"/>
    <mergeCell ref="B260:D261"/>
    <mergeCell ref="E260:E261"/>
    <mergeCell ref="K260:K261"/>
    <mergeCell ref="A262:A263"/>
    <mergeCell ref="B262:D263"/>
    <mergeCell ref="E262:E263"/>
    <mergeCell ref="K262:K263"/>
    <mergeCell ref="A264:A265"/>
    <mergeCell ref="B264:D265"/>
    <mergeCell ref="E264:E265"/>
    <mergeCell ref="K264:K265"/>
    <mergeCell ref="A266:A267"/>
    <mergeCell ref="B266:D267"/>
    <mergeCell ref="E266:E267"/>
    <mergeCell ref="K266:K267"/>
    <mergeCell ref="A254:A255"/>
    <mergeCell ref="B254:D255"/>
    <mergeCell ref="E254:E255"/>
    <mergeCell ref="K254:K255"/>
    <mergeCell ref="A244:A245"/>
    <mergeCell ref="B244:D245"/>
    <mergeCell ref="E244:E245"/>
    <mergeCell ref="K244:K245"/>
    <mergeCell ref="A246:A247"/>
    <mergeCell ref="B246:D247"/>
    <mergeCell ref="E246:E247"/>
    <mergeCell ref="K246:K247"/>
    <mergeCell ref="A248:A249"/>
    <mergeCell ref="B248:D249"/>
    <mergeCell ref="E248:E249"/>
    <mergeCell ref="K248:K249"/>
    <mergeCell ref="A250:A251"/>
    <mergeCell ref="B250:D251"/>
    <mergeCell ref="E250:E251"/>
    <mergeCell ref="K250:K251"/>
    <mergeCell ref="A252:A253"/>
    <mergeCell ref="A234:A235"/>
    <mergeCell ref="B234:D235"/>
    <mergeCell ref="K234:K235"/>
    <mergeCell ref="B236:D237"/>
    <mergeCell ref="K236:K237"/>
    <mergeCell ref="A238:A239"/>
    <mergeCell ref="B238:D239"/>
    <mergeCell ref="B252:D253"/>
    <mergeCell ref="E252:E253"/>
    <mergeCell ref="K252:K253"/>
    <mergeCell ref="K238:K239"/>
    <mergeCell ref="E236:E237"/>
    <mergeCell ref="E238:E239"/>
    <mergeCell ref="A232:A233"/>
    <mergeCell ref="B232:D233"/>
    <mergeCell ref="K232:K233"/>
    <mergeCell ref="A162:A163"/>
    <mergeCell ref="B162:D163"/>
    <mergeCell ref="K162:K163"/>
    <mergeCell ref="A164:A165"/>
    <mergeCell ref="B164:D165"/>
    <mergeCell ref="K164:K165"/>
    <mergeCell ref="E166:E167"/>
    <mergeCell ref="E168:E169"/>
    <mergeCell ref="E92:E93"/>
    <mergeCell ref="B242:D242"/>
    <mergeCell ref="H242:I242"/>
    <mergeCell ref="K242:L242"/>
    <mergeCell ref="K1:L1"/>
    <mergeCell ref="K2:L2"/>
    <mergeCell ref="J3:L3"/>
    <mergeCell ref="K10:K11"/>
    <mergeCell ref="K12:K13"/>
    <mergeCell ref="K14:K15"/>
    <mergeCell ref="K92:K93"/>
    <mergeCell ref="K64:K65"/>
    <mergeCell ref="A178:A179"/>
    <mergeCell ref="B178:D179"/>
    <mergeCell ref="E178:E179"/>
    <mergeCell ref="A194:A195"/>
    <mergeCell ref="B194:D195"/>
    <mergeCell ref="E194:E195"/>
    <mergeCell ref="K194:K195"/>
    <mergeCell ref="K178:K179"/>
    <mergeCell ref="A180:A181"/>
    <mergeCell ref="B180:D181"/>
    <mergeCell ref="E180:E181"/>
    <mergeCell ref="K180:K181"/>
    <mergeCell ref="A170:A171"/>
    <mergeCell ref="B170:D171"/>
    <mergeCell ref="K170:K171"/>
    <mergeCell ref="A174:A175"/>
    <mergeCell ref="B174:D175"/>
    <mergeCell ref="E174:E175"/>
    <mergeCell ref="K174:K175"/>
    <mergeCell ref="A176:A177"/>
    <mergeCell ref="B176:D177"/>
    <mergeCell ref="E176:E177"/>
    <mergeCell ref="K176:K177"/>
    <mergeCell ref="K78:K79"/>
    <mergeCell ref="A80:A81"/>
    <mergeCell ref="B80:D81"/>
    <mergeCell ref="B88:D89"/>
    <mergeCell ref="K88:K89"/>
    <mergeCell ref="A88:A89"/>
    <mergeCell ref="B76:D77"/>
    <mergeCell ref="E88:E89"/>
    <mergeCell ref="A72:A73"/>
    <mergeCell ref="A50:A51"/>
    <mergeCell ref="B50:D51"/>
    <mergeCell ref="E50:E51"/>
    <mergeCell ref="K50:K51"/>
    <mergeCell ref="A52:A53"/>
    <mergeCell ref="B52:D53"/>
    <mergeCell ref="E52:E53"/>
    <mergeCell ref="K52:K53"/>
    <mergeCell ref="K76:K77"/>
    <mergeCell ref="B58:D59"/>
    <mergeCell ref="E58:E59"/>
    <mergeCell ref="K58:K59"/>
    <mergeCell ref="A66:A67"/>
    <mergeCell ref="A40:A41"/>
    <mergeCell ref="E48:E49"/>
    <mergeCell ref="E32:E33"/>
    <mergeCell ref="E34:E35"/>
    <mergeCell ref="E36:E37"/>
    <mergeCell ref="B40:D41"/>
    <mergeCell ref="K40:K41"/>
    <mergeCell ref="E40:E41"/>
    <mergeCell ref="A38:A39"/>
    <mergeCell ref="B38:D39"/>
    <mergeCell ref="B46:D47"/>
    <mergeCell ref="K46:K47"/>
    <mergeCell ref="E46:E47"/>
    <mergeCell ref="A44:A45"/>
    <mergeCell ref="B44:D45"/>
    <mergeCell ref="K44:K45"/>
    <mergeCell ref="E44:E45"/>
    <mergeCell ref="A42:A43"/>
    <mergeCell ref="B42:D43"/>
    <mergeCell ref="K42:K43"/>
    <mergeCell ref="E42:E43"/>
    <mergeCell ref="E12:E13"/>
    <mergeCell ref="E10:E11"/>
    <mergeCell ref="E14:E15"/>
    <mergeCell ref="E16:E17"/>
    <mergeCell ref="E18:E19"/>
    <mergeCell ref="K34:K35"/>
    <mergeCell ref="A32:A33"/>
    <mergeCell ref="B32:D33"/>
    <mergeCell ref="K32:K33"/>
    <mergeCell ref="A5:L5"/>
    <mergeCell ref="A18:A19"/>
    <mergeCell ref="B18:D19"/>
    <mergeCell ref="A16:A17"/>
    <mergeCell ref="B16:D17"/>
    <mergeCell ref="A14:A15"/>
    <mergeCell ref="B14:D15"/>
    <mergeCell ref="A12:A13"/>
    <mergeCell ref="B12:D13"/>
    <mergeCell ref="A10:A11"/>
    <mergeCell ref="B10:D11"/>
    <mergeCell ref="K16:K17"/>
    <mergeCell ref="K18:K19"/>
    <mergeCell ref="H7:J7"/>
    <mergeCell ref="K7:K8"/>
    <mergeCell ref="L7:L8"/>
    <mergeCell ref="A7:A8"/>
    <mergeCell ref="B7:D8"/>
    <mergeCell ref="B6:D6"/>
    <mergeCell ref="H6:I6"/>
    <mergeCell ref="K6:L6"/>
    <mergeCell ref="E7:E8"/>
    <mergeCell ref="F7:F8"/>
    <mergeCell ref="G7:G8"/>
    <mergeCell ref="B94:D95"/>
    <mergeCell ref="E94:E95"/>
    <mergeCell ref="K94:K95"/>
    <mergeCell ref="A96:A97"/>
    <mergeCell ref="B96:D97"/>
    <mergeCell ref="E96:E97"/>
    <mergeCell ref="K96:K97"/>
    <mergeCell ref="B72:D73"/>
    <mergeCell ref="E72:E73"/>
    <mergeCell ref="K72:K73"/>
    <mergeCell ref="A82:A83"/>
    <mergeCell ref="B82:D83"/>
    <mergeCell ref="E82:E83"/>
    <mergeCell ref="K82:K83"/>
    <mergeCell ref="A74:A75"/>
    <mergeCell ref="B74:D75"/>
    <mergeCell ref="E74:E75"/>
    <mergeCell ref="K74:K75"/>
    <mergeCell ref="A76:A77"/>
    <mergeCell ref="E76:E77"/>
    <mergeCell ref="A94:A95"/>
    <mergeCell ref="A78:A79"/>
    <mergeCell ref="B78:D79"/>
    <mergeCell ref="E78:E79"/>
    <mergeCell ref="B20:D21"/>
    <mergeCell ref="E20:E21"/>
    <mergeCell ref="K20:K21"/>
    <mergeCell ref="A22:A23"/>
    <mergeCell ref="B22:D23"/>
    <mergeCell ref="E22:E23"/>
    <mergeCell ref="K22:K23"/>
    <mergeCell ref="A24:A25"/>
    <mergeCell ref="B24:D25"/>
    <mergeCell ref="E24:E25"/>
    <mergeCell ref="K24:K25"/>
    <mergeCell ref="A20:A21"/>
    <mergeCell ref="A104:A105"/>
    <mergeCell ref="B104:D105"/>
    <mergeCell ref="E104:E105"/>
    <mergeCell ref="K104:K105"/>
    <mergeCell ref="A106:A107"/>
    <mergeCell ref="B106:D107"/>
    <mergeCell ref="E106:E107"/>
    <mergeCell ref="K106:K107"/>
    <mergeCell ref="A144:A145"/>
    <mergeCell ref="B144:D145"/>
    <mergeCell ref="E98:E99"/>
    <mergeCell ref="K98:K99"/>
    <mergeCell ref="A100:A101"/>
    <mergeCell ref="B100:D101"/>
    <mergeCell ref="E100:E101"/>
    <mergeCell ref="K100:K101"/>
    <mergeCell ref="A102:A103"/>
    <mergeCell ref="B102:D103"/>
    <mergeCell ref="E102:E103"/>
    <mergeCell ref="K102:K103"/>
    <mergeCell ref="E152:E153"/>
    <mergeCell ref="K152:K153"/>
    <mergeCell ref="A134:A135"/>
    <mergeCell ref="B134:D135"/>
    <mergeCell ref="E134:E135"/>
    <mergeCell ref="K134:K135"/>
    <mergeCell ref="A136:A137"/>
    <mergeCell ref="B136:D137"/>
    <mergeCell ref="E136:E137"/>
    <mergeCell ref="K136:K137"/>
    <mergeCell ref="A138:A139"/>
    <mergeCell ref="B138:D139"/>
    <mergeCell ref="E190:E191"/>
    <mergeCell ref="K216:K217"/>
    <mergeCell ref="A218:A219"/>
    <mergeCell ref="B218:D219"/>
    <mergeCell ref="E218:E219"/>
    <mergeCell ref="K218:K219"/>
    <mergeCell ref="A200:A201"/>
    <mergeCell ref="B200:D201"/>
    <mergeCell ref="E200:E201"/>
    <mergeCell ref="A206:A207"/>
    <mergeCell ref="B206:D207"/>
    <mergeCell ref="E206:E207"/>
    <mergeCell ref="K206:K207"/>
    <mergeCell ref="A208:A209"/>
    <mergeCell ref="B208:D209"/>
    <mergeCell ref="E208:E209"/>
    <mergeCell ref="K208:K209"/>
    <mergeCell ref="B212:D213"/>
    <mergeCell ref="E212:E213"/>
    <mergeCell ref="K212:K213"/>
    <mergeCell ref="A214:A215"/>
    <mergeCell ref="B214:D215"/>
    <mergeCell ref="E214:E215"/>
    <mergeCell ref="K214:K215"/>
    <mergeCell ref="E132:E133"/>
    <mergeCell ref="K132:K133"/>
    <mergeCell ref="A226:A227"/>
    <mergeCell ref="B226:D227"/>
    <mergeCell ref="E226:E227"/>
    <mergeCell ref="K226:K227"/>
    <mergeCell ref="A182:A183"/>
    <mergeCell ref="B182:D183"/>
    <mergeCell ref="E182:E183"/>
    <mergeCell ref="K182:K183"/>
    <mergeCell ref="A184:A185"/>
    <mergeCell ref="B184:D185"/>
    <mergeCell ref="E184:E185"/>
    <mergeCell ref="K184:K185"/>
    <mergeCell ref="A186:A187"/>
    <mergeCell ref="B186:D187"/>
    <mergeCell ref="E186:E187"/>
    <mergeCell ref="K186:K187"/>
    <mergeCell ref="A188:A189"/>
    <mergeCell ref="B188:D189"/>
    <mergeCell ref="E188:E189"/>
    <mergeCell ref="K188:K189"/>
    <mergeCell ref="A190:A191"/>
    <mergeCell ref="B190:D191"/>
    <mergeCell ref="A230:A231"/>
    <mergeCell ref="B230:D231"/>
    <mergeCell ref="E230:E231"/>
    <mergeCell ref="K230:K231"/>
    <mergeCell ref="E118:E119"/>
    <mergeCell ref="K118:K119"/>
    <mergeCell ref="A120:A121"/>
    <mergeCell ref="B120:D121"/>
    <mergeCell ref="E120:E121"/>
    <mergeCell ref="K120:K121"/>
    <mergeCell ref="A122:A123"/>
    <mergeCell ref="B122:D123"/>
    <mergeCell ref="E122:E123"/>
    <mergeCell ref="K122:K123"/>
    <mergeCell ref="A124:A125"/>
    <mergeCell ref="B124:D125"/>
    <mergeCell ref="E124:E125"/>
    <mergeCell ref="K124:K125"/>
    <mergeCell ref="A126:A127"/>
    <mergeCell ref="B126:D127"/>
    <mergeCell ref="A128:A129"/>
    <mergeCell ref="B128:D129"/>
    <mergeCell ref="E128:E129"/>
    <mergeCell ref="K128:K129"/>
    <mergeCell ref="E68:E69"/>
    <mergeCell ref="K68:K69"/>
    <mergeCell ref="A70:A71"/>
    <mergeCell ref="B70:D71"/>
    <mergeCell ref="E70:E71"/>
    <mergeCell ref="K70:K71"/>
    <mergeCell ref="A114:A115"/>
    <mergeCell ref="B114:D115"/>
    <mergeCell ref="E114:E115"/>
    <mergeCell ref="K114:K115"/>
    <mergeCell ref="K86:K87"/>
    <mergeCell ref="A90:A91"/>
    <mergeCell ref="B90:D91"/>
    <mergeCell ref="E90:E91"/>
    <mergeCell ref="K90:K91"/>
    <mergeCell ref="A92:A93"/>
    <mergeCell ref="B92:D93"/>
    <mergeCell ref="A84:A85"/>
    <mergeCell ref="B84:D85"/>
    <mergeCell ref="E84:E85"/>
    <mergeCell ref="K84:K85"/>
    <mergeCell ref="A86:A87"/>
    <mergeCell ref="B86:D87"/>
    <mergeCell ref="E86:E87"/>
    <mergeCell ref="E140:E141"/>
    <mergeCell ref="K140:K141"/>
    <mergeCell ref="A142:A143"/>
    <mergeCell ref="B142:D143"/>
    <mergeCell ref="E142:E143"/>
    <mergeCell ref="K142:K143"/>
    <mergeCell ref="E144:E145"/>
    <mergeCell ref="K144:K145"/>
    <mergeCell ref="A98:A99"/>
    <mergeCell ref="B98:D99"/>
    <mergeCell ref="A116:A117"/>
    <mergeCell ref="B116:D117"/>
    <mergeCell ref="E116:E117"/>
    <mergeCell ref="K116:K117"/>
    <mergeCell ref="A118:A119"/>
    <mergeCell ref="B118:D119"/>
    <mergeCell ref="E126:E127"/>
    <mergeCell ref="K126:K127"/>
    <mergeCell ref="A130:A131"/>
    <mergeCell ref="B130:D131"/>
    <mergeCell ref="E130:E131"/>
    <mergeCell ref="K130:K131"/>
    <mergeCell ref="A132:A133"/>
    <mergeCell ref="B132:D133"/>
    <mergeCell ref="A146:A147"/>
    <mergeCell ref="B146:D147"/>
    <mergeCell ref="E146:E147"/>
    <mergeCell ref="K146:K147"/>
    <mergeCell ref="A148:A149"/>
    <mergeCell ref="B148:D149"/>
    <mergeCell ref="E148:E149"/>
    <mergeCell ref="K148:K149"/>
    <mergeCell ref="A108:A109"/>
    <mergeCell ref="B108:D109"/>
    <mergeCell ref="E108:E109"/>
    <mergeCell ref="K108:K109"/>
    <mergeCell ref="A110:A111"/>
    <mergeCell ref="B110:D111"/>
    <mergeCell ref="E110:E111"/>
    <mergeCell ref="K110:K111"/>
    <mergeCell ref="A112:A113"/>
    <mergeCell ref="B112:D113"/>
    <mergeCell ref="E112:E113"/>
    <mergeCell ref="K112:K113"/>
    <mergeCell ref="E138:E139"/>
    <mergeCell ref="K138:K139"/>
    <mergeCell ref="A140:A141"/>
    <mergeCell ref="B140:D141"/>
    <mergeCell ref="A62:A63"/>
    <mergeCell ref="B62:D63"/>
    <mergeCell ref="E62:E63"/>
    <mergeCell ref="K62:K63"/>
    <mergeCell ref="E38:E39"/>
    <mergeCell ref="A36:A37"/>
    <mergeCell ref="B36:D37"/>
    <mergeCell ref="K36:K37"/>
    <mergeCell ref="A34:A35"/>
    <mergeCell ref="B34:D35"/>
    <mergeCell ref="B54:D55"/>
    <mergeCell ref="E54:E55"/>
    <mergeCell ref="K54:K55"/>
    <mergeCell ref="A56:A57"/>
    <mergeCell ref="B56:D57"/>
    <mergeCell ref="E56:E57"/>
    <mergeCell ref="K56:K57"/>
    <mergeCell ref="A58:A59"/>
    <mergeCell ref="K38:K39"/>
    <mergeCell ref="A48:A49"/>
    <mergeCell ref="B48:D49"/>
    <mergeCell ref="K48:K49"/>
    <mergeCell ref="A54:A55"/>
    <mergeCell ref="A46:A47"/>
    <mergeCell ref="A26:A27"/>
    <mergeCell ref="B26:D27"/>
    <mergeCell ref="E26:E27"/>
    <mergeCell ref="K26:K27"/>
    <mergeCell ref="A28:A29"/>
    <mergeCell ref="B28:D29"/>
    <mergeCell ref="E28:E29"/>
    <mergeCell ref="K28:K29"/>
    <mergeCell ref="A30:A31"/>
    <mergeCell ref="B30:D31"/>
    <mergeCell ref="E30:E31"/>
    <mergeCell ref="K30:K31"/>
    <mergeCell ref="A192:A193"/>
    <mergeCell ref="B192:D193"/>
    <mergeCell ref="E192:E193"/>
    <mergeCell ref="K192:K193"/>
    <mergeCell ref="E196:E197"/>
    <mergeCell ref="K196:K197"/>
    <mergeCell ref="A216:A217"/>
    <mergeCell ref="B216:D217"/>
    <mergeCell ref="E216:E217"/>
    <mergeCell ref="E204:E205"/>
    <mergeCell ref="K204:K205"/>
    <mergeCell ref="A196:A197"/>
    <mergeCell ref="B196:D197"/>
    <mergeCell ref="A220:A221"/>
    <mergeCell ref="B220:D221"/>
    <mergeCell ref="E220:E221"/>
    <mergeCell ref="K220:K221"/>
    <mergeCell ref="A222:A223"/>
    <mergeCell ref="B222:D223"/>
    <mergeCell ref="E222:E223"/>
    <mergeCell ref="K222:K223"/>
    <mergeCell ref="A210:A211"/>
    <mergeCell ref="B210:D211"/>
    <mergeCell ref="E210:E211"/>
    <mergeCell ref="K210:K211"/>
    <mergeCell ref="A212:A213"/>
    <mergeCell ref="A204:A205"/>
    <mergeCell ref="B204:D205"/>
    <mergeCell ref="A156:A157"/>
    <mergeCell ref="B156:D157"/>
    <mergeCell ref="E156:E157"/>
    <mergeCell ref="A198:A199"/>
    <mergeCell ref="B198:D199"/>
    <mergeCell ref="E198:E199"/>
    <mergeCell ref="K198:K199"/>
    <mergeCell ref="B172:D173"/>
    <mergeCell ref="K172:K173"/>
    <mergeCell ref="E170:E171"/>
    <mergeCell ref="E172:E173"/>
    <mergeCell ref="A158:A159"/>
    <mergeCell ref="B158:D159"/>
    <mergeCell ref="E158:E159"/>
    <mergeCell ref="K158:K159"/>
    <mergeCell ref="A160:A161"/>
    <mergeCell ref="B160:D161"/>
    <mergeCell ref="E160:E161"/>
    <mergeCell ref="K160:K161"/>
    <mergeCell ref="A172:A173"/>
    <mergeCell ref="A166:A167"/>
    <mergeCell ref="K190:K191"/>
    <mergeCell ref="A60:A61"/>
    <mergeCell ref="B60:D61"/>
    <mergeCell ref="B166:D167"/>
    <mergeCell ref="K166:K167"/>
    <mergeCell ref="A168:A169"/>
    <mergeCell ref="B168:D169"/>
    <mergeCell ref="K168:K169"/>
    <mergeCell ref="E162:E163"/>
    <mergeCell ref="E164:E165"/>
    <mergeCell ref="A150:A151"/>
    <mergeCell ref="B150:D151"/>
    <mergeCell ref="E150:E151"/>
    <mergeCell ref="K150:K151"/>
    <mergeCell ref="A152:A153"/>
    <mergeCell ref="B152:D153"/>
    <mergeCell ref="E80:E81"/>
    <mergeCell ref="K80:K81"/>
    <mergeCell ref="A154:A155"/>
    <mergeCell ref="K156:K157"/>
    <mergeCell ref="B154:D155"/>
    <mergeCell ref="E154:E155"/>
    <mergeCell ref="K154:K155"/>
    <mergeCell ref="E60:E61"/>
    <mergeCell ref="K60:K61"/>
    <mergeCell ref="E232:E233"/>
    <mergeCell ref="E234:E235"/>
    <mergeCell ref="A236:A237"/>
    <mergeCell ref="B66:D67"/>
    <mergeCell ref="E66:E67"/>
    <mergeCell ref="K66:K67"/>
    <mergeCell ref="A68:A69"/>
    <mergeCell ref="B68:D69"/>
    <mergeCell ref="A64:A65"/>
    <mergeCell ref="B64:D65"/>
    <mergeCell ref="E64:E65"/>
    <mergeCell ref="A228:A229"/>
    <mergeCell ref="B228:D229"/>
    <mergeCell ref="E228:E229"/>
    <mergeCell ref="K228:K229"/>
    <mergeCell ref="A224:A225"/>
    <mergeCell ref="B224:D225"/>
    <mergeCell ref="E224:E225"/>
    <mergeCell ref="K224:K225"/>
    <mergeCell ref="K200:K201"/>
    <mergeCell ref="A202:A203"/>
    <mergeCell ref="B202:D203"/>
    <mergeCell ref="E202:E203"/>
    <mergeCell ref="K202:K203"/>
  </mergeCells>
  <phoneticPr fontId="88" type="noConversion"/>
  <conditionalFormatting sqref="G10">
    <cfRule type="cellIs" dxfId="170" priority="3260" operator="notEqual">
      <formula>$G11</formula>
    </cfRule>
  </conditionalFormatting>
  <conditionalFormatting sqref="G10:G239">
    <cfRule type="cellIs" dxfId="169" priority="45" operator="equal">
      <formula>0</formula>
    </cfRule>
  </conditionalFormatting>
  <conditionalFormatting sqref="G12">
    <cfRule type="cellIs" dxfId="168" priority="3259" operator="notEqual">
      <formula>$G13</formula>
    </cfRule>
  </conditionalFormatting>
  <conditionalFormatting sqref="G14 G16 G18 G20 G22 G24 G26 G28 G30 G32 G34 G36 G38 G40 G42 G44 G46 G48 G50 G52 G54 G56 G58 G60 G62 G64 G66 G68 G70 G72 G74 G76 G78 G80 G82 G84 G86 G88 G90 G92 G94 G96 G98 G100 G102 G104 G106 G108 G110 G112 G114 G116 G118 G120 G122 G124 G126 G128 G130 G132 G134 G136 G138 G140 G142 G144 G146 G148 G150 G152 G154 G156 G158 G160 G162 G164 G166 G168 G170 G172 G174 G176 G178 G180 G182 G184 G186 G188 G190 G192 G194 G196 G198 G200 G202 G204 G206 G208 G210 G212 G214 G216 G218 G220 G222 G224 G226 G228 G230 G232 G234 G236 G238">
    <cfRule type="cellIs" dxfId="167" priority="3258" operator="notEqual">
      <formula>$G15</formula>
    </cfRule>
  </conditionalFormatting>
  <conditionalFormatting sqref="G244">
    <cfRule type="cellIs" dxfId="166" priority="3232" operator="notEqual">
      <formula>$G245</formula>
    </cfRule>
  </conditionalFormatting>
  <conditionalFormatting sqref="G244:G287">
    <cfRule type="cellIs" dxfId="165" priority="3233" operator="equal">
      <formula>0</formula>
    </cfRule>
  </conditionalFormatting>
  <conditionalFormatting sqref="G246">
    <cfRule type="cellIs" dxfId="164" priority="3231" operator="notEqual">
      <formula>$G247</formula>
    </cfRule>
  </conditionalFormatting>
  <conditionalFormatting sqref="G248 G250 G252 G254 G256 G258 G260 G262 G264 G266 G268 G270 G272 G274 G276 G278 G280 G282 G284 G286">
    <cfRule type="cellIs" dxfId="163" priority="3230" operator="notEqual">
      <formula>$G249</formula>
    </cfRule>
  </conditionalFormatting>
  <conditionalFormatting sqref="G292">
    <cfRule type="cellIs" dxfId="162" priority="3223" operator="notEqual">
      <formula>$G293</formula>
    </cfRule>
  </conditionalFormatting>
  <conditionalFormatting sqref="G292:G389">
    <cfRule type="cellIs" dxfId="161" priority="3224" operator="equal">
      <formula>0</formula>
    </cfRule>
  </conditionalFormatting>
  <conditionalFormatting sqref="G294">
    <cfRule type="cellIs" dxfId="160" priority="3222" operator="notEqual">
      <formula>$G295</formula>
    </cfRule>
  </conditionalFormatting>
  <conditionalFormatting sqref="G296 G298 G300 G302 G304 G306 G308 G310 G312 G314 G316 G318 G320 G322 G324 G326 G328 G330 G332 G334 G338 G342 G346 G348 G350 G352 G354 G356 G358 G360 G362 G364 G366 G368 G370 G372 G374 G376 G378 G380 G382 G384 G386 G388">
    <cfRule type="cellIs" dxfId="159" priority="3118" operator="notEqual">
      <formula>$G297</formula>
    </cfRule>
  </conditionalFormatting>
  <conditionalFormatting sqref="G336">
    <cfRule type="cellIs" dxfId="158" priority="52" operator="notEqual">
      <formula>$G337</formula>
    </cfRule>
  </conditionalFormatting>
  <conditionalFormatting sqref="G340">
    <cfRule type="cellIs" dxfId="157" priority="50" operator="notEqual">
      <formula>$G341</formula>
    </cfRule>
  </conditionalFormatting>
  <conditionalFormatting sqref="G344">
    <cfRule type="cellIs" dxfId="156" priority="48" operator="notEqual">
      <formula>$G345</formula>
    </cfRule>
  </conditionalFormatting>
  <conditionalFormatting sqref="G394">
    <cfRule type="cellIs" dxfId="155" priority="151" operator="notEqual">
      <formula>$G395</formula>
    </cfRule>
  </conditionalFormatting>
  <conditionalFormatting sqref="G394:G471">
    <cfRule type="cellIs" dxfId="154" priority="152" operator="equal">
      <formula>0</formula>
    </cfRule>
  </conditionalFormatting>
  <conditionalFormatting sqref="G396">
    <cfRule type="cellIs" dxfId="153" priority="3185" operator="notEqual">
      <formula>$G397</formula>
    </cfRule>
  </conditionalFormatting>
  <conditionalFormatting sqref="G398 G400 G402 G404 G406 G408 G410 G412 G414 G416 G418 G420 G422 G424 G426 G428 G430 G432 G434 G436 G438 G440 G442 G444 G446 G448 G450 G452 G454 G456 G458 G460 G462 G464 G466 G468 G470">
    <cfRule type="cellIs" dxfId="152" priority="3117" operator="notEqual">
      <formula>$G399</formula>
    </cfRule>
  </conditionalFormatting>
  <conditionalFormatting sqref="I246">
    <cfRule type="cellIs" dxfId="151" priority="35" operator="notEqual">
      <formula>$I$247</formula>
    </cfRule>
  </conditionalFormatting>
  <conditionalFormatting sqref="I264">
    <cfRule type="cellIs" dxfId="150" priority="33" operator="notEqual">
      <formula>$I$265</formula>
    </cfRule>
  </conditionalFormatting>
  <conditionalFormatting sqref="I266">
    <cfRule type="cellIs" dxfId="149" priority="31" operator="notEqual">
      <formula>$I$267</formula>
    </cfRule>
  </conditionalFormatting>
  <conditionalFormatting sqref="I460">
    <cfRule type="cellIs" dxfId="148" priority="47" operator="notEqual">
      <formula>$I$461</formula>
    </cfRule>
  </conditionalFormatting>
  <conditionalFormatting sqref="I10:J239 L10:L241 I244:J287">
    <cfRule type="cellIs" dxfId="147" priority="3263" operator="equal">
      <formula>0</formula>
    </cfRule>
  </conditionalFormatting>
  <conditionalFormatting sqref="I270:J270">
    <cfRule type="cellIs" dxfId="146" priority="30" operator="notEqual">
      <formula>I271</formula>
    </cfRule>
  </conditionalFormatting>
  <conditionalFormatting sqref="I292:J389">
    <cfRule type="cellIs" dxfId="145" priority="3229" operator="equal">
      <formula>0</formula>
    </cfRule>
  </conditionalFormatting>
  <conditionalFormatting sqref="I314:J314">
    <cfRule type="cellIs" dxfId="144" priority="29" operator="notEqual">
      <formula>I315</formula>
    </cfRule>
  </conditionalFormatting>
  <conditionalFormatting sqref="I358:J358">
    <cfRule type="cellIs" dxfId="143" priority="28" operator="notEqual">
      <formula>I359</formula>
    </cfRule>
  </conditionalFormatting>
  <conditionalFormatting sqref="I394:J471">
    <cfRule type="cellIs" dxfId="142" priority="154" operator="equal">
      <formula>0</formula>
    </cfRule>
  </conditionalFormatting>
  <conditionalFormatting sqref="I396:J396">
    <cfRule type="cellIs" dxfId="141" priority="27" operator="notEqual">
      <formula>I397</formula>
    </cfRule>
  </conditionalFormatting>
  <conditionalFormatting sqref="J246">
    <cfRule type="cellIs" dxfId="140" priority="36" operator="notEqual">
      <formula>$J$247</formula>
    </cfRule>
  </conditionalFormatting>
  <conditionalFormatting sqref="J264">
    <cfRule type="cellIs" dxfId="139" priority="34" operator="notEqual">
      <formula>$J$269</formula>
    </cfRule>
  </conditionalFormatting>
  <conditionalFormatting sqref="J266">
    <cfRule type="cellIs" dxfId="138" priority="32" operator="notEqual">
      <formula>$J267</formula>
    </cfRule>
  </conditionalFormatting>
  <conditionalFormatting sqref="J460">
    <cfRule type="cellIs" dxfId="137" priority="46" operator="notEqual">
      <formula>$J$461</formula>
    </cfRule>
  </conditionalFormatting>
  <conditionalFormatting sqref="L10 L12 L14 L16 L18 L32 L34 L36 L38 L40 L42 L44 L46 L48 L88 L162 L164 L166 L168 L170 L172 L232 L234 L236 L238">
    <cfRule type="cellIs" dxfId="136" priority="3305" operator="notEqual">
      <formula>L11</formula>
    </cfRule>
  </conditionalFormatting>
  <conditionalFormatting sqref="L20 L22 L24 L26 L28 L30">
    <cfRule type="cellIs" dxfId="135" priority="3276" operator="notEqual">
      <formula>L21</formula>
    </cfRule>
  </conditionalFormatting>
  <conditionalFormatting sqref="L50 L52 L84 L86">
    <cfRule type="cellIs" dxfId="134" priority="3286" operator="notEqual">
      <formula>L51</formula>
    </cfRule>
  </conditionalFormatting>
  <conditionalFormatting sqref="L54 L56 L58 L60">
    <cfRule type="cellIs" dxfId="133" priority="3265" operator="notEqual">
      <formula>L55</formula>
    </cfRule>
  </conditionalFormatting>
  <conditionalFormatting sqref="L62 L64 L66 L68 L70 L72 L74 L76 L78">
    <cfRule type="cellIs" dxfId="132" priority="3267" operator="notEqual">
      <formula>L63</formula>
    </cfRule>
  </conditionalFormatting>
  <conditionalFormatting sqref="L80 L82">
    <cfRule type="cellIs" dxfId="131" priority="3266" operator="notEqual">
      <formula>L81</formula>
    </cfRule>
  </conditionalFormatting>
  <conditionalFormatting sqref="L90 L92 L94 L96 L98 L100 L102 L104 L106 L160">
    <cfRule type="cellIs" dxfId="130" priority="3285" operator="notEqual">
      <formula>L91</formula>
    </cfRule>
  </conditionalFormatting>
  <conditionalFormatting sqref="L108 L110 L112 L158">
    <cfRule type="cellIs" dxfId="129" priority="3284" operator="notEqual">
      <formula>L109</formula>
    </cfRule>
  </conditionalFormatting>
  <conditionalFormatting sqref="L114 L116 L118 L120 L122 L132">
    <cfRule type="cellIs" dxfId="128" priority="3280" operator="notEqual">
      <formula>L115</formula>
    </cfRule>
  </conditionalFormatting>
  <conditionalFormatting sqref="L124 L126 L128 L130">
    <cfRule type="cellIs" dxfId="127" priority="3279" operator="notEqual">
      <formula>L125</formula>
    </cfRule>
  </conditionalFormatting>
  <conditionalFormatting sqref="L134 L136 L138 L140 L142 L144 L146 L148 L150">
    <cfRule type="cellIs" dxfId="126" priority="3278" operator="notEqual">
      <formula>L135</formula>
    </cfRule>
  </conditionalFormatting>
  <conditionalFormatting sqref="L152 L154 L156">
    <cfRule type="cellIs" dxfId="125" priority="3277" operator="notEqual">
      <formula>L153</formula>
    </cfRule>
  </conditionalFormatting>
  <conditionalFormatting sqref="L174">
    <cfRule type="cellIs" dxfId="124" priority="3281" operator="notEqual">
      <formula>L175</formula>
    </cfRule>
  </conditionalFormatting>
  <conditionalFormatting sqref="L176">
    <cfRule type="cellIs" dxfId="123" priority="3282" operator="notEqual">
      <formula>L177</formula>
    </cfRule>
  </conditionalFormatting>
  <conditionalFormatting sqref="L178 L180 L224 L226 L228 L230">
    <cfRule type="cellIs" dxfId="122" priority="3283" operator="notEqual">
      <formula>L179</formula>
    </cfRule>
  </conditionalFormatting>
  <conditionalFormatting sqref="L182 L184 L186 L188 L190 L192">
    <cfRule type="cellIs" dxfId="121" priority="3269" operator="notEqual">
      <formula>L183</formula>
    </cfRule>
  </conditionalFormatting>
  <conditionalFormatting sqref="L194 L196 L198">
    <cfRule type="cellIs" dxfId="120" priority="3268" operator="notEqual">
      <formula>L195</formula>
    </cfRule>
  </conditionalFormatting>
  <conditionalFormatting sqref="L200">
    <cfRule type="cellIs" dxfId="119" priority="3273" operator="notEqual">
      <formula>L201</formula>
    </cfRule>
  </conditionalFormatting>
  <conditionalFormatting sqref="L202">
    <cfRule type="cellIs" dxfId="118" priority="3274" operator="notEqual">
      <formula>L203</formula>
    </cfRule>
  </conditionalFormatting>
  <conditionalFormatting sqref="L204 L206 L208 L210 L212 L214">
    <cfRule type="cellIs" dxfId="117" priority="3275" operator="notEqual">
      <formula>L205</formula>
    </cfRule>
  </conditionalFormatting>
  <conditionalFormatting sqref="L216">
    <cfRule type="cellIs" dxfId="116" priority="3270" operator="notEqual">
      <formula>L217</formula>
    </cfRule>
  </conditionalFormatting>
  <conditionalFormatting sqref="L218">
    <cfRule type="cellIs" dxfId="115" priority="3271" operator="notEqual">
      <formula>L219</formula>
    </cfRule>
  </conditionalFormatting>
  <conditionalFormatting sqref="L220 L222">
    <cfRule type="cellIs" dxfId="114" priority="3272" operator="notEqual">
      <formula>L221</formula>
    </cfRule>
  </conditionalFormatting>
  <conditionalFormatting sqref="L240">
    <cfRule type="cellIs" dxfId="113" priority="3304" operator="notEqual">
      <formula>$L$241</formula>
    </cfRule>
  </conditionalFormatting>
  <conditionalFormatting sqref="L244 L246 L248 L250 L252 L266 L268 L270 L272 L274 L276 L278 L280 L282">
    <cfRule type="cellIs" dxfId="112" priority="3257" operator="notEqual">
      <formula>L245</formula>
    </cfRule>
  </conditionalFormatting>
  <conditionalFormatting sqref="L254 L256 L258 L260 L262 L264">
    <cfRule type="cellIs" dxfId="111" priority="3245" operator="notEqual">
      <formula>L255</formula>
    </cfRule>
  </conditionalFormatting>
  <conditionalFormatting sqref="L284 L286">
    <cfRule type="cellIs" dxfId="110" priority="3255" operator="notEqual">
      <formula>L285</formula>
    </cfRule>
  </conditionalFormatting>
  <conditionalFormatting sqref="L288">
    <cfRule type="cellIs" dxfId="109" priority="3256" operator="notEqual">
      <formula>$L$289</formula>
    </cfRule>
  </conditionalFormatting>
  <conditionalFormatting sqref="L292 L294 L296 L298 L300 L314 L316 L318 L320 L322 L324 L368">
    <cfRule type="cellIs" dxfId="108" priority="3228" operator="notEqual">
      <formula>L293</formula>
    </cfRule>
  </conditionalFormatting>
  <conditionalFormatting sqref="L302 L304 L306 L308 L310 L312">
    <cfRule type="cellIs" dxfId="107" priority="3225" operator="notEqual">
      <formula>L303</formula>
    </cfRule>
  </conditionalFormatting>
  <conditionalFormatting sqref="L326 L328 L330">
    <cfRule type="cellIs" dxfId="106" priority="3210" operator="notEqual">
      <formula>L327</formula>
    </cfRule>
  </conditionalFormatting>
  <conditionalFormatting sqref="L332">
    <cfRule type="cellIs" dxfId="105" priority="3209" operator="notEqual">
      <formula>L333</formula>
    </cfRule>
  </conditionalFormatting>
  <conditionalFormatting sqref="L334 L338 L342">
    <cfRule type="cellIs" dxfId="104" priority="3212" operator="notEqual">
      <formula>L335</formula>
    </cfRule>
  </conditionalFormatting>
  <conditionalFormatting sqref="L336">
    <cfRule type="cellIs" dxfId="103" priority="53" operator="notEqual">
      <formula>L337</formula>
    </cfRule>
  </conditionalFormatting>
  <conditionalFormatting sqref="L340">
    <cfRule type="cellIs" dxfId="102" priority="51" operator="notEqual">
      <formula>L341</formula>
    </cfRule>
  </conditionalFormatting>
  <conditionalFormatting sqref="L344">
    <cfRule type="cellIs" dxfId="101" priority="49" operator="notEqual">
      <formula>L345</formula>
    </cfRule>
  </conditionalFormatting>
  <conditionalFormatting sqref="L346 L348 L350">
    <cfRule type="cellIs" dxfId="100" priority="3215" operator="notEqual">
      <formula>L347</formula>
    </cfRule>
  </conditionalFormatting>
  <conditionalFormatting sqref="L352">
    <cfRule type="cellIs" dxfId="99" priority="3214" operator="notEqual">
      <formula>L353</formula>
    </cfRule>
  </conditionalFormatting>
  <conditionalFormatting sqref="L354 L356 L358">
    <cfRule type="cellIs" dxfId="98" priority="3217" operator="notEqual">
      <formula>L355</formula>
    </cfRule>
  </conditionalFormatting>
  <conditionalFormatting sqref="L360 L362 L364">
    <cfRule type="cellIs" dxfId="97" priority="3220" operator="notEqual">
      <formula>L361</formula>
    </cfRule>
  </conditionalFormatting>
  <conditionalFormatting sqref="L366">
    <cfRule type="cellIs" dxfId="96" priority="3219" operator="notEqual">
      <formula>L367</formula>
    </cfRule>
  </conditionalFormatting>
  <conditionalFormatting sqref="L370 L372 L374">
    <cfRule type="cellIs" dxfId="95" priority="3195" operator="notEqual">
      <formula>L371</formula>
    </cfRule>
  </conditionalFormatting>
  <conditionalFormatting sqref="L376">
    <cfRule type="cellIs" dxfId="94" priority="3194" operator="notEqual">
      <formula>L377</formula>
    </cfRule>
  </conditionalFormatting>
  <conditionalFormatting sqref="L378 L380 L382">
    <cfRule type="cellIs" dxfId="93" priority="3197" operator="notEqual">
      <formula>L379</formula>
    </cfRule>
  </conditionalFormatting>
  <conditionalFormatting sqref="L384 L386 L388">
    <cfRule type="cellIs" dxfId="92" priority="3200" operator="notEqual">
      <formula>L385</formula>
    </cfRule>
  </conditionalFormatting>
  <conditionalFormatting sqref="L390">
    <cfRule type="cellIs" dxfId="91" priority="60" operator="notEqual">
      <formula>$L$391</formula>
    </cfRule>
  </conditionalFormatting>
  <conditionalFormatting sqref="L394">
    <cfRule type="cellIs" dxfId="90" priority="153" operator="notEqual">
      <formula>L395</formula>
    </cfRule>
  </conditionalFormatting>
  <conditionalFormatting sqref="L396 L398 L400 L402 L416 L418 L420 L422 L424 L426 L464">
    <cfRule type="cellIs" dxfId="89" priority="3191" operator="notEqual">
      <formula>L397</formula>
    </cfRule>
  </conditionalFormatting>
  <conditionalFormatting sqref="L404 L406 L408 L410 L412 L414">
    <cfRule type="cellIs" dxfId="88" priority="3188" operator="notEqual">
      <formula>L405</formula>
    </cfRule>
  </conditionalFormatting>
  <conditionalFormatting sqref="L428 L430 L432">
    <cfRule type="cellIs" dxfId="87" priority="3173" operator="notEqual">
      <formula>L429</formula>
    </cfRule>
  </conditionalFormatting>
  <conditionalFormatting sqref="L434">
    <cfRule type="cellIs" dxfId="86" priority="3172" operator="notEqual">
      <formula>L435</formula>
    </cfRule>
  </conditionalFormatting>
  <conditionalFormatting sqref="L436 L438 L440">
    <cfRule type="cellIs" dxfId="85" priority="3175" operator="notEqual">
      <formula>L437</formula>
    </cfRule>
  </conditionalFormatting>
  <conditionalFormatting sqref="L442 L444 L446">
    <cfRule type="cellIs" dxfId="84" priority="3178" operator="notEqual">
      <formula>L443</formula>
    </cfRule>
  </conditionalFormatting>
  <conditionalFormatting sqref="L448">
    <cfRule type="cellIs" dxfId="83" priority="3177" operator="notEqual">
      <formula>L449</formula>
    </cfRule>
  </conditionalFormatting>
  <conditionalFormatting sqref="L450 L452 L454">
    <cfRule type="cellIs" dxfId="82" priority="3180" operator="notEqual">
      <formula>L451</formula>
    </cfRule>
  </conditionalFormatting>
  <conditionalFormatting sqref="L456 L458 L460">
    <cfRule type="cellIs" dxfId="81" priority="3183" operator="notEqual">
      <formula>L457</formula>
    </cfRule>
  </conditionalFormatting>
  <conditionalFormatting sqref="L462">
    <cfRule type="cellIs" dxfId="80" priority="3182" operator="notEqual">
      <formula>L463</formula>
    </cfRule>
  </conditionalFormatting>
  <conditionalFormatting sqref="L466 L468 L470">
    <cfRule type="cellIs" dxfId="79" priority="3158" operator="notEqual">
      <formula>L467</formula>
    </cfRule>
  </conditionalFormatting>
  <conditionalFormatting sqref="L472">
    <cfRule type="cellIs" dxfId="78" priority="3190" operator="notEqual">
      <formula>$L$241</formula>
    </cfRule>
  </conditionalFormatting>
  <printOptions horizontalCentered="1"/>
  <pageMargins left="0.23622047244094491" right="0.23622047244094491" top="0.35433070866141736" bottom="0.78740157480314965" header="0.31496062992125984" footer="0.11811023622047245"/>
  <pageSetup paperSize="9" scale="80" orientation="landscape" r:id="rId1"/>
  <headerFooter>
    <oddHeader>&amp;C</oddHeader>
    <oddFooter>&amp;L&amp;"B Lotus,Italic"&amp;KC00000نماینده دستگاه نظارت مقیم :&amp;C&amp;P &amp;R&amp;"B Lotus,Italic"نماینده پیمانکار :</oddFooter>
  </headerFooter>
  <rowBreaks count="3" manualBreakCount="3">
    <brk id="29" max="11" man="1"/>
    <brk id="389" max="11" man="1"/>
    <brk id="473" max="11"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A1:L877"/>
  <sheetViews>
    <sheetView rightToLeft="1" view="pageBreakPreview" topLeftCell="A2" zoomScale="145" zoomScaleSheetLayoutView="145" workbookViewId="0">
      <selection activeCell="E489" sqref="E489"/>
    </sheetView>
  </sheetViews>
  <sheetFormatPr defaultColWidth="9" defaultRowHeight="29.25" customHeight="1"/>
  <cols>
    <col min="1" max="1" width="9.7109375" style="12" customWidth="1"/>
    <col min="2" max="3" width="9.7109375" style="8" customWidth="1"/>
    <col min="4" max="4" width="12.7109375" style="8" customWidth="1"/>
    <col min="5" max="5" width="7.140625" style="8" customWidth="1"/>
    <col min="6" max="6" width="8.7109375" style="8" customWidth="1"/>
    <col min="7" max="8" width="12.28515625" style="8" customWidth="1"/>
    <col min="9" max="9" width="12.5703125" style="8" customWidth="1"/>
    <col min="10" max="10" width="12.85546875" style="8" customWidth="1"/>
    <col min="11" max="11" width="14.140625" style="8" customWidth="1"/>
    <col min="12" max="12" width="19" style="25" customWidth="1"/>
    <col min="13" max="16384" width="9" style="8"/>
  </cols>
  <sheetData>
    <row r="1" spans="1:12" ht="29.25" customHeight="1">
      <c r="A1" s="1" t="str">
        <f>SUmmery_Finance!A1</f>
        <v>کارفرما</v>
      </c>
      <c r="B1" s="2"/>
      <c r="C1" s="2"/>
      <c r="D1" s="2"/>
      <c r="E1" s="2"/>
      <c r="F1" s="2"/>
      <c r="G1" s="2"/>
      <c r="H1" s="2"/>
      <c r="I1" s="2"/>
      <c r="J1" s="369" t="s">
        <v>0</v>
      </c>
      <c r="K1" s="512">
        <f>Summery_Invoice!$M$1</f>
        <v>0</v>
      </c>
      <c r="L1" s="513"/>
    </row>
    <row r="2" spans="1:12" ht="29.25" customHeight="1">
      <c r="A2" s="4" t="str">
        <f>SUmmery_Finance!A2</f>
        <v>مهندس مشاور</v>
      </c>
      <c r="B2" s="3"/>
      <c r="C2" s="3"/>
      <c r="D2" s="3"/>
      <c r="E2" s="3"/>
      <c r="F2" s="3"/>
      <c r="G2" s="3"/>
      <c r="H2" s="3"/>
      <c r="I2" s="3"/>
      <c r="J2" s="370" t="s">
        <v>1</v>
      </c>
      <c r="K2" s="696">
        <f>Summery_Invoice!M2</f>
        <v>0</v>
      </c>
      <c r="L2" s="697"/>
    </row>
    <row r="3" spans="1:12" ht="29.25" customHeight="1" thickBot="1">
      <c r="A3" s="5" t="str">
        <f>SUmmery_Finance!A3</f>
        <v>پیمانکار</v>
      </c>
      <c r="B3" s="6"/>
      <c r="C3" s="6"/>
      <c r="D3" s="6"/>
      <c r="E3" s="6"/>
      <c r="F3" s="6"/>
      <c r="G3" s="6"/>
      <c r="H3" s="6"/>
      <c r="I3" s="6"/>
      <c r="J3" s="712" t="s">
        <v>27</v>
      </c>
      <c r="K3" s="712"/>
      <c r="L3" s="713"/>
    </row>
    <row r="4" spans="1:12" ht="9.75" customHeight="1" thickBot="1"/>
    <row r="5" spans="1:12" ht="25.5" customHeight="1" thickBot="1">
      <c r="A5" s="555" t="str">
        <f>Summery_Invoice!A5:N5</f>
        <v>صورت وضعیت شماره ()</v>
      </c>
      <c r="B5" s="556"/>
      <c r="C5" s="556"/>
      <c r="D5" s="556"/>
      <c r="E5" s="556"/>
      <c r="F5" s="556"/>
      <c r="G5" s="556"/>
      <c r="H5" s="556"/>
      <c r="I5" s="556"/>
      <c r="J5" s="556"/>
      <c r="K5" s="556"/>
      <c r="L5" s="557"/>
    </row>
    <row r="6" spans="1:12" ht="12" customHeight="1" thickBot="1">
      <c r="B6" s="564"/>
      <c r="C6" s="564"/>
      <c r="D6" s="564"/>
      <c r="F6" s="11"/>
      <c r="G6" s="11"/>
      <c r="H6" s="564"/>
      <c r="I6" s="564"/>
      <c r="K6" s="564"/>
      <c r="L6" s="564"/>
    </row>
    <row r="7" spans="1:12" ht="18" customHeight="1">
      <c r="A7" s="750" t="s">
        <v>13</v>
      </c>
      <c r="B7" s="602" t="s">
        <v>14</v>
      </c>
      <c r="C7" s="747"/>
      <c r="D7" s="747"/>
      <c r="E7" s="581" t="s">
        <v>20</v>
      </c>
      <c r="F7" s="745"/>
      <c r="G7" s="755" t="s">
        <v>28</v>
      </c>
      <c r="H7" s="589" t="s">
        <v>23</v>
      </c>
      <c r="I7" s="589"/>
      <c r="J7" s="589"/>
      <c r="K7" s="589" t="s">
        <v>19</v>
      </c>
      <c r="L7" s="753" t="s">
        <v>22</v>
      </c>
    </row>
    <row r="8" spans="1:12" ht="18" customHeight="1" thickBot="1">
      <c r="A8" s="751"/>
      <c r="B8" s="748"/>
      <c r="C8" s="749"/>
      <c r="D8" s="749"/>
      <c r="E8" s="582"/>
      <c r="F8" s="746"/>
      <c r="G8" s="756"/>
      <c r="H8" s="466" t="s">
        <v>16</v>
      </c>
      <c r="I8" s="466" t="s">
        <v>17</v>
      </c>
      <c r="J8" s="466" t="s">
        <v>21</v>
      </c>
      <c r="K8" s="752"/>
      <c r="L8" s="754"/>
    </row>
    <row r="9" spans="1:12" ht="15.95" customHeight="1">
      <c r="A9" s="724"/>
      <c r="B9" s="726"/>
      <c r="C9" s="726"/>
      <c r="D9" s="726"/>
      <c r="E9" s="736"/>
      <c r="F9" s="20" t="s">
        <v>9</v>
      </c>
      <c r="G9" s="728"/>
      <c r="H9" s="142"/>
      <c r="I9" s="143"/>
      <c r="J9" s="142"/>
      <c r="K9" s="728"/>
      <c r="L9" s="141"/>
    </row>
    <row r="10" spans="1:12" ht="15.95" customHeight="1">
      <c r="A10" s="725"/>
      <c r="B10" s="727"/>
      <c r="C10" s="727"/>
      <c r="D10" s="727"/>
      <c r="E10" s="737"/>
      <c r="F10" s="21" t="s">
        <v>85</v>
      </c>
      <c r="G10" s="729"/>
      <c r="H10" s="144"/>
      <c r="I10" s="145"/>
      <c r="J10" s="146"/>
      <c r="K10" s="729"/>
      <c r="L10" s="147"/>
    </row>
    <row r="11" spans="1:12" ht="15.95" customHeight="1">
      <c r="A11" s="725"/>
      <c r="B11" s="730"/>
      <c r="C11" s="731"/>
      <c r="D11" s="732"/>
      <c r="E11" s="738"/>
      <c r="F11" s="22" t="s">
        <v>9</v>
      </c>
      <c r="G11" s="729"/>
      <c r="H11" s="148"/>
      <c r="I11" s="149"/>
      <c r="J11" s="148"/>
      <c r="K11" s="729"/>
      <c r="L11" s="141"/>
    </row>
    <row r="12" spans="1:12" ht="15.95" customHeight="1">
      <c r="A12" s="725"/>
      <c r="B12" s="733"/>
      <c r="C12" s="734"/>
      <c r="D12" s="735"/>
      <c r="E12" s="737"/>
      <c r="F12" s="23" t="s">
        <v>85</v>
      </c>
      <c r="G12" s="729"/>
      <c r="H12" s="150"/>
      <c r="I12" s="151"/>
      <c r="J12" s="152"/>
      <c r="K12" s="729"/>
      <c r="L12" s="147"/>
    </row>
    <row r="13" spans="1:12" ht="15.95" customHeight="1">
      <c r="A13" s="725"/>
      <c r="B13" s="730"/>
      <c r="C13" s="731"/>
      <c r="D13" s="732"/>
      <c r="E13" s="738"/>
      <c r="F13" s="22" t="s">
        <v>9</v>
      </c>
      <c r="G13" s="729"/>
      <c r="H13" s="148"/>
      <c r="I13" s="149"/>
      <c r="J13" s="148"/>
      <c r="K13" s="729"/>
      <c r="L13" s="141"/>
    </row>
    <row r="14" spans="1:12" ht="15.95" customHeight="1">
      <c r="A14" s="725"/>
      <c r="B14" s="733"/>
      <c r="C14" s="734"/>
      <c r="D14" s="735"/>
      <c r="E14" s="737"/>
      <c r="F14" s="23" t="s">
        <v>85</v>
      </c>
      <c r="G14" s="729"/>
      <c r="H14" s="150"/>
      <c r="I14" s="151"/>
      <c r="J14" s="152"/>
      <c r="K14" s="729"/>
      <c r="L14" s="147"/>
    </row>
    <row r="15" spans="1:12" ht="15.95" customHeight="1">
      <c r="A15" s="725"/>
      <c r="B15" s="730"/>
      <c r="C15" s="731"/>
      <c r="D15" s="732"/>
      <c r="E15" s="738"/>
      <c r="F15" s="22" t="s">
        <v>9</v>
      </c>
      <c r="G15" s="729"/>
      <c r="H15" s="148"/>
      <c r="I15" s="149"/>
      <c r="J15" s="148"/>
      <c r="K15" s="729"/>
      <c r="L15" s="141"/>
    </row>
    <row r="16" spans="1:12" ht="15.95" customHeight="1">
      <c r="A16" s="725"/>
      <c r="B16" s="733"/>
      <c r="C16" s="734"/>
      <c r="D16" s="735"/>
      <c r="E16" s="737"/>
      <c r="F16" s="23" t="s">
        <v>85</v>
      </c>
      <c r="G16" s="729"/>
      <c r="H16" s="150"/>
      <c r="I16" s="151"/>
      <c r="J16" s="152"/>
      <c r="K16" s="729"/>
      <c r="L16" s="147"/>
    </row>
    <row r="17" spans="1:12" s="12" customFormat="1" ht="15.95" customHeight="1">
      <c r="A17" s="718"/>
      <c r="B17" s="719"/>
      <c r="C17" s="719"/>
      <c r="D17" s="719"/>
      <c r="E17" s="720"/>
      <c r="F17" s="22" t="s">
        <v>9</v>
      </c>
      <c r="G17" s="714"/>
      <c r="H17" s="154"/>
      <c r="I17" s="154"/>
      <c r="J17" s="148"/>
      <c r="K17" s="716"/>
      <c r="L17" s="155"/>
    </row>
    <row r="18" spans="1:12" s="12" customFormat="1" ht="15.95" customHeight="1">
      <c r="A18" s="721"/>
      <c r="B18" s="722"/>
      <c r="C18" s="722"/>
      <c r="D18" s="722"/>
      <c r="E18" s="723"/>
      <c r="F18" s="23" t="s">
        <v>85</v>
      </c>
      <c r="G18" s="715"/>
      <c r="H18" s="156"/>
      <c r="I18" s="156"/>
      <c r="J18" s="152"/>
      <c r="K18" s="717"/>
      <c r="L18" s="140"/>
    </row>
    <row r="19" spans="1:12" s="12" customFormat="1" ht="15.95" customHeight="1">
      <c r="A19" s="718"/>
      <c r="B19" s="719"/>
      <c r="C19" s="719"/>
      <c r="D19" s="719"/>
      <c r="E19" s="720"/>
      <c r="F19" s="22" t="s">
        <v>9</v>
      </c>
      <c r="G19" s="714"/>
      <c r="H19" s="154"/>
      <c r="I19" s="154"/>
      <c r="J19" s="148"/>
      <c r="K19" s="743"/>
      <c r="L19" s="157"/>
    </row>
    <row r="20" spans="1:12" s="12" customFormat="1" ht="15.95" customHeight="1" thickBot="1">
      <c r="A20" s="739"/>
      <c r="B20" s="740"/>
      <c r="C20" s="740"/>
      <c r="D20" s="740"/>
      <c r="E20" s="741"/>
      <c r="F20" s="78" t="s">
        <v>85</v>
      </c>
      <c r="G20" s="742"/>
      <c r="H20" s="136"/>
      <c r="I20" s="136"/>
      <c r="J20" s="153"/>
      <c r="K20" s="744"/>
      <c r="L20" s="158"/>
    </row>
    <row r="21" spans="1:12" s="12" customFormat="1" ht="20.100000000000001" customHeight="1">
      <c r="B21" s="8"/>
      <c r="C21" s="8"/>
      <c r="D21" s="8"/>
      <c r="E21" s="8"/>
      <c r="F21" s="8"/>
      <c r="G21" s="8"/>
      <c r="H21" s="8"/>
      <c r="I21" s="8"/>
      <c r="J21" s="8"/>
      <c r="K21" s="8"/>
      <c r="L21" s="25"/>
    </row>
    <row r="22" spans="1:12" s="12" customFormat="1" ht="20.100000000000001" customHeight="1">
      <c r="B22" s="8"/>
      <c r="C22" s="8"/>
      <c r="D22" s="8"/>
      <c r="E22" s="8"/>
      <c r="F22" s="8"/>
      <c r="G22" s="8"/>
      <c r="H22" s="8"/>
      <c r="I22" s="8"/>
      <c r="J22" s="8"/>
      <c r="K22" s="8"/>
      <c r="L22" s="25"/>
    </row>
    <row r="23" spans="1:12" s="12" customFormat="1" ht="20.100000000000001" customHeight="1">
      <c r="B23" s="8"/>
      <c r="C23" s="8"/>
      <c r="D23" s="8"/>
      <c r="E23" s="8"/>
      <c r="F23" s="8"/>
      <c r="G23" s="8"/>
      <c r="H23" s="8"/>
      <c r="I23" s="8"/>
      <c r="J23" s="8"/>
      <c r="K23" s="8"/>
      <c r="L23" s="25"/>
    </row>
    <row r="24" spans="1:12" s="12" customFormat="1" ht="20.100000000000001" customHeight="1">
      <c r="B24" s="8"/>
      <c r="C24" s="8"/>
      <c r="D24" s="8"/>
      <c r="E24" s="8"/>
      <c r="F24" s="8"/>
      <c r="G24" s="8"/>
      <c r="H24" s="8"/>
      <c r="I24" s="8"/>
      <c r="J24" s="8"/>
      <c r="K24" s="8"/>
      <c r="L24" s="25"/>
    </row>
    <row r="25" spans="1:12" s="12" customFormat="1" ht="20.100000000000001" customHeight="1">
      <c r="B25" s="8"/>
      <c r="C25" s="8"/>
      <c r="D25" s="8"/>
      <c r="E25" s="8"/>
      <c r="F25" s="8"/>
      <c r="G25" s="8"/>
      <c r="H25" s="8"/>
      <c r="I25" s="8"/>
      <c r="J25" s="8"/>
      <c r="K25" s="8"/>
      <c r="L25" s="25"/>
    </row>
    <row r="26" spans="1:12" s="12" customFormat="1" ht="20.100000000000001" customHeight="1">
      <c r="B26" s="8"/>
      <c r="C26" s="8"/>
      <c r="D26" s="8"/>
      <c r="E26" s="8"/>
      <c r="F26" s="8"/>
      <c r="G26" s="8"/>
      <c r="H26" s="8"/>
      <c r="I26" s="8"/>
      <c r="J26" s="8"/>
      <c r="K26" s="8"/>
      <c r="L26" s="25"/>
    </row>
    <row r="27" spans="1:12" s="12" customFormat="1" ht="20.100000000000001" customHeight="1">
      <c r="B27" s="8"/>
      <c r="C27" s="8"/>
      <c r="D27" s="8"/>
      <c r="E27" s="8"/>
      <c r="F27" s="8"/>
      <c r="G27" s="8"/>
      <c r="H27" s="8"/>
      <c r="I27" s="8"/>
      <c r="J27" s="8"/>
      <c r="K27" s="8"/>
      <c r="L27" s="25"/>
    </row>
    <row r="28" spans="1:12" s="12" customFormat="1" ht="20.100000000000001" customHeight="1">
      <c r="B28" s="8"/>
      <c r="C28" s="8"/>
      <c r="D28" s="8"/>
      <c r="E28" s="8"/>
      <c r="F28" s="8"/>
      <c r="G28" s="8"/>
      <c r="H28" s="8"/>
      <c r="I28" s="8"/>
      <c r="J28" s="8"/>
      <c r="K28" s="8"/>
      <c r="L28" s="25"/>
    </row>
    <row r="29" spans="1:12" s="12" customFormat="1" ht="20.100000000000001" customHeight="1">
      <c r="B29" s="8"/>
      <c r="C29" s="8"/>
      <c r="D29" s="8"/>
      <c r="E29" s="8"/>
      <c r="F29" s="8"/>
      <c r="G29" s="8"/>
      <c r="H29" s="8"/>
      <c r="I29" s="8"/>
      <c r="J29" s="8"/>
      <c r="K29" s="8"/>
      <c r="L29" s="25"/>
    </row>
    <row r="30" spans="1:12" s="12" customFormat="1" ht="20.100000000000001" customHeight="1">
      <c r="B30" s="8"/>
      <c r="C30" s="8"/>
      <c r="D30" s="8"/>
      <c r="E30" s="8"/>
      <c r="F30" s="8"/>
      <c r="G30" s="8"/>
      <c r="H30" s="8"/>
      <c r="I30" s="8"/>
      <c r="J30" s="8"/>
      <c r="K30" s="8"/>
      <c r="L30" s="25"/>
    </row>
    <row r="31" spans="1:12" s="12" customFormat="1" ht="20.100000000000001" customHeight="1">
      <c r="B31" s="8"/>
      <c r="C31" s="8"/>
      <c r="D31" s="8"/>
      <c r="E31" s="8"/>
      <c r="F31" s="8"/>
      <c r="G31" s="8"/>
      <c r="H31" s="8"/>
      <c r="I31" s="8"/>
      <c r="J31" s="8"/>
      <c r="K31" s="8"/>
      <c r="L31" s="25"/>
    </row>
    <row r="32" spans="1:12" s="12" customFormat="1" ht="20.100000000000001" customHeight="1">
      <c r="B32" s="8"/>
      <c r="C32" s="8"/>
      <c r="D32" s="8"/>
      <c r="E32" s="8"/>
      <c r="F32" s="8"/>
      <c r="G32" s="8"/>
      <c r="H32" s="8"/>
      <c r="I32" s="8"/>
      <c r="J32" s="8"/>
      <c r="K32" s="8"/>
      <c r="L32" s="25"/>
    </row>
    <row r="33" spans="2:12" s="12" customFormat="1" ht="20.100000000000001" customHeight="1">
      <c r="B33" s="8"/>
      <c r="C33" s="8"/>
      <c r="D33" s="8"/>
      <c r="E33" s="8"/>
      <c r="F33" s="8"/>
      <c r="G33" s="8"/>
      <c r="H33" s="8"/>
      <c r="I33" s="8"/>
      <c r="J33" s="8"/>
      <c r="K33" s="8"/>
      <c r="L33" s="25"/>
    </row>
    <row r="34" spans="2:12" s="12" customFormat="1" ht="20.100000000000001" customHeight="1">
      <c r="B34" s="8"/>
      <c r="C34" s="8"/>
      <c r="D34" s="8"/>
      <c r="E34" s="8"/>
      <c r="F34" s="8"/>
      <c r="G34" s="8"/>
      <c r="H34" s="8"/>
      <c r="I34" s="8"/>
      <c r="J34" s="8"/>
      <c r="K34" s="8"/>
      <c r="L34" s="25"/>
    </row>
    <row r="35" spans="2:12" s="12" customFormat="1" ht="20.100000000000001" customHeight="1">
      <c r="B35" s="8"/>
      <c r="C35" s="8"/>
      <c r="D35" s="8"/>
      <c r="E35" s="8"/>
      <c r="F35" s="8"/>
      <c r="G35" s="8"/>
      <c r="H35" s="8"/>
      <c r="I35" s="8"/>
      <c r="J35" s="8"/>
      <c r="K35" s="8"/>
      <c r="L35" s="25"/>
    </row>
    <row r="36" spans="2:12" s="12" customFormat="1" ht="20.100000000000001" customHeight="1">
      <c r="B36" s="8"/>
      <c r="C36" s="8"/>
      <c r="D36" s="8"/>
      <c r="E36" s="8"/>
      <c r="F36" s="8"/>
      <c r="G36" s="8"/>
      <c r="H36" s="8"/>
      <c r="I36" s="8"/>
      <c r="J36" s="8"/>
      <c r="K36" s="8"/>
      <c r="L36" s="25"/>
    </row>
    <row r="37" spans="2:12" s="12" customFormat="1" ht="20.100000000000001" customHeight="1">
      <c r="B37" s="8"/>
      <c r="C37" s="8"/>
      <c r="D37" s="8"/>
      <c r="E37" s="8"/>
      <c r="F37" s="8"/>
      <c r="G37" s="8"/>
      <c r="H37" s="8"/>
      <c r="I37" s="8"/>
      <c r="J37" s="8"/>
      <c r="K37" s="8"/>
      <c r="L37" s="25"/>
    </row>
    <row r="38" spans="2:12" s="12" customFormat="1" ht="20.100000000000001" customHeight="1">
      <c r="B38" s="8"/>
      <c r="C38" s="8"/>
      <c r="D38" s="8"/>
      <c r="E38" s="8"/>
      <c r="F38" s="8"/>
      <c r="G38" s="8"/>
      <c r="H38" s="8"/>
      <c r="I38" s="8"/>
      <c r="J38" s="8"/>
      <c r="K38" s="8"/>
      <c r="L38" s="25"/>
    </row>
    <row r="39" spans="2:12" s="12" customFormat="1" ht="20.100000000000001" customHeight="1">
      <c r="B39" s="8"/>
      <c r="C39" s="8"/>
      <c r="D39" s="8"/>
      <c r="E39" s="8"/>
      <c r="F39" s="8"/>
      <c r="G39" s="8"/>
      <c r="H39" s="8"/>
      <c r="I39" s="8"/>
      <c r="J39" s="8"/>
      <c r="K39" s="8"/>
      <c r="L39" s="25"/>
    </row>
    <row r="40" spans="2:12" s="12" customFormat="1" ht="20.100000000000001" customHeight="1">
      <c r="B40" s="8"/>
      <c r="C40" s="8"/>
      <c r="D40" s="8"/>
      <c r="E40" s="8"/>
      <c r="F40" s="8"/>
      <c r="G40" s="8"/>
      <c r="H40" s="8"/>
      <c r="I40" s="8"/>
      <c r="J40" s="8"/>
      <c r="K40" s="8"/>
      <c r="L40" s="25"/>
    </row>
    <row r="41" spans="2:12" s="12" customFormat="1" ht="20.100000000000001" customHeight="1">
      <c r="B41" s="8"/>
      <c r="C41" s="8"/>
      <c r="D41" s="8"/>
      <c r="E41" s="8"/>
      <c r="F41" s="8"/>
      <c r="G41" s="8"/>
      <c r="H41" s="8"/>
      <c r="I41" s="8"/>
      <c r="J41" s="8"/>
      <c r="K41" s="8"/>
      <c r="L41" s="25"/>
    </row>
    <row r="42" spans="2:12" s="12" customFormat="1" ht="20.100000000000001" customHeight="1">
      <c r="B42" s="8"/>
      <c r="C42" s="8"/>
      <c r="D42" s="8"/>
      <c r="E42" s="8"/>
      <c r="F42" s="8"/>
      <c r="G42" s="8"/>
      <c r="H42" s="8"/>
      <c r="I42" s="8"/>
      <c r="J42" s="8"/>
      <c r="K42" s="8"/>
      <c r="L42" s="25"/>
    </row>
    <row r="43" spans="2:12" s="12" customFormat="1" ht="20.100000000000001" customHeight="1">
      <c r="B43" s="8"/>
      <c r="C43" s="8"/>
      <c r="D43" s="8"/>
      <c r="E43" s="8"/>
      <c r="F43" s="8"/>
      <c r="G43" s="8"/>
      <c r="H43" s="8"/>
      <c r="I43" s="8"/>
      <c r="J43" s="8"/>
      <c r="K43" s="8"/>
      <c r="L43" s="25"/>
    </row>
    <row r="44" spans="2:12" s="12" customFormat="1" ht="20.100000000000001" customHeight="1">
      <c r="B44" s="8"/>
      <c r="C44" s="8"/>
      <c r="D44" s="8"/>
      <c r="E44" s="8"/>
      <c r="F44" s="8"/>
      <c r="G44" s="8"/>
      <c r="H44" s="8"/>
      <c r="I44" s="8"/>
      <c r="J44" s="8"/>
      <c r="K44" s="8"/>
      <c r="L44" s="25"/>
    </row>
    <row r="45" spans="2:12" s="12" customFormat="1" ht="20.100000000000001" customHeight="1">
      <c r="B45" s="8"/>
      <c r="C45" s="8"/>
      <c r="D45" s="8"/>
      <c r="E45" s="8"/>
      <c r="F45" s="8"/>
      <c r="G45" s="8"/>
      <c r="H45" s="8"/>
      <c r="I45" s="8"/>
      <c r="J45" s="8"/>
      <c r="K45" s="8"/>
      <c r="L45" s="25"/>
    </row>
    <row r="46" spans="2:12" s="12" customFormat="1" ht="20.100000000000001" customHeight="1">
      <c r="B46" s="8"/>
      <c r="C46" s="8"/>
      <c r="D46" s="8"/>
      <c r="E46" s="8"/>
      <c r="F46" s="8"/>
      <c r="G46" s="8"/>
      <c r="H46" s="8"/>
      <c r="I46" s="8"/>
      <c r="J46" s="8"/>
      <c r="K46" s="8"/>
      <c r="L46" s="25"/>
    </row>
    <row r="47" spans="2:12" s="12" customFormat="1" ht="20.100000000000001" customHeight="1">
      <c r="B47" s="8"/>
      <c r="C47" s="8"/>
      <c r="D47" s="8"/>
      <c r="E47" s="8"/>
      <c r="F47" s="8"/>
      <c r="G47" s="8"/>
      <c r="H47" s="8"/>
      <c r="I47" s="8"/>
      <c r="J47" s="8"/>
      <c r="K47" s="8"/>
      <c r="L47" s="25"/>
    </row>
    <row r="48" spans="2:12" s="12" customFormat="1" ht="20.100000000000001" customHeight="1">
      <c r="B48" s="8"/>
      <c r="C48" s="8"/>
      <c r="D48" s="8"/>
      <c r="E48" s="8"/>
      <c r="F48" s="8"/>
      <c r="G48" s="8"/>
      <c r="H48" s="8"/>
      <c r="I48" s="8"/>
      <c r="J48" s="8"/>
      <c r="K48" s="8"/>
      <c r="L48" s="25"/>
    </row>
    <row r="49" spans="2:12" s="12" customFormat="1" ht="20.100000000000001" customHeight="1">
      <c r="B49" s="8"/>
      <c r="C49" s="8"/>
      <c r="D49" s="8"/>
      <c r="E49" s="8"/>
      <c r="F49" s="8"/>
      <c r="G49" s="8"/>
      <c r="H49" s="8"/>
      <c r="I49" s="8"/>
      <c r="J49" s="8"/>
      <c r="K49" s="8"/>
      <c r="L49" s="25"/>
    </row>
    <row r="50" spans="2:12" s="12" customFormat="1" ht="20.100000000000001" customHeight="1">
      <c r="B50" s="8"/>
      <c r="C50" s="8"/>
      <c r="D50" s="8"/>
      <c r="E50" s="8"/>
      <c r="F50" s="8"/>
      <c r="G50" s="8"/>
      <c r="H50" s="8"/>
      <c r="I50" s="8"/>
      <c r="J50" s="8"/>
      <c r="K50" s="8"/>
      <c r="L50" s="25"/>
    </row>
    <row r="51" spans="2:12" s="12" customFormat="1" ht="20.100000000000001" customHeight="1">
      <c r="B51" s="8"/>
      <c r="C51" s="8"/>
      <c r="D51" s="8"/>
      <c r="E51" s="8"/>
      <c r="F51" s="8"/>
      <c r="G51" s="8"/>
      <c r="H51" s="8"/>
      <c r="I51" s="8"/>
      <c r="J51" s="8"/>
      <c r="K51" s="8"/>
      <c r="L51" s="25"/>
    </row>
    <row r="52" spans="2:12" s="12" customFormat="1" ht="20.100000000000001" customHeight="1">
      <c r="B52" s="8"/>
      <c r="C52" s="8"/>
      <c r="D52" s="8"/>
      <c r="E52" s="8"/>
      <c r="F52" s="8"/>
      <c r="G52" s="8"/>
      <c r="H52" s="8"/>
      <c r="I52" s="8"/>
      <c r="J52" s="8"/>
      <c r="K52" s="8"/>
      <c r="L52" s="25"/>
    </row>
    <row r="53" spans="2:12" s="12" customFormat="1" ht="20.100000000000001" customHeight="1">
      <c r="B53" s="8"/>
      <c r="C53" s="8"/>
      <c r="D53" s="8"/>
      <c r="E53" s="8"/>
      <c r="F53" s="8"/>
      <c r="G53" s="8"/>
      <c r="H53" s="8"/>
      <c r="I53" s="8"/>
      <c r="J53" s="8"/>
      <c r="K53" s="8"/>
      <c r="L53" s="25"/>
    </row>
    <row r="54" spans="2:12" s="12" customFormat="1" ht="20.100000000000001" customHeight="1">
      <c r="B54" s="8"/>
      <c r="C54" s="8"/>
      <c r="D54" s="8"/>
      <c r="E54" s="8"/>
      <c r="F54" s="8"/>
      <c r="G54" s="8"/>
      <c r="H54" s="8"/>
      <c r="I54" s="8"/>
      <c r="J54" s="8"/>
      <c r="K54" s="8"/>
      <c r="L54" s="25"/>
    </row>
    <row r="55" spans="2:12" s="12" customFormat="1" ht="20.100000000000001" customHeight="1">
      <c r="B55" s="8"/>
      <c r="C55" s="8"/>
      <c r="D55" s="8"/>
      <c r="E55" s="8"/>
      <c r="F55" s="8"/>
      <c r="G55" s="8"/>
      <c r="H55" s="8"/>
      <c r="I55" s="8"/>
      <c r="J55" s="8"/>
      <c r="K55" s="8"/>
      <c r="L55" s="25"/>
    </row>
    <row r="56" spans="2:12" s="12" customFormat="1" ht="20.100000000000001" customHeight="1">
      <c r="B56" s="8"/>
      <c r="C56" s="8"/>
      <c r="D56" s="8"/>
      <c r="E56" s="8"/>
      <c r="F56" s="8"/>
      <c r="G56" s="8"/>
      <c r="H56" s="8"/>
      <c r="I56" s="8"/>
      <c r="J56" s="8"/>
      <c r="K56" s="8"/>
      <c r="L56" s="25"/>
    </row>
    <row r="57" spans="2:12" s="12" customFormat="1" ht="20.100000000000001" customHeight="1">
      <c r="B57" s="8"/>
      <c r="C57" s="8"/>
      <c r="D57" s="8"/>
      <c r="E57" s="8"/>
      <c r="F57" s="8"/>
      <c r="G57" s="8"/>
      <c r="H57" s="8"/>
      <c r="I57" s="8"/>
      <c r="J57" s="8"/>
      <c r="K57" s="8"/>
      <c r="L57" s="25"/>
    </row>
    <row r="58" spans="2:12" s="12" customFormat="1" ht="20.100000000000001" customHeight="1">
      <c r="B58" s="8"/>
      <c r="C58" s="8"/>
      <c r="D58" s="8"/>
      <c r="E58" s="8"/>
      <c r="F58" s="8"/>
      <c r="G58" s="8"/>
      <c r="H58" s="8"/>
      <c r="I58" s="8"/>
      <c r="J58" s="8"/>
      <c r="K58" s="8"/>
      <c r="L58" s="25"/>
    </row>
    <row r="59" spans="2:12" s="12" customFormat="1" ht="20.100000000000001" customHeight="1">
      <c r="B59" s="8"/>
      <c r="C59" s="8"/>
      <c r="D59" s="8"/>
      <c r="E59" s="8"/>
      <c r="F59" s="8"/>
      <c r="G59" s="8"/>
      <c r="H59" s="8"/>
      <c r="I59" s="8"/>
      <c r="J59" s="8"/>
      <c r="K59" s="8"/>
      <c r="L59" s="25"/>
    </row>
    <row r="60" spans="2:12" s="12" customFormat="1" ht="20.100000000000001" customHeight="1">
      <c r="B60" s="8"/>
      <c r="C60" s="8"/>
      <c r="D60" s="8"/>
      <c r="E60" s="8"/>
      <c r="F60" s="8"/>
      <c r="G60" s="8"/>
      <c r="H60" s="8"/>
      <c r="I60" s="8"/>
      <c r="J60" s="8"/>
      <c r="K60" s="8"/>
      <c r="L60" s="25"/>
    </row>
    <row r="61" spans="2:12" s="12" customFormat="1" ht="20.100000000000001" customHeight="1">
      <c r="B61" s="8"/>
      <c r="C61" s="8"/>
      <c r="D61" s="8"/>
      <c r="E61" s="8"/>
      <c r="F61" s="8"/>
      <c r="G61" s="8"/>
      <c r="H61" s="8"/>
      <c r="I61" s="8"/>
      <c r="J61" s="8"/>
      <c r="K61" s="8"/>
      <c r="L61" s="25"/>
    </row>
    <row r="62" spans="2:12" s="12" customFormat="1" ht="20.100000000000001" customHeight="1">
      <c r="B62" s="8"/>
      <c r="C62" s="8"/>
      <c r="D62" s="8"/>
      <c r="E62" s="8"/>
      <c r="F62" s="8"/>
      <c r="G62" s="8"/>
      <c r="H62" s="8"/>
      <c r="I62" s="8"/>
      <c r="J62" s="8"/>
      <c r="K62" s="8"/>
      <c r="L62" s="25"/>
    </row>
    <row r="63" spans="2:12" s="12" customFormat="1" ht="20.100000000000001" customHeight="1">
      <c r="B63" s="8"/>
      <c r="C63" s="8"/>
      <c r="D63" s="8"/>
      <c r="E63" s="8"/>
      <c r="F63" s="8"/>
      <c r="G63" s="8"/>
      <c r="H63" s="8"/>
      <c r="I63" s="8"/>
      <c r="J63" s="8"/>
      <c r="K63" s="8"/>
      <c r="L63" s="25"/>
    </row>
    <row r="64" spans="2:12" s="12" customFormat="1" ht="20.100000000000001" customHeight="1">
      <c r="B64" s="8"/>
      <c r="C64" s="8"/>
      <c r="D64" s="8"/>
      <c r="E64" s="8"/>
      <c r="F64" s="8"/>
      <c r="G64" s="8"/>
      <c r="H64" s="8"/>
      <c r="I64" s="8"/>
      <c r="J64" s="8"/>
      <c r="K64" s="8"/>
      <c r="L64" s="25"/>
    </row>
    <row r="65" spans="2:12" s="12" customFormat="1" ht="20.100000000000001" customHeight="1">
      <c r="B65" s="8"/>
      <c r="C65" s="8"/>
      <c r="D65" s="8"/>
      <c r="E65" s="8"/>
      <c r="F65" s="8"/>
      <c r="G65" s="8"/>
      <c r="H65" s="8"/>
      <c r="I65" s="8"/>
      <c r="J65" s="8"/>
      <c r="K65" s="8"/>
      <c r="L65" s="25"/>
    </row>
    <row r="66" spans="2:12" s="12" customFormat="1" ht="20.100000000000001" customHeight="1">
      <c r="B66" s="8"/>
      <c r="C66" s="8"/>
      <c r="D66" s="8"/>
      <c r="E66" s="8"/>
      <c r="F66" s="8"/>
      <c r="G66" s="8"/>
      <c r="H66" s="8"/>
      <c r="I66" s="8"/>
      <c r="J66" s="8"/>
      <c r="K66" s="8"/>
      <c r="L66" s="25"/>
    </row>
    <row r="67" spans="2:12" s="12" customFormat="1" ht="20.100000000000001" customHeight="1">
      <c r="B67" s="8"/>
      <c r="C67" s="8"/>
      <c r="D67" s="8"/>
      <c r="E67" s="8"/>
      <c r="F67" s="8"/>
      <c r="G67" s="8"/>
      <c r="H67" s="8"/>
      <c r="I67" s="8"/>
      <c r="J67" s="8"/>
      <c r="K67" s="8"/>
      <c r="L67" s="25"/>
    </row>
    <row r="68" spans="2:12" s="12" customFormat="1" ht="20.100000000000001" customHeight="1">
      <c r="B68" s="8"/>
      <c r="C68" s="8"/>
      <c r="D68" s="8"/>
      <c r="E68" s="8"/>
      <c r="F68" s="8"/>
      <c r="G68" s="8"/>
      <c r="H68" s="8"/>
      <c r="I68" s="8"/>
      <c r="J68" s="8"/>
      <c r="K68" s="8"/>
      <c r="L68" s="25"/>
    </row>
    <row r="69" spans="2:12" s="12" customFormat="1" ht="20.100000000000001" customHeight="1">
      <c r="B69" s="8"/>
      <c r="C69" s="8"/>
      <c r="D69" s="8"/>
      <c r="E69" s="8"/>
      <c r="F69" s="8"/>
      <c r="G69" s="8"/>
      <c r="H69" s="8"/>
      <c r="I69" s="8"/>
      <c r="J69" s="8"/>
      <c r="K69" s="8"/>
      <c r="L69" s="25"/>
    </row>
    <row r="70" spans="2:12" s="12" customFormat="1" ht="20.100000000000001" customHeight="1">
      <c r="B70" s="8"/>
      <c r="C70" s="8"/>
      <c r="D70" s="8"/>
      <c r="E70" s="8"/>
      <c r="F70" s="8"/>
      <c r="G70" s="8"/>
      <c r="H70" s="8"/>
      <c r="I70" s="8"/>
      <c r="J70" s="8"/>
      <c r="K70" s="8"/>
      <c r="L70" s="25"/>
    </row>
    <row r="71" spans="2:12" s="12" customFormat="1" ht="20.100000000000001" customHeight="1">
      <c r="B71" s="8"/>
      <c r="C71" s="8"/>
      <c r="D71" s="8"/>
      <c r="E71" s="8"/>
      <c r="F71" s="8"/>
      <c r="G71" s="8"/>
      <c r="H71" s="8"/>
      <c r="I71" s="8"/>
      <c r="J71" s="8"/>
      <c r="K71" s="8"/>
      <c r="L71" s="25"/>
    </row>
    <row r="72" spans="2:12" s="12" customFormat="1" ht="20.100000000000001" customHeight="1">
      <c r="B72" s="8"/>
      <c r="C72" s="8"/>
      <c r="D72" s="8"/>
      <c r="E72" s="8"/>
      <c r="F72" s="8"/>
      <c r="G72" s="8"/>
      <c r="H72" s="8"/>
      <c r="I72" s="8"/>
      <c r="J72" s="8"/>
      <c r="K72" s="8"/>
      <c r="L72" s="25"/>
    </row>
    <row r="73" spans="2:12" s="12" customFormat="1" ht="20.100000000000001" customHeight="1">
      <c r="B73" s="8"/>
      <c r="C73" s="8"/>
      <c r="D73" s="8"/>
      <c r="E73" s="8"/>
      <c r="F73" s="8"/>
      <c r="G73" s="8"/>
      <c r="H73" s="8"/>
      <c r="I73" s="8"/>
      <c r="J73" s="8"/>
      <c r="K73" s="8"/>
      <c r="L73" s="25"/>
    </row>
    <row r="74" spans="2:12" s="12" customFormat="1" ht="20.100000000000001" customHeight="1">
      <c r="B74" s="8"/>
      <c r="C74" s="8"/>
      <c r="D74" s="8"/>
      <c r="E74" s="8"/>
      <c r="F74" s="8"/>
      <c r="G74" s="8"/>
      <c r="H74" s="8"/>
      <c r="I74" s="8"/>
      <c r="J74" s="8"/>
      <c r="K74" s="8"/>
      <c r="L74" s="25"/>
    </row>
    <row r="75" spans="2:12" s="12" customFormat="1" ht="20.100000000000001" customHeight="1">
      <c r="B75" s="8"/>
      <c r="C75" s="8"/>
      <c r="D75" s="8"/>
      <c r="E75" s="8"/>
      <c r="F75" s="8"/>
      <c r="G75" s="8"/>
      <c r="H75" s="8"/>
      <c r="I75" s="8"/>
      <c r="J75" s="8"/>
      <c r="K75" s="8"/>
      <c r="L75" s="25"/>
    </row>
    <row r="76" spans="2:12" s="12" customFormat="1" ht="20.100000000000001" customHeight="1">
      <c r="B76" s="8"/>
      <c r="C76" s="8"/>
      <c r="D76" s="8"/>
      <c r="E76" s="8"/>
      <c r="F76" s="8"/>
      <c r="G76" s="8"/>
      <c r="H76" s="8"/>
      <c r="I76" s="8"/>
      <c r="J76" s="8"/>
      <c r="K76" s="8"/>
      <c r="L76" s="25"/>
    </row>
    <row r="77" spans="2:12" s="12" customFormat="1" ht="20.100000000000001" customHeight="1">
      <c r="B77" s="8"/>
      <c r="C77" s="8"/>
      <c r="D77" s="8"/>
      <c r="E77" s="8"/>
      <c r="F77" s="8"/>
      <c r="G77" s="8"/>
      <c r="H77" s="8"/>
      <c r="I77" s="8"/>
      <c r="J77" s="8"/>
      <c r="K77" s="8"/>
      <c r="L77" s="25"/>
    </row>
    <row r="78" spans="2:12" s="12" customFormat="1" ht="20.100000000000001" customHeight="1">
      <c r="B78" s="8"/>
      <c r="C78" s="8"/>
      <c r="D78" s="8"/>
      <c r="E78" s="8"/>
      <c r="F78" s="8"/>
      <c r="G78" s="8"/>
      <c r="H78" s="8"/>
      <c r="I78" s="8"/>
      <c r="J78" s="8"/>
      <c r="K78" s="8"/>
      <c r="L78" s="25"/>
    </row>
    <row r="79" spans="2:12" s="12" customFormat="1" ht="20.100000000000001" customHeight="1">
      <c r="B79" s="8"/>
      <c r="C79" s="8"/>
      <c r="D79" s="8"/>
      <c r="E79" s="8"/>
      <c r="F79" s="8"/>
      <c r="G79" s="8"/>
      <c r="H79" s="8"/>
      <c r="I79" s="8"/>
      <c r="J79" s="8"/>
      <c r="K79" s="8"/>
      <c r="L79" s="25"/>
    </row>
    <row r="80" spans="2:12" s="12" customFormat="1" ht="20.100000000000001" customHeight="1">
      <c r="B80" s="8"/>
      <c r="C80" s="8"/>
      <c r="D80" s="8"/>
      <c r="E80" s="8"/>
      <c r="F80" s="8"/>
      <c r="G80" s="8"/>
      <c r="H80" s="8"/>
      <c r="I80" s="8"/>
      <c r="J80" s="8"/>
      <c r="K80" s="8"/>
      <c r="L80" s="25"/>
    </row>
    <row r="81" spans="2:12" s="12" customFormat="1" ht="20.100000000000001" customHeight="1">
      <c r="B81" s="8"/>
      <c r="C81" s="8"/>
      <c r="D81" s="8"/>
      <c r="E81" s="8"/>
      <c r="F81" s="8"/>
      <c r="G81" s="8"/>
      <c r="H81" s="8"/>
      <c r="I81" s="8"/>
      <c r="J81" s="8"/>
      <c r="K81" s="8"/>
      <c r="L81" s="25"/>
    </row>
    <row r="82" spans="2:12" s="12" customFormat="1" ht="20.100000000000001" customHeight="1">
      <c r="B82" s="8"/>
      <c r="C82" s="8"/>
      <c r="D82" s="8"/>
      <c r="E82" s="8"/>
      <c r="F82" s="8"/>
      <c r="G82" s="8"/>
      <c r="H82" s="8"/>
      <c r="I82" s="8"/>
      <c r="J82" s="8"/>
      <c r="K82" s="8"/>
      <c r="L82" s="25"/>
    </row>
    <row r="83" spans="2:12" s="12" customFormat="1" ht="20.100000000000001" customHeight="1">
      <c r="B83" s="8"/>
      <c r="C83" s="8"/>
      <c r="D83" s="8"/>
      <c r="E83" s="8"/>
      <c r="F83" s="8"/>
      <c r="G83" s="8"/>
      <c r="H83" s="8"/>
      <c r="I83" s="8"/>
      <c r="J83" s="8"/>
      <c r="K83" s="8"/>
      <c r="L83" s="25"/>
    </row>
    <row r="84" spans="2:12" s="12" customFormat="1" ht="20.100000000000001" customHeight="1">
      <c r="B84" s="8"/>
      <c r="C84" s="8"/>
      <c r="D84" s="8"/>
      <c r="E84" s="8"/>
      <c r="F84" s="8"/>
      <c r="G84" s="8"/>
      <c r="H84" s="8"/>
      <c r="I84" s="8"/>
      <c r="J84" s="8"/>
      <c r="K84" s="8"/>
      <c r="L84" s="25"/>
    </row>
    <row r="85" spans="2:12" s="12" customFormat="1" ht="20.100000000000001" customHeight="1">
      <c r="B85" s="8"/>
      <c r="C85" s="8"/>
      <c r="D85" s="8"/>
      <c r="E85" s="8"/>
      <c r="F85" s="8"/>
      <c r="G85" s="8"/>
      <c r="H85" s="8"/>
      <c r="I85" s="8"/>
      <c r="J85" s="8"/>
      <c r="K85" s="8"/>
      <c r="L85" s="25"/>
    </row>
    <row r="86" spans="2:12" s="12" customFormat="1" ht="20.100000000000001" customHeight="1">
      <c r="B86" s="8"/>
      <c r="C86" s="8"/>
      <c r="D86" s="8"/>
      <c r="E86" s="8"/>
      <c r="F86" s="8"/>
      <c r="G86" s="8"/>
      <c r="H86" s="8"/>
      <c r="I86" s="8"/>
      <c r="J86" s="8"/>
      <c r="K86" s="8"/>
      <c r="L86" s="25"/>
    </row>
    <row r="87" spans="2:12" s="12" customFormat="1" ht="20.100000000000001" customHeight="1">
      <c r="B87" s="8"/>
      <c r="C87" s="8"/>
      <c r="D87" s="8"/>
      <c r="E87" s="8"/>
      <c r="F87" s="8"/>
      <c r="G87" s="8"/>
      <c r="H87" s="8"/>
      <c r="I87" s="8"/>
      <c r="J87" s="8"/>
      <c r="K87" s="8"/>
      <c r="L87" s="25"/>
    </row>
    <row r="88" spans="2:12" s="12" customFormat="1" ht="20.100000000000001" customHeight="1">
      <c r="B88" s="8"/>
      <c r="C88" s="8"/>
      <c r="D88" s="8"/>
      <c r="E88" s="8"/>
      <c r="F88" s="8"/>
      <c r="G88" s="8"/>
      <c r="H88" s="8"/>
      <c r="I88" s="8"/>
      <c r="J88" s="8"/>
      <c r="K88" s="8"/>
      <c r="L88" s="25"/>
    </row>
    <row r="89" spans="2:12" s="12" customFormat="1" ht="20.100000000000001" customHeight="1">
      <c r="B89" s="8"/>
      <c r="C89" s="8"/>
      <c r="D89" s="8"/>
      <c r="E89" s="8"/>
      <c r="F89" s="8"/>
      <c r="G89" s="8"/>
      <c r="H89" s="8"/>
      <c r="I89" s="8"/>
      <c r="J89" s="8"/>
      <c r="K89" s="8"/>
      <c r="L89" s="25"/>
    </row>
    <row r="90" spans="2:12" s="12" customFormat="1" ht="20.100000000000001" customHeight="1">
      <c r="B90" s="8"/>
      <c r="C90" s="8"/>
      <c r="D90" s="8"/>
      <c r="E90" s="8"/>
      <c r="F90" s="8"/>
      <c r="G90" s="8"/>
      <c r="H90" s="8"/>
      <c r="I90" s="8"/>
      <c r="J90" s="8"/>
      <c r="K90" s="8"/>
      <c r="L90" s="25"/>
    </row>
    <row r="91" spans="2:12" s="12" customFormat="1" ht="20.100000000000001" customHeight="1">
      <c r="B91" s="8"/>
      <c r="C91" s="8"/>
      <c r="D91" s="8"/>
      <c r="E91" s="8"/>
      <c r="F91" s="8"/>
      <c r="G91" s="8"/>
      <c r="H91" s="8"/>
      <c r="I91" s="8"/>
      <c r="J91" s="8"/>
      <c r="K91" s="8"/>
      <c r="L91" s="25"/>
    </row>
    <row r="92" spans="2:12" s="12" customFormat="1" ht="20.100000000000001" customHeight="1">
      <c r="B92" s="8"/>
      <c r="C92" s="8"/>
      <c r="D92" s="8"/>
      <c r="E92" s="8"/>
      <c r="F92" s="8"/>
      <c r="G92" s="8"/>
      <c r="H92" s="8"/>
      <c r="I92" s="8"/>
      <c r="J92" s="8"/>
      <c r="K92" s="8"/>
      <c r="L92" s="25"/>
    </row>
    <row r="93" spans="2:12" s="12" customFormat="1" ht="20.100000000000001" customHeight="1">
      <c r="B93" s="8"/>
      <c r="C93" s="8"/>
      <c r="D93" s="8"/>
      <c r="E93" s="8"/>
      <c r="F93" s="8"/>
      <c r="G93" s="8"/>
      <c r="H93" s="8"/>
      <c r="I93" s="8"/>
      <c r="J93" s="8"/>
      <c r="K93" s="8"/>
      <c r="L93" s="25"/>
    </row>
    <row r="94" spans="2:12" s="12" customFormat="1" ht="20.100000000000001" customHeight="1">
      <c r="B94" s="8"/>
      <c r="C94" s="8"/>
      <c r="D94" s="8"/>
      <c r="E94" s="8"/>
      <c r="F94" s="8"/>
      <c r="G94" s="8"/>
      <c r="H94" s="8"/>
      <c r="I94" s="8"/>
      <c r="J94" s="8"/>
      <c r="K94" s="8"/>
      <c r="L94" s="25"/>
    </row>
    <row r="95" spans="2:12" s="12" customFormat="1" ht="20.100000000000001" customHeight="1">
      <c r="B95" s="8"/>
      <c r="C95" s="8"/>
      <c r="D95" s="8"/>
      <c r="E95" s="8"/>
      <c r="F95" s="8"/>
      <c r="G95" s="8"/>
      <c r="H95" s="8"/>
      <c r="I95" s="8"/>
      <c r="J95" s="8"/>
      <c r="K95" s="8"/>
      <c r="L95" s="25"/>
    </row>
    <row r="96" spans="2:12" s="12" customFormat="1" ht="20.100000000000001" customHeight="1">
      <c r="B96" s="8"/>
      <c r="C96" s="8"/>
      <c r="D96" s="8"/>
      <c r="E96" s="8"/>
      <c r="F96" s="8"/>
      <c r="G96" s="8"/>
      <c r="H96" s="8"/>
      <c r="I96" s="8"/>
      <c r="J96" s="8"/>
      <c r="K96" s="8"/>
      <c r="L96" s="25"/>
    </row>
    <row r="97" spans="2:12" s="12" customFormat="1" ht="20.100000000000001" customHeight="1">
      <c r="B97" s="8"/>
      <c r="C97" s="8"/>
      <c r="D97" s="8"/>
      <c r="E97" s="8"/>
      <c r="F97" s="8"/>
      <c r="G97" s="8"/>
      <c r="H97" s="8"/>
      <c r="I97" s="8"/>
      <c r="J97" s="8"/>
      <c r="K97" s="8"/>
      <c r="L97" s="25"/>
    </row>
    <row r="98" spans="2:12" s="12" customFormat="1" ht="20.100000000000001" customHeight="1">
      <c r="B98" s="8"/>
      <c r="C98" s="8"/>
      <c r="D98" s="8"/>
      <c r="E98" s="8"/>
      <c r="F98" s="8"/>
      <c r="G98" s="8"/>
      <c r="H98" s="8"/>
      <c r="I98" s="8"/>
      <c r="J98" s="8"/>
      <c r="K98" s="8"/>
      <c r="L98" s="25"/>
    </row>
    <row r="99" spans="2:12" s="12" customFormat="1" ht="20.100000000000001" customHeight="1">
      <c r="B99" s="8"/>
      <c r="C99" s="8"/>
      <c r="D99" s="8"/>
      <c r="E99" s="8"/>
      <c r="F99" s="8"/>
      <c r="G99" s="8"/>
      <c r="H99" s="8"/>
      <c r="I99" s="8"/>
      <c r="J99" s="8"/>
      <c r="K99" s="8"/>
      <c r="L99" s="25"/>
    </row>
    <row r="100" spans="2:12" s="12" customFormat="1" ht="20.100000000000001" customHeight="1">
      <c r="B100" s="8"/>
      <c r="C100" s="8"/>
      <c r="D100" s="8"/>
      <c r="E100" s="8"/>
      <c r="F100" s="8"/>
      <c r="G100" s="8"/>
      <c r="H100" s="8"/>
      <c r="I100" s="8"/>
      <c r="J100" s="8"/>
      <c r="K100" s="8"/>
      <c r="L100" s="25"/>
    </row>
    <row r="101" spans="2:12" s="12" customFormat="1" ht="20.100000000000001" customHeight="1">
      <c r="B101" s="8"/>
      <c r="C101" s="8"/>
      <c r="D101" s="8"/>
      <c r="E101" s="8"/>
      <c r="F101" s="8"/>
      <c r="G101" s="8"/>
      <c r="H101" s="8"/>
      <c r="I101" s="8"/>
      <c r="J101" s="8"/>
      <c r="K101" s="8"/>
      <c r="L101" s="25"/>
    </row>
    <row r="102" spans="2:12" s="12" customFormat="1" ht="20.100000000000001" customHeight="1">
      <c r="B102" s="8"/>
      <c r="C102" s="8"/>
      <c r="D102" s="8"/>
      <c r="E102" s="8"/>
      <c r="F102" s="8"/>
      <c r="G102" s="8"/>
      <c r="H102" s="8"/>
      <c r="I102" s="8"/>
      <c r="J102" s="8"/>
      <c r="K102" s="8"/>
      <c r="L102" s="25"/>
    </row>
    <row r="103" spans="2:12" s="12" customFormat="1" ht="20.100000000000001" customHeight="1">
      <c r="B103" s="8"/>
      <c r="C103" s="8"/>
      <c r="D103" s="8"/>
      <c r="E103" s="8"/>
      <c r="F103" s="8"/>
      <c r="G103" s="8"/>
      <c r="H103" s="8"/>
      <c r="I103" s="8"/>
      <c r="J103" s="8"/>
      <c r="K103" s="8"/>
      <c r="L103" s="25"/>
    </row>
    <row r="104" spans="2:12" s="12" customFormat="1" ht="20.100000000000001" customHeight="1">
      <c r="B104" s="8"/>
      <c r="C104" s="8"/>
      <c r="D104" s="8"/>
      <c r="E104" s="8"/>
      <c r="F104" s="8"/>
      <c r="G104" s="8"/>
      <c r="H104" s="8"/>
      <c r="I104" s="8"/>
      <c r="J104" s="8"/>
      <c r="K104" s="8"/>
      <c r="L104" s="25"/>
    </row>
    <row r="105" spans="2:12" s="12" customFormat="1" ht="20.100000000000001" customHeight="1">
      <c r="B105" s="8"/>
      <c r="C105" s="8"/>
      <c r="D105" s="8"/>
      <c r="E105" s="8"/>
      <c r="F105" s="8"/>
      <c r="G105" s="8"/>
      <c r="H105" s="8"/>
      <c r="I105" s="8"/>
      <c r="J105" s="8"/>
      <c r="K105" s="8"/>
      <c r="L105" s="25"/>
    </row>
    <row r="106" spans="2:12" s="12" customFormat="1" ht="20.100000000000001" customHeight="1">
      <c r="B106" s="8"/>
      <c r="C106" s="8"/>
      <c r="D106" s="8"/>
      <c r="E106" s="8"/>
      <c r="F106" s="8"/>
      <c r="G106" s="8"/>
      <c r="H106" s="8"/>
      <c r="I106" s="8"/>
      <c r="J106" s="8"/>
      <c r="K106" s="8"/>
      <c r="L106" s="25"/>
    </row>
    <row r="107" spans="2:12" s="12" customFormat="1" ht="20.100000000000001" customHeight="1">
      <c r="B107" s="8"/>
      <c r="C107" s="8"/>
      <c r="D107" s="8"/>
      <c r="E107" s="8"/>
      <c r="F107" s="8"/>
      <c r="G107" s="8"/>
      <c r="H107" s="8"/>
      <c r="I107" s="8"/>
      <c r="J107" s="8"/>
      <c r="K107" s="8"/>
      <c r="L107" s="25"/>
    </row>
    <row r="108" spans="2:12" s="12" customFormat="1" ht="20.100000000000001" customHeight="1">
      <c r="B108" s="8"/>
      <c r="C108" s="8"/>
      <c r="D108" s="8"/>
      <c r="E108" s="8"/>
      <c r="F108" s="8"/>
      <c r="G108" s="8"/>
      <c r="H108" s="8"/>
      <c r="I108" s="8"/>
      <c r="J108" s="8"/>
      <c r="K108" s="8"/>
      <c r="L108" s="25"/>
    </row>
    <row r="109" spans="2:12" s="12" customFormat="1" ht="20.100000000000001" customHeight="1">
      <c r="B109" s="8"/>
      <c r="C109" s="8"/>
      <c r="D109" s="8"/>
      <c r="E109" s="8"/>
      <c r="F109" s="8"/>
      <c r="G109" s="8"/>
      <c r="H109" s="8"/>
      <c r="I109" s="8"/>
      <c r="J109" s="8"/>
      <c r="K109" s="8"/>
      <c r="L109" s="25"/>
    </row>
    <row r="110" spans="2:12" s="12" customFormat="1" ht="20.100000000000001" customHeight="1">
      <c r="B110" s="8"/>
      <c r="C110" s="8"/>
      <c r="D110" s="8"/>
      <c r="E110" s="8"/>
      <c r="F110" s="8"/>
      <c r="G110" s="8"/>
      <c r="H110" s="8"/>
      <c r="I110" s="8"/>
      <c r="J110" s="8"/>
      <c r="K110" s="8"/>
      <c r="L110" s="25"/>
    </row>
    <row r="111" spans="2:12" s="12" customFormat="1" ht="20.100000000000001" customHeight="1">
      <c r="B111" s="8"/>
      <c r="C111" s="8"/>
      <c r="D111" s="8"/>
      <c r="E111" s="8"/>
      <c r="F111" s="8"/>
      <c r="G111" s="8"/>
      <c r="H111" s="8"/>
      <c r="I111" s="8"/>
      <c r="J111" s="8"/>
      <c r="K111" s="8"/>
      <c r="L111" s="25"/>
    </row>
    <row r="112" spans="2:12" s="12" customFormat="1" ht="20.100000000000001" customHeight="1">
      <c r="B112" s="8"/>
      <c r="C112" s="8"/>
      <c r="D112" s="8"/>
      <c r="E112" s="8"/>
      <c r="F112" s="8"/>
      <c r="G112" s="8"/>
      <c r="H112" s="8"/>
      <c r="I112" s="8"/>
      <c r="J112" s="8"/>
      <c r="K112" s="8"/>
      <c r="L112" s="25"/>
    </row>
    <row r="113" spans="2:12" s="12" customFormat="1" ht="20.100000000000001" customHeight="1">
      <c r="B113" s="8"/>
      <c r="C113" s="8"/>
      <c r="D113" s="8"/>
      <c r="E113" s="8"/>
      <c r="F113" s="8"/>
      <c r="G113" s="8"/>
      <c r="H113" s="8"/>
      <c r="I113" s="8"/>
      <c r="J113" s="8"/>
      <c r="K113" s="8"/>
      <c r="L113" s="25"/>
    </row>
    <row r="114" spans="2:12" s="12" customFormat="1" ht="20.100000000000001" customHeight="1">
      <c r="B114" s="8"/>
      <c r="C114" s="8"/>
      <c r="D114" s="8"/>
      <c r="E114" s="8"/>
      <c r="F114" s="8"/>
      <c r="G114" s="8"/>
      <c r="H114" s="8"/>
      <c r="I114" s="8"/>
      <c r="J114" s="8"/>
      <c r="K114" s="8"/>
      <c r="L114" s="25"/>
    </row>
    <row r="115" spans="2:12" s="12" customFormat="1" ht="20.100000000000001" customHeight="1">
      <c r="B115" s="8"/>
      <c r="C115" s="8"/>
      <c r="D115" s="8"/>
      <c r="E115" s="8"/>
      <c r="F115" s="8"/>
      <c r="G115" s="8"/>
      <c r="H115" s="8"/>
      <c r="I115" s="8"/>
      <c r="J115" s="8"/>
      <c r="K115" s="8"/>
      <c r="L115" s="25"/>
    </row>
    <row r="116" spans="2:12" s="12" customFormat="1" ht="20.100000000000001" customHeight="1">
      <c r="B116" s="8"/>
      <c r="C116" s="8"/>
      <c r="D116" s="8"/>
      <c r="E116" s="8"/>
      <c r="F116" s="8"/>
      <c r="G116" s="8"/>
      <c r="H116" s="8"/>
      <c r="I116" s="8"/>
      <c r="J116" s="8"/>
      <c r="K116" s="8"/>
      <c r="L116" s="25"/>
    </row>
    <row r="117" spans="2:12" s="12" customFormat="1" ht="20.100000000000001" customHeight="1">
      <c r="B117" s="8"/>
      <c r="C117" s="8"/>
      <c r="D117" s="8"/>
      <c r="E117" s="8"/>
      <c r="F117" s="8"/>
      <c r="G117" s="8"/>
      <c r="H117" s="8"/>
      <c r="I117" s="8"/>
      <c r="J117" s="8"/>
      <c r="K117" s="8"/>
      <c r="L117" s="25"/>
    </row>
    <row r="118" spans="2:12" s="12" customFormat="1" ht="20.100000000000001" customHeight="1">
      <c r="B118" s="8"/>
      <c r="C118" s="8"/>
      <c r="D118" s="8"/>
      <c r="E118" s="8"/>
      <c r="F118" s="8"/>
      <c r="G118" s="8"/>
      <c r="H118" s="8"/>
      <c r="I118" s="8"/>
      <c r="J118" s="8"/>
      <c r="K118" s="8"/>
      <c r="L118" s="25"/>
    </row>
    <row r="119" spans="2:12" s="12" customFormat="1" ht="20.100000000000001" customHeight="1">
      <c r="B119" s="8"/>
      <c r="C119" s="8"/>
      <c r="D119" s="8"/>
      <c r="E119" s="8"/>
      <c r="F119" s="8"/>
      <c r="G119" s="8"/>
      <c r="H119" s="8"/>
      <c r="I119" s="8"/>
      <c r="J119" s="8"/>
      <c r="K119" s="8"/>
      <c r="L119" s="25"/>
    </row>
    <row r="120" spans="2:12" s="12" customFormat="1" ht="20.100000000000001" customHeight="1">
      <c r="B120" s="8"/>
      <c r="C120" s="8"/>
      <c r="D120" s="8"/>
      <c r="E120" s="8"/>
      <c r="F120" s="8"/>
      <c r="G120" s="8"/>
      <c r="H120" s="8"/>
      <c r="I120" s="8"/>
      <c r="J120" s="8"/>
      <c r="K120" s="8"/>
      <c r="L120" s="25"/>
    </row>
    <row r="121" spans="2:12" s="12" customFormat="1" ht="20.100000000000001" customHeight="1">
      <c r="B121" s="8"/>
      <c r="C121" s="8"/>
      <c r="D121" s="8"/>
      <c r="E121" s="8"/>
      <c r="F121" s="8"/>
      <c r="G121" s="8"/>
      <c r="H121" s="8"/>
      <c r="I121" s="8"/>
      <c r="J121" s="8"/>
      <c r="K121" s="8"/>
      <c r="L121" s="25"/>
    </row>
    <row r="122" spans="2:12" s="12" customFormat="1" ht="20.100000000000001" customHeight="1">
      <c r="B122" s="8"/>
      <c r="C122" s="8"/>
      <c r="D122" s="8"/>
      <c r="E122" s="8"/>
      <c r="F122" s="8"/>
      <c r="G122" s="8"/>
      <c r="H122" s="8"/>
      <c r="I122" s="8"/>
      <c r="J122" s="8"/>
      <c r="K122" s="8"/>
      <c r="L122" s="25"/>
    </row>
    <row r="123" spans="2:12" s="12" customFormat="1" ht="20.100000000000001" customHeight="1">
      <c r="B123" s="8"/>
      <c r="C123" s="8"/>
      <c r="D123" s="8"/>
      <c r="E123" s="8"/>
      <c r="F123" s="8"/>
      <c r="G123" s="8"/>
      <c r="H123" s="8"/>
      <c r="I123" s="8"/>
      <c r="J123" s="8"/>
      <c r="K123" s="8"/>
      <c r="L123" s="25"/>
    </row>
    <row r="124" spans="2:12" s="12" customFormat="1" ht="20.100000000000001" customHeight="1">
      <c r="B124" s="8"/>
      <c r="C124" s="8"/>
      <c r="D124" s="8"/>
      <c r="E124" s="8"/>
      <c r="F124" s="8"/>
      <c r="G124" s="8"/>
      <c r="H124" s="8"/>
      <c r="I124" s="8"/>
      <c r="J124" s="8"/>
      <c r="K124" s="8"/>
      <c r="L124" s="25"/>
    </row>
    <row r="125" spans="2:12" s="12" customFormat="1" ht="20.100000000000001" customHeight="1">
      <c r="B125" s="8"/>
      <c r="C125" s="8"/>
      <c r="D125" s="8"/>
      <c r="E125" s="8"/>
      <c r="F125" s="8"/>
      <c r="G125" s="8"/>
      <c r="H125" s="8"/>
      <c r="I125" s="8"/>
      <c r="J125" s="8"/>
      <c r="K125" s="8"/>
      <c r="L125" s="25"/>
    </row>
    <row r="126" spans="2:12" s="12" customFormat="1" ht="20.100000000000001" customHeight="1">
      <c r="B126" s="8"/>
      <c r="C126" s="8"/>
      <c r="D126" s="8"/>
      <c r="E126" s="8"/>
      <c r="F126" s="8"/>
      <c r="G126" s="8"/>
      <c r="H126" s="8"/>
      <c r="I126" s="8"/>
      <c r="J126" s="8"/>
      <c r="K126" s="8"/>
      <c r="L126" s="25"/>
    </row>
    <row r="127" spans="2:12" s="12" customFormat="1" ht="20.100000000000001" customHeight="1">
      <c r="B127" s="8"/>
      <c r="C127" s="8"/>
      <c r="D127" s="8"/>
      <c r="E127" s="8"/>
      <c r="F127" s="8"/>
      <c r="G127" s="8"/>
      <c r="H127" s="8"/>
      <c r="I127" s="8"/>
      <c r="J127" s="8"/>
      <c r="K127" s="8"/>
      <c r="L127" s="25"/>
    </row>
    <row r="128" spans="2:12" s="12" customFormat="1" ht="20.100000000000001" customHeight="1">
      <c r="B128" s="8"/>
      <c r="C128" s="8"/>
      <c r="D128" s="8"/>
      <c r="E128" s="8"/>
      <c r="F128" s="8"/>
      <c r="G128" s="8"/>
      <c r="H128" s="8"/>
      <c r="I128" s="8"/>
      <c r="J128" s="8"/>
      <c r="K128" s="8"/>
      <c r="L128" s="25"/>
    </row>
    <row r="129" spans="2:12" s="12" customFormat="1" ht="20.100000000000001" customHeight="1">
      <c r="B129" s="8"/>
      <c r="C129" s="8"/>
      <c r="D129" s="8"/>
      <c r="E129" s="8"/>
      <c r="F129" s="8"/>
      <c r="G129" s="8"/>
      <c r="H129" s="8"/>
      <c r="I129" s="8"/>
      <c r="J129" s="8"/>
      <c r="K129" s="8"/>
      <c r="L129" s="25"/>
    </row>
    <row r="130" spans="2:12" s="12" customFormat="1" ht="20.100000000000001" customHeight="1">
      <c r="B130" s="8"/>
      <c r="C130" s="8"/>
      <c r="D130" s="8"/>
      <c r="E130" s="8"/>
      <c r="F130" s="8"/>
      <c r="G130" s="8"/>
      <c r="H130" s="8"/>
      <c r="I130" s="8"/>
      <c r="J130" s="8"/>
      <c r="K130" s="8"/>
      <c r="L130" s="25"/>
    </row>
    <row r="131" spans="2:12" s="12" customFormat="1" ht="20.100000000000001" customHeight="1">
      <c r="B131" s="8"/>
      <c r="C131" s="8"/>
      <c r="D131" s="8"/>
      <c r="E131" s="8"/>
      <c r="F131" s="8"/>
      <c r="G131" s="8"/>
      <c r="H131" s="8"/>
      <c r="I131" s="8"/>
      <c r="J131" s="8"/>
      <c r="K131" s="8"/>
      <c r="L131" s="25"/>
    </row>
    <row r="132" spans="2:12" s="12" customFormat="1" ht="20.100000000000001" customHeight="1">
      <c r="B132" s="8"/>
      <c r="C132" s="8"/>
      <c r="D132" s="8"/>
      <c r="E132" s="8"/>
      <c r="F132" s="8"/>
      <c r="G132" s="8"/>
      <c r="H132" s="8"/>
      <c r="I132" s="8"/>
      <c r="J132" s="8"/>
      <c r="K132" s="8"/>
      <c r="L132" s="25"/>
    </row>
    <row r="133" spans="2:12" s="12" customFormat="1" ht="20.100000000000001" customHeight="1">
      <c r="B133" s="8"/>
      <c r="C133" s="8"/>
      <c r="D133" s="8"/>
      <c r="E133" s="8"/>
      <c r="F133" s="8"/>
      <c r="G133" s="8"/>
      <c r="H133" s="8"/>
      <c r="I133" s="8"/>
      <c r="J133" s="8"/>
      <c r="K133" s="8"/>
      <c r="L133" s="25"/>
    </row>
    <row r="134" spans="2:12" s="12" customFormat="1" ht="20.100000000000001" customHeight="1">
      <c r="B134" s="8"/>
      <c r="C134" s="8"/>
      <c r="D134" s="8"/>
      <c r="E134" s="8"/>
      <c r="F134" s="8"/>
      <c r="G134" s="8"/>
      <c r="H134" s="8"/>
      <c r="I134" s="8"/>
      <c r="J134" s="8"/>
      <c r="K134" s="8"/>
      <c r="L134" s="25"/>
    </row>
    <row r="135" spans="2:12" s="12" customFormat="1" ht="20.100000000000001" customHeight="1">
      <c r="B135" s="8"/>
      <c r="C135" s="8"/>
      <c r="D135" s="8"/>
      <c r="E135" s="8"/>
      <c r="F135" s="8"/>
      <c r="G135" s="8"/>
      <c r="H135" s="8"/>
      <c r="I135" s="8"/>
      <c r="J135" s="8"/>
      <c r="K135" s="8"/>
      <c r="L135" s="25"/>
    </row>
    <row r="136" spans="2:12" s="12" customFormat="1" ht="20.100000000000001" customHeight="1">
      <c r="B136" s="8"/>
      <c r="C136" s="8"/>
      <c r="D136" s="8"/>
      <c r="E136" s="8"/>
      <c r="F136" s="8"/>
      <c r="G136" s="8"/>
      <c r="H136" s="8"/>
      <c r="I136" s="8"/>
      <c r="J136" s="8"/>
      <c r="K136" s="8"/>
      <c r="L136" s="25"/>
    </row>
    <row r="137" spans="2:12" s="12" customFormat="1" ht="20.100000000000001" customHeight="1">
      <c r="B137" s="8"/>
      <c r="C137" s="8"/>
      <c r="D137" s="8"/>
      <c r="E137" s="8"/>
      <c r="F137" s="8"/>
      <c r="G137" s="8"/>
      <c r="H137" s="8"/>
      <c r="I137" s="8"/>
      <c r="J137" s="8"/>
      <c r="K137" s="8"/>
      <c r="L137" s="25"/>
    </row>
    <row r="138" spans="2:12" s="12" customFormat="1" ht="20.100000000000001" customHeight="1">
      <c r="B138" s="8"/>
      <c r="C138" s="8"/>
      <c r="D138" s="8"/>
      <c r="E138" s="8"/>
      <c r="F138" s="8"/>
      <c r="G138" s="8"/>
      <c r="H138" s="8"/>
      <c r="I138" s="8"/>
      <c r="J138" s="8"/>
      <c r="K138" s="8"/>
      <c r="L138" s="25"/>
    </row>
    <row r="139" spans="2:12" s="12" customFormat="1" ht="20.100000000000001" customHeight="1">
      <c r="B139" s="8"/>
      <c r="C139" s="8"/>
      <c r="D139" s="8"/>
      <c r="E139" s="8"/>
      <c r="F139" s="8"/>
      <c r="G139" s="8"/>
      <c r="H139" s="8"/>
      <c r="I139" s="8"/>
      <c r="J139" s="8"/>
      <c r="K139" s="8"/>
      <c r="L139" s="25"/>
    </row>
    <row r="140" spans="2:12" s="12" customFormat="1" ht="20.100000000000001" customHeight="1">
      <c r="B140" s="8"/>
      <c r="C140" s="8"/>
      <c r="D140" s="8"/>
      <c r="E140" s="8"/>
      <c r="F140" s="8"/>
      <c r="G140" s="8"/>
      <c r="H140" s="8"/>
      <c r="I140" s="8"/>
      <c r="J140" s="8"/>
      <c r="K140" s="8"/>
      <c r="L140" s="25"/>
    </row>
    <row r="141" spans="2:12" s="12" customFormat="1" ht="20.100000000000001" customHeight="1">
      <c r="B141" s="8"/>
      <c r="C141" s="8"/>
      <c r="D141" s="8"/>
      <c r="E141" s="8"/>
      <c r="F141" s="8"/>
      <c r="G141" s="8"/>
      <c r="H141" s="8"/>
      <c r="I141" s="8"/>
      <c r="J141" s="8"/>
      <c r="K141" s="8"/>
      <c r="L141" s="25"/>
    </row>
    <row r="142" spans="2:12" s="12" customFormat="1" ht="20.100000000000001" customHeight="1">
      <c r="B142" s="8"/>
      <c r="C142" s="8"/>
      <c r="D142" s="8"/>
      <c r="E142" s="8"/>
      <c r="F142" s="8"/>
      <c r="G142" s="8"/>
      <c r="H142" s="8"/>
      <c r="I142" s="8"/>
      <c r="J142" s="8"/>
      <c r="K142" s="8"/>
      <c r="L142" s="25"/>
    </row>
    <row r="143" spans="2:12" s="12" customFormat="1" ht="20.100000000000001" customHeight="1">
      <c r="B143" s="8"/>
      <c r="C143" s="8"/>
      <c r="D143" s="8"/>
      <c r="E143" s="8"/>
      <c r="F143" s="8"/>
      <c r="G143" s="8"/>
      <c r="H143" s="8"/>
      <c r="I143" s="8"/>
      <c r="J143" s="8"/>
      <c r="K143" s="8"/>
      <c r="L143" s="25"/>
    </row>
    <row r="144" spans="2:12" s="12" customFormat="1" ht="20.100000000000001" customHeight="1">
      <c r="B144" s="8"/>
      <c r="C144" s="8"/>
      <c r="D144" s="8"/>
      <c r="E144" s="8"/>
      <c r="F144" s="8"/>
      <c r="G144" s="8"/>
      <c r="H144" s="8"/>
      <c r="I144" s="8"/>
      <c r="J144" s="8"/>
      <c r="K144" s="8"/>
      <c r="L144" s="25"/>
    </row>
    <row r="145" spans="2:12" s="12" customFormat="1" ht="20.100000000000001" customHeight="1">
      <c r="B145" s="8"/>
      <c r="C145" s="8"/>
      <c r="D145" s="8"/>
      <c r="E145" s="8"/>
      <c r="F145" s="8"/>
      <c r="G145" s="8"/>
      <c r="H145" s="8"/>
      <c r="I145" s="8"/>
      <c r="J145" s="8"/>
      <c r="K145" s="8"/>
      <c r="L145" s="25"/>
    </row>
    <row r="146" spans="2:12" s="12" customFormat="1" ht="20.100000000000001" customHeight="1">
      <c r="B146" s="8"/>
      <c r="C146" s="8"/>
      <c r="D146" s="8"/>
      <c r="E146" s="8"/>
      <c r="F146" s="8"/>
      <c r="G146" s="8"/>
      <c r="H146" s="8"/>
      <c r="I146" s="8"/>
      <c r="J146" s="8"/>
      <c r="K146" s="8"/>
      <c r="L146" s="25"/>
    </row>
    <row r="147" spans="2:12" s="12" customFormat="1" ht="20.100000000000001" customHeight="1">
      <c r="B147" s="8"/>
      <c r="C147" s="8"/>
      <c r="D147" s="8"/>
      <c r="E147" s="8"/>
      <c r="F147" s="8"/>
      <c r="G147" s="8"/>
      <c r="H147" s="8"/>
      <c r="I147" s="8"/>
      <c r="J147" s="8"/>
      <c r="K147" s="8"/>
      <c r="L147" s="25"/>
    </row>
    <row r="148" spans="2:12" s="12" customFormat="1" ht="20.100000000000001" customHeight="1">
      <c r="B148" s="8"/>
      <c r="C148" s="8"/>
      <c r="D148" s="8"/>
      <c r="E148" s="8"/>
      <c r="F148" s="8"/>
      <c r="G148" s="8"/>
      <c r="H148" s="8"/>
      <c r="I148" s="8"/>
      <c r="J148" s="8"/>
      <c r="K148" s="8"/>
      <c r="L148" s="25"/>
    </row>
    <row r="149" spans="2:12" s="12" customFormat="1" ht="20.100000000000001" customHeight="1">
      <c r="B149" s="8"/>
      <c r="C149" s="8"/>
      <c r="D149" s="8"/>
      <c r="E149" s="8"/>
      <c r="F149" s="8"/>
      <c r="G149" s="8"/>
      <c r="H149" s="8"/>
      <c r="I149" s="8"/>
      <c r="J149" s="8"/>
      <c r="K149" s="8"/>
      <c r="L149" s="25"/>
    </row>
    <row r="150" spans="2:12" s="12" customFormat="1" ht="20.100000000000001" customHeight="1">
      <c r="B150" s="8"/>
      <c r="C150" s="8"/>
      <c r="D150" s="8"/>
      <c r="E150" s="8"/>
      <c r="F150" s="8"/>
      <c r="G150" s="8"/>
      <c r="H150" s="8"/>
      <c r="I150" s="8"/>
      <c r="J150" s="8"/>
      <c r="K150" s="8"/>
      <c r="L150" s="25"/>
    </row>
    <row r="151" spans="2:12" s="12" customFormat="1" ht="20.100000000000001" customHeight="1">
      <c r="B151" s="8"/>
      <c r="C151" s="8"/>
      <c r="D151" s="8"/>
      <c r="E151" s="8"/>
      <c r="F151" s="8"/>
      <c r="G151" s="8"/>
      <c r="H151" s="8"/>
      <c r="I151" s="8"/>
      <c r="J151" s="8"/>
      <c r="K151" s="8"/>
      <c r="L151" s="25"/>
    </row>
    <row r="152" spans="2:12" s="12" customFormat="1" ht="20.100000000000001" customHeight="1">
      <c r="B152" s="8"/>
      <c r="C152" s="8"/>
      <c r="D152" s="8"/>
      <c r="E152" s="8"/>
      <c r="F152" s="8"/>
      <c r="G152" s="8"/>
      <c r="H152" s="8"/>
      <c r="I152" s="8"/>
      <c r="J152" s="8"/>
      <c r="K152" s="8"/>
      <c r="L152" s="25"/>
    </row>
    <row r="153" spans="2:12" s="12" customFormat="1" ht="20.100000000000001" customHeight="1">
      <c r="B153" s="8"/>
      <c r="C153" s="8"/>
      <c r="D153" s="8"/>
      <c r="E153" s="8"/>
      <c r="F153" s="8"/>
      <c r="G153" s="8"/>
      <c r="H153" s="8"/>
      <c r="I153" s="8"/>
      <c r="J153" s="8"/>
      <c r="K153" s="8"/>
      <c r="L153" s="25"/>
    </row>
    <row r="154" spans="2:12" s="12" customFormat="1" ht="20.100000000000001" customHeight="1">
      <c r="B154" s="8"/>
      <c r="C154" s="8"/>
      <c r="D154" s="8"/>
      <c r="E154" s="8"/>
      <c r="F154" s="8"/>
      <c r="G154" s="8"/>
      <c r="H154" s="8"/>
      <c r="I154" s="8"/>
      <c r="J154" s="8"/>
      <c r="K154" s="8"/>
      <c r="L154" s="25"/>
    </row>
    <row r="155" spans="2:12" s="12" customFormat="1" ht="20.100000000000001" customHeight="1">
      <c r="B155" s="8"/>
      <c r="C155" s="8"/>
      <c r="D155" s="8"/>
      <c r="E155" s="8"/>
      <c r="F155" s="8"/>
      <c r="G155" s="8"/>
      <c r="H155" s="8"/>
      <c r="I155" s="8"/>
      <c r="J155" s="8"/>
      <c r="K155" s="8"/>
      <c r="L155" s="25"/>
    </row>
    <row r="156" spans="2:12" s="12" customFormat="1" ht="20.100000000000001" customHeight="1">
      <c r="B156" s="8"/>
      <c r="C156" s="8"/>
      <c r="D156" s="8"/>
      <c r="E156" s="8"/>
      <c r="F156" s="8"/>
      <c r="G156" s="8"/>
      <c r="H156" s="8"/>
      <c r="I156" s="8"/>
      <c r="J156" s="8"/>
      <c r="K156" s="8"/>
      <c r="L156" s="25"/>
    </row>
    <row r="157" spans="2:12" s="12" customFormat="1" ht="20.100000000000001" customHeight="1">
      <c r="B157" s="8"/>
      <c r="C157" s="8"/>
      <c r="D157" s="8"/>
      <c r="E157" s="8"/>
      <c r="F157" s="8"/>
      <c r="G157" s="8"/>
      <c r="H157" s="8"/>
      <c r="I157" s="8"/>
      <c r="J157" s="8"/>
      <c r="K157" s="8"/>
      <c r="L157" s="25"/>
    </row>
    <row r="158" spans="2:12" s="12" customFormat="1" ht="20.100000000000001" customHeight="1">
      <c r="B158" s="8"/>
      <c r="C158" s="8"/>
      <c r="D158" s="8"/>
      <c r="E158" s="8"/>
      <c r="F158" s="8"/>
      <c r="G158" s="8"/>
      <c r="H158" s="8"/>
      <c r="I158" s="8"/>
      <c r="J158" s="8"/>
      <c r="K158" s="8"/>
      <c r="L158" s="25"/>
    </row>
    <row r="159" spans="2:12" s="12" customFormat="1" ht="20.100000000000001" customHeight="1">
      <c r="B159" s="8"/>
      <c r="C159" s="8"/>
      <c r="D159" s="8"/>
      <c r="E159" s="8"/>
      <c r="F159" s="8"/>
      <c r="G159" s="8"/>
      <c r="H159" s="8"/>
      <c r="I159" s="8"/>
      <c r="J159" s="8"/>
      <c r="K159" s="8"/>
      <c r="L159" s="25"/>
    </row>
    <row r="160" spans="2:12" s="12" customFormat="1" ht="20.100000000000001" customHeight="1">
      <c r="B160" s="8"/>
      <c r="C160" s="8"/>
      <c r="D160" s="8"/>
      <c r="E160" s="8"/>
      <c r="F160" s="8"/>
      <c r="G160" s="8"/>
      <c r="H160" s="8"/>
      <c r="I160" s="8"/>
      <c r="J160" s="8"/>
      <c r="K160" s="8"/>
      <c r="L160" s="25"/>
    </row>
    <row r="161" spans="2:12" s="12" customFormat="1" ht="20.100000000000001" customHeight="1">
      <c r="B161" s="8"/>
      <c r="C161" s="8"/>
      <c r="D161" s="8"/>
      <c r="E161" s="8"/>
      <c r="F161" s="8"/>
      <c r="G161" s="8"/>
      <c r="H161" s="8"/>
      <c r="I161" s="8"/>
      <c r="J161" s="8"/>
      <c r="K161" s="8"/>
      <c r="L161" s="25"/>
    </row>
    <row r="162" spans="2:12" s="12" customFormat="1" ht="20.100000000000001" customHeight="1">
      <c r="B162" s="8"/>
      <c r="C162" s="8"/>
      <c r="D162" s="8"/>
      <c r="E162" s="8"/>
      <c r="F162" s="8"/>
      <c r="G162" s="8"/>
      <c r="H162" s="8"/>
      <c r="I162" s="8"/>
      <c r="J162" s="8"/>
      <c r="K162" s="8"/>
      <c r="L162" s="25"/>
    </row>
    <row r="163" spans="2:12" s="12" customFormat="1" ht="20.100000000000001" customHeight="1">
      <c r="B163" s="8"/>
      <c r="C163" s="8"/>
      <c r="D163" s="8"/>
      <c r="E163" s="8"/>
      <c r="F163" s="8"/>
      <c r="G163" s="8"/>
      <c r="H163" s="8"/>
      <c r="I163" s="8"/>
      <c r="J163" s="8"/>
      <c r="K163" s="8"/>
      <c r="L163" s="25"/>
    </row>
    <row r="164" spans="2:12" s="12" customFormat="1" ht="20.100000000000001" customHeight="1">
      <c r="B164" s="8"/>
      <c r="C164" s="8"/>
      <c r="D164" s="8"/>
      <c r="E164" s="8"/>
      <c r="F164" s="8"/>
      <c r="G164" s="8"/>
      <c r="H164" s="8"/>
      <c r="I164" s="8"/>
      <c r="J164" s="8"/>
      <c r="K164" s="8"/>
      <c r="L164" s="25"/>
    </row>
    <row r="165" spans="2:12" s="12" customFormat="1" ht="20.100000000000001" customHeight="1">
      <c r="B165" s="8"/>
      <c r="C165" s="8"/>
      <c r="D165" s="8"/>
      <c r="E165" s="8"/>
      <c r="F165" s="8"/>
      <c r="G165" s="8"/>
      <c r="H165" s="8"/>
      <c r="I165" s="8"/>
      <c r="J165" s="8"/>
      <c r="K165" s="8"/>
      <c r="L165" s="25"/>
    </row>
    <row r="166" spans="2:12" s="12" customFormat="1" ht="20.100000000000001" customHeight="1">
      <c r="B166" s="8"/>
      <c r="C166" s="8"/>
      <c r="D166" s="8"/>
      <c r="E166" s="8"/>
      <c r="F166" s="8"/>
      <c r="G166" s="8"/>
      <c r="H166" s="8"/>
      <c r="I166" s="8"/>
      <c r="J166" s="8"/>
      <c r="K166" s="8"/>
      <c r="L166" s="25"/>
    </row>
    <row r="167" spans="2:12" s="12" customFormat="1" ht="20.100000000000001" customHeight="1">
      <c r="B167" s="8"/>
      <c r="C167" s="8"/>
      <c r="D167" s="8"/>
      <c r="E167" s="8"/>
      <c r="F167" s="8"/>
      <c r="G167" s="8"/>
      <c r="H167" s="8"/>
      <c r="I167" s="8"/>
      <c r="J167" s="8"/>
      <c r="K167" s="8"/>
      <c r="L167" s="25"/>
    </row>
    <row r="168" spans="2:12" s="12" customFormat="1" ht="20.100000000000001" customHeight="1">
      <c r="B168" s="8"/>
      <c r="C168" s="8"/>
      <c r="D168" s="8"/>
      <c r="E168" s="8"/>
      <c r="F168" s="8"/>
      <c r="G168" s="8"/>
      <c r="H168" s="8"/>
      <c r="I168" s="8"/>
      <c r="J168" s="8"/>
      <c r="K168" s="8"/>
      <c r="L168" s="25"/>
    </row>
    <row r="169" spans="2:12" s="12" customFormat="1" ht="20.100000000000001" customHeight="1">
      <c r="B169" s="8"/>
      <c r="C169" s="8"/>
      <c r="D169" s="8"/>
      <c r="E169" s="8"/>
      <c r="F169" s="8"/>
      <c r="G169" s="8"/>
      <c r="H169" s="8"/>
      <c r="I169" s="8"/>
      <c r="J169" s="8"/>
      <c r="K169" s="8"/>
      <c r="L169" s="25"/>
    </row>
    <row r="170" spans="2:12" s="12" customFormat="1" ht="20.100000000000001" customHeight="1">
      <c r="B170" s="8"/>
      <c r="C170" s="8"/>
      <c r="D170" s="8"/>
      <c r="E170" s="8"/>
      <c r="F170" s="8"/>
      <c r="G170" s="8"/>
      <c r="H170" s="8"/>
      <c r="I170" s="8"/>
      <c r="J170" s="8"/>
      <c r="K170" s="8"/>
      <c r="L170" s="25"/>
    </row>
    <row r="171" spans="2:12" s="12" customFormat="1" ht="20.100000000000001" customHeight="1">
      <c r="B171" s="8"/>
      <c r="C171" s="8"/>
      <c r="D171" s="8"/>
      <c r="E171" s="8"/>
      <c r="F171" s="8"/>
      <c r="G171" s="8"/>
      <c r="H171" s="8"/>
      <c r="I171" s="8"/>
      <c r="J171" s="8"/>
      <c r="K171" s="8"/>
      <c r="L171" s="25"/>
    </row>
    <row r="172" spans="2:12" s="12" customFormat="1" ht="20.100000000000001" customHeight="1">
      <c r="B172" s="8"/>
      <c r="C172" s="8"/>
      <c r="D172" s="8"/>
      <c r="E172" s="8"/>
      <c r="F172" s="8"/>
      <c r="G172" s="8"/>
      <c r="H172" s="8"/>
      <c r="I172" s="8"/>
      <c r="J172" s="8"/>
      <c r="K172" s="8"/>
      <c r="L172" s="25"/>
    </row>
    <row r="173" spans="2:12" s="12" customFormat="1" ht="20.100000000000001" customHeight="1">
      <c r="B173" s="8"/>
      <c r="C173" s="8"/>
      <c r="D173" s="8"/>
      <c r="E173" s="8"/>
      <c r="F173" s="8"/>
      <c r="G173" s="8"/>
      <c r="H173" s="8"/>
      <c r="I173" s="8"/>
      <c r="J173" s="8"/>
      <c r="K173" s="8"/>
      <c r="L173" s="25"/>
    </row>
    <row r="174" spans="2:12" s="12" customFormat="1" ht="20.100000000000001" customHeight="1">
      <c r="B174" s="8"/>
      <c r="C174" s="8"/>
      <c r="D174" s="8"/>
      <c r="E174" s="8"/>
      <c r="F174" s="8"/>
      <c r="G174" s="8"/>
      <c r="H174" s="8"/>
      <c r="I174" s="8"/>
      <c r="J174" s="8"/>
      <c r="K174" s="8"/>
      <c r="L174" s="25"/>
    </row>
    <row r="175" spans="2:12" s="12" customFormat="1" ht="20.100000000000001" customHeight="1">
      <c r="B175" s="8"/>
      <c r="C175" s="8"/>
      <c r="D175" s="8"/>
      <c r="E175" s="8"/>
      <c r="F175" s="8"/>
      <c r="G175" s="8"/>
      <c r="H175" s="8"/>
      <c r="I175" s="8"/>
      <c r="J175" s="8"/>
      <c r="K175" s="8"/>
      <c r="L175" s="25"/>
    </row>
    <row r="176" spans="2:12" s="12" customFormat="1" ht="20.100000000000001" customHeight="1">
      <c r="B176" s="8"/>
      <c r="C176" s="8"/>
      <c r="D176" s="8"/>
      <c r="E176" s="8"/>
      <c r="F176" s="8"/>
      <c r="G176" s="8"/>
      <c r="H176" s="8"/>
      <c r="I176" s="8"/>
      <c r="J176" s="8"/>
      <c r="K176" s="8"/>
      <c r="L176" s="25"/>
    </row>
    <row r="177" spans="2:12" s="12" customFormat="1" ht="20.100000000000001" customHeight="1">
      <c r="B177" s="8"/>
      <c r="C177" s="8"/>
      <c r="D177" s="8"/>
      <c r="E177" s="8"/>
      <c r="F177" s="8"/>
      <c r="G177" s="8"/>
      <c r="H177" s="8"/>
      <c r="I177" s="8"/>
      <c r="J177" s="8"/>
      <c r="K177" s="8"/>
      <c r="L177" s="25"/>
    </row>
    <row r="178" spans="2:12" s="12" customFormat="1" ht="20.100000000000001" customHeight="1">
      <c r="B178" s="8"/>
      <c r="C178" s="8"/>
      <c r="D178" s="8"/>
      <c r="E178" s="8"/>
      <c r="F178" s="8"/>
      <c r="G178" s="8"/>
      <c r="H178" s="8"/>
      <c r="I178" s="8"/>
      <c r="J178" s="8"/>
      <c r="K178" s="8"/>
      <c r="L178" s="25"/>
    </row>
    <row r="179" spans="2:12" s="12" customFormat="1" ht="20.100000000000001" customHeight="1">
      <c r="B179" s="8"/>
      <c r="C179" s="8"/>
      <c r="D179" s="8"/>
      <c r="E179" s="8"/>
      <c r="F179" s="8"/>
      <c r="G179" s="8"/>
      <c r="H179" s="8"/>
      <c r="I179" s="8"/>
      <c r="J179" s="8"/>
      <c r="K179" s="8"/>
      <c r="L179" s="25"/>
    </row>
    <row r="180" spans="2:12" s="12" customFormat="1" ht="20.100000000000001" customHeight="1">
      <c r="B180" s="8"/>
      <c r="C180" s="8"/>
      <c r="D180" s="8"/>
      <c r="E180" s="8"/>
      <c r="F180" s="8"/>
      <c r="G180" s="8"/>
      <c r="H180" s="8"/>
      <c r="I180" s="8"/>
      <c r="J180" s="8"/>
      <c r="K180" s="8"/>
      <c r="L180" s="25"/>
    </row>
    <row r="181" spans="2:12" s="12" customFormat="1" ht="20.100000000000001" customHeight="1">
      <c r="B181" s="8"/>
      <c r="C181" s="8"/>
      <c r="D181" s="8"/>
      <c r="E181" s="8"/>
      <c r="F181" s="8"/>
      <c r="G181" s="8"/>
      <c r="H181" s="8"/>
      <c r="I181" s="8"/>
      <c r="J181" s="8"/>
      <c r="K181" s="8"/>
      <c r="L181" s="25"/>
    </row>
    <row r="182" spans="2:12" s="12" customFormat="1" ht="20.100000000000001" customHeight="1">
      <c r="B182" s="8"/>
      <c r="C182" s="8"/>
      <c r="D182" s="8"/>
      <c r="E182" s="8"/>
      <c r="F182" s="8"/>
      <c r="G182" s="8"/>
      <c r="H182" s="8"/>
      <c r="I182" s="8"/>
      <c r="J182" s="8"/>
      <c r="K182" s="8"/>
      <c r="L182" s="25"/>
    </row>
    <row r="183" spans="2:12" s="12" customFormat="1" ht="20.100000000000001" customHeight="1">
      <c r="B183" s="8"/>
      <c r="C183" s="8"/>
      <c r="D183" s="8"/>
      <c r="E183" s="8"/>
      <c r="F183" s="8"/>
      <c r="G183" s="8"/>
      <c r="H183" s="8"/>
      <c r="I183" s="8"/>
      <c r="J183" s="8"/>
      <c r="K183" s="8"/>
      <c r="L183" s="25"/>
    </row>
    <row r="184" spans="2:12" s="12" customFormat="1" ht="20.100000000000001" customHeight="1">
      <c r="B184" s="8"/>
      <c r="C184" s="8"/>
      <c r="D184" s="8"/>
      <c r="E184" s="8"/>
      <c r="F184" s="8"/>
      <c r="G184" s="8"/>
      <c r="H184" s="8"/>
      <c r="I184" s="8"/>
      <c r="J184" s="8"/>
      <c r="K184" s="8"/>
      <c r="L184" s="25"/>
    </row>
    <row r="185" spans="2:12" s="12" customFormat="1" ht="20.100000000000001" customHeight="1">
      <c r="B185" s="8"/>
      <c r="C185" s="8"/>
      <c r="D185" s="8"/>
      <c r="E185" s="8"/>
      <c r="F185" s="8"/>
      <c r="G185" s="8"/>
      <c r="H185" s="8"/>
      <c r="I185" s="8"/>
      <c r="J185" s="8"/>
      <c r="K185" s="8"/>
      <c r="L185" s="25"/>
    </row>
    <row r="186" spans="2:12" s="12" customFormat="1" ht="20.100000000000001" customHeight="1">
      <c r="B186" s="8"/>
      <c r="C186" s="8"/>
      <c r="D186" s="8"/>
      <c r="E186" s="8"/>
      <c r="F186" s="8"/>
      <c r="G186" s="8"/>
      <c r="H186" s="8"/>
      <c r="I186" s="8"/>
      <c r="J186" s="8"/>
      <c r="K186" s="8"/>
      <c r="L186" s="25"/>
    </row>
    <row r="187" spans="2:12" s="12" customFormat="1" ht="20.100000000000001" customHeight="1">
      <c r="B187" s="8"/>
      <c r="C187" s="8"/>
      <c r="D187" s="8"/>
      <c r="E187" s="8"/>
      <c r="F187" s="8"/>
      <c r="G187" s="8"/>
      <c r="H187" s="8"/>
      <c r="I187" s="8"/>
      <c r="J187" s="8"/>
      <c r="K187" s="8"/>
      <c r="L187" s="25"/>
    </row>
    <row r="188" spans="2:12" s="12" customFormat="1" ht="20.100000000000001" customHeight="1">
      <c r="B188" s="8"/>
      <c r="C188" s="8"/>
      <c r="D188" s="8"/>
      <c r="E188" s="8"/>
      <c r="F188" s="8"/>
      <c r="G188" s="8"/>
      <c r="H188" s="8"/>
      <c r="I188" s="8"/>
      <c r="J188" s="8"/>
      <c r="K188" s="8"/>
      <c r="L188" s="25"/>
    </row>
    <row r="189" spans="2:12" s="12" customFormat="1" ht="20.100000000000001" customHeight="1">
      <c r="B189" s="8"/>
      <c r="C189" s="8"/>
      <c r="D189" s="8"/>
      <c r="E189" s="8"/>
      <c r="F189" s="8"/>
      <c r="G189" s="8"/>
      <c r="H189" s="8"/>
      <c r="I189" s="8"/>
      <c r="J189" s="8"/>
      <c r="K189" s="8"/>
      <c r="L189" s="25"/>
    </row>
    <row r="190" spans="2:12" s="12" customFormat="1" ht="20.100000000000001" customHeight="1">
      <c r="B190" s="8"/>
      <c r="C190" s="8"/>
      <c r="D190" s="8"/>
      <c r="E190" s="8"/>
      <c r="F190" s="8"/>
      <c r="G190" s="8"/>
      <c r="H190" s="8"/>
      <c r="I190" s="8"/>
      <c r="J190" s="8"/>
      <c r="K190" s="8"/>
      <c r="L190" s="25"/>
    </row>
    <row r="191" spans="2:12" s="12" customFormat="1" ht="20.100000000000001" customHeight="1">
      <c r="B191" s="8"/>
      <c r="C191" s="8"/>
      <c r="D191" s="8"/>
      <c r="E191" s="8"/>
      <c r="F191" s="8"/>
      <c r="G191" s="8"/>
      <c r="H191" s="8"/>
      <c r="I191" s="8"/>
      <c r="J191" s="8"/>
      <c r="K191" s="8"/>
      <c r="L191" s="25"/>
    </row>
    <row r="192" spans="2:12" s="12" customFormat="1" ht="20.100000000000001" customHeight="1">
      <c r="B192" s="8"/>
      <c r="C192" s="8"/>
      <c r="D192" s="8"/>
      <c r="E192" s="8"/>
      <c r="F192" s="8"/>
      <c r="G192" s="8"/>
      <c r="H192" s="8"/>
      <c r="I192" s="8"/>
      <c r="J192" s="8"/>
      <c r="K192" s="8"/>
      <c r="L192" s="25"/>
    </row>
    <row r="193" spans="2:12" s="12" customFormat="1" ht="20.100000000000001" customHeight="1">
      <c r="B193" s="8"/>
      <c r="C193" s="8"/>
      <c r="D193" s="8"/>
      <c r="E193" s="8"/>
      <c r="F193" s="8"/>
      <c r="G193" s="8"/>
      <c r="H193" s="8"/>
      <c r="I193" s="8"/>
      <c r="J193" s="8"/>
      <c r="K193" s="8"/>
      <c r="L193" s="25"/>
    </row>
    <row r="194" spans="2:12" s="12" customFormat="1" ht="20.100000000000001" customHeight="1">
      <c r="B194" s="8"/>
      <c r="C194" s="8"/>
      <c r="D194" s="8"/>
      <c r="E194" s="8"/>
      <c r="F194" s="8"/>
      <c r="G194" s="8"/>
      <c r="H194" s="8"/>
      <c r="I194" s="8"/>
      <c r="J194" s="8"/>
      <c r="K194" s="8"/>
      <c r="L194" s="25"/>
    </row>
    <row r="195" spans="2:12" s="12" customFormat="1" ht="20.100000000000001" customHeight="1">
      <c r="B195" s="8"/>
      <c r="C195" s="8"/>
      <c r="D195" s="8"/>
      <c r="E195" s="8"/>
      <c r="F195" s="8"/>
      <c r="G195" s="8"/>
      <c r="H195" s="8"/>
      <c r="I195" s="8"/>
      <c r="J195" s="8"/>
      <c r="K195" s="8"/>
      <c r="L195" s="25"/>
    </row>
    <row r="196" spans="2:12" s="12" customFormat="1" ht="20.100000000000001" customHeight="1">
      <c r="B196" s="8"/>
      <c r="C196" s="8"/>
      <c r="D196" s="8"/>
      <c r="E196" s="8"/>
      <c r="F196" s="8"/>
      <c r="G196" s="8"/>
      <c r="H196" s="8"/>
      <c r="I196" s="8"/>
      <c r="J196" s="8"/>
      <c r="K196" s="8"/>
      <c r="L196" s="25"/>
    </row>
    <row r="197" spans="2:12" s="12" customFormat="1" ht="20.100000000000001" customHeight="1">
      <c r="B197" s="8"/>
      <c r="C197" s="8"/>
      <c r="D197" s="8"/>
      <c r="E197" s="8"/>
      <c r="F197" s="8"/>
      <c r="G197" s="8"/>
      <c r="H197" s="8"/>
      <c r="I197" s="8"/>
      <c r="J197" s="8"/>
      <c r="K197" s="8"/>
      <c r="L197" s="25"/>
    </row>
    <row r="198" spans="2:12" s="12" customFormat="1" ht="20.100000000000001" customHeight="1">
      <c r="B198" s="8"/>
      <c r="C198" s="8"/>
      <c r="D198" s="8"/>
      <c r="E198" s="8"/>
      <c r="F198" s="8"/>
      <c r="G198" s="8"/>
      <c r="H198" s="8"/>
      <c r="I198" s="8"/>
      <c r="J198" s="8"/>
      <c r="K198" s="8"/>
      <c r="L198" s="25"/>
    </row>
    <row r="199" spans="2:12" s="12" customFormat="1" ht="20.100000000000001" customHeight="1">
      <c r="B199" s="8"/>
      <c r="C199" s="8"/>
      <c r="D199" s="8"/>
      <c r="E199" s="8"/>
      <c r="F199" s="8"/>
      <c r="G199" s="8"/>
      <c r="H199" s="8"/>
      <c r="I199" s="8"/>
      <c r="J199" s="8"/>
      <c r="K199" s="8"/>
      <c r="L199" s="25"/>
    </row>
    <row r="200" spans="2:12" s="12" customFormat="1" ht="20.100000000000001" customHeight="1">
      <c r="B200" s="8"/>
      <c r="C200" s="8"/>
      <c r="D200" s="8"/>
      <c r="E200" s="8"/>
      <c r="F200" s="8"/>
      <c r="G200" s="8"/>
      <c r="H200" s="8"/>
      <c r="I200" s="8"/>
      <c r="J200" s="8"/>
      <c r="K200" s="8"/>
      <c r="L200" s="25"/>
    </row>
    <row r="201" spans="2:12" s="12" customFormat="1" ht="20.100000000000001" customHeight="1">
      <c r="B201" s="8"/>
      <c r="C201" s="8"/>
      <c r="D201" s="8"/>
      <c r="E201" s="8"/>
      <c r="F201" s="8"/>
      <c r="G201" s="8"/>
      <c r="H201" s="8"/>
      <c r="I201" s="8"/>
      <c r="J201" s="8"/>
      <c r="K201" s="8"/>
      <c r="L201" s="25"/>
    </row>
    <row r="202" spans="2:12" s="12" customFormat="1" ht="20.100000000000001" customHeight="1">
      <c r="B202" s="8"/>
      <c r="C202" s="8"/>
      <c r="D202" s="8"/>
      <c r="E202" s="8"/>
      <c r="F202" s="8"/>
      <c r="G202" s="8"/>
      <c r="H202" s="8"/>
      <c r="I202" s="8"/>
      <c r="J202" s="8"/>
      <c r="K202" s="8"/>
      <c r="L202" s="25"/>
    </row>
    <row r="203" spans="2:12" s="12" customFormat="1" ht="20.100000000000001" customHeight="1">
      <c r="B203" s="8"/>
      <c r="C203" s="8"/>
      <c r="D203" s="8"/>
      <c r="E203" s="8"/>
      <c r="F203" s="8"/>
      <c r="G203" s="8"/>
      <c r="H203" s="8"/>
      <c r="I203" s="8"/>
      <c r="J203" s="8"/>
      <c r="K203" s="8"/>
      <c r="L203" s="25"/>
    </row>
    <row r="204" spans="2:12" s="12" customFormat="1" ht="20.100000000000001" customHeight="1">
      <c r="B204" s="8"/>
      <c r="C204" s="8"/>
      <c r="D204" s="8"/>
      <c r="E204" s="8"/>
      <c r="F204" s="8"/>
      <c r="G204" s="8"/>
      <c r="H204" s="8"/>
      <c r="I204" s="8"/>
      <c r="J204" s="8"/>
      <c r="K204" s="8"/>
      <c r="L204" s="25"/>
    </row>
    <row r="205" spans="2:12" s="12" customFormat="1" ht="20.100000000000001" customHeight="1">
      <c r="B205" s="8"/>
      <c r="C205" s="8"/>
      <c r="D205" s="8"/>
      <c r="E205" s="8"/>
      <c r="F205" s="8"/>
      <c r="G205" s="8"/>
      <c r="H205" s="8"/>
      <c r="I205" s="8"/>
      <c r="J205" s="8"/>
      <c r="K205" s="8"/>
      <c r="L205" s="25"/>
    </row>
    <row r="206" spans="2:12" s="12" customFormat="1" ht="20.100000000000001" customHeight="1">
      <c r="B206" s="8"/>
      <c r="C206" s="8"/>
      <c r="D206" s="8"/>
      <c r="E206" s="8"/>
      <c r="F206" s="8"/>
      <c r="G206" s="8"/>
      <c r="H206" s="8"/>
      <c r="I206" s="8"/>
      <c r="J206" s="8"/>
      <c r="K206" s="8"/>
      <c r="L206" s="25"/>
    </row>
    <row r="207" spans="2:12" s="12" customFormat="1" ht="20.100000000000001" customHeight="1">
      <c r="B207" s="8"/>
      <c r="C207" s="8"/>
      <c r="D207" s="8"/>
      <c r="E207" s="8"/>
      <c r="F207" s="8"/>
      <c r="G207" s="8"/>
      <c r="H207" s="8"/>
      <c r="I207" s="8"/>
      <c r="J207" s="8"/>
      <c r="K207" s="8"/>
      <c r="L207" s="25"/>
    </row>
    <row r="208" spans="2:12" s="12" customFormat="1" ht="20.100000000000001" customHeight="1">
      <c r="B208" s="8"/>
      <c r="C208" s="8"/>
      <c r="D208" s="8"/>
      <c r="E208" s="8"/>
      <c r="F208" s="8"/>
      <c r="G208" s="8"/>
      <c r="H208" s="8"/>
      <c r="I208" s="8"/>
      <c r="J208" s="8"/>
      <c r="K208" s="8"/>
      <c r="L208" s="25"/>
    </row>
    <row r="209" spans="2:12" s="12" customFormat="1" ht="20.100000000000001" customHeight="1">
      <c r="B209" s="8"/>
      <c r="C209" s="8"/>
      <c r="D209" s="8"/>
      <c r="E209" s="8"/>
      <c r="F209" s="8"/>
      <c r="G209" s="8"/>
      <c r="H209" s="8"/>
      <c r="I209" s="8"/>
      <c r="J209" s="8"/>
      <c r="K209" s="8"/>
      <c r="L209" s="25"/>
    </row>
    <row r="210" spans="2:12" s="12" customFormat="1" ht="20.100000000000001" customHeight="1">
      <c r="B210" s="8"/>
      <c r="C210" s="8"/>
      <c r="D210" s="8"/>
      <c r="E210" s="8"/>
      <c r="F210" s="8"/>
      <c r="G210" s="8"/>
      <c r="H210" s="8"/>
      <c r="I210" s="8"/>
      <c r="J210" s="8"/>
      <c r="K210" s="8"/>
      <c r="L210" s="25"/>
    </row>
    <row r="211" spans="2:12" s="12" customFormat="1" ht="20.100000000000001" customHeight="1">
      <c r="B211" s="8"/>
      <c r="C211" s="8"/>
      <c r="D211" s="8"/>
      <c r="E211" s="8"/>
      <c r="F211" s="8"/>
      <c r="G211" s="8"/>
      <c r="H211" s="8"/>
      <c r="I211" s="8"/>
      <c r="J211" s="8"/>
      <c r="K211" s="8"/>
      <c r="L211" s="25"/>
    </row>
    <row r="212" spans="2:12" s="12" customFormat="1" ht="20.100000000000001" customHeight="1">
      <c r="B212" s="8"/>
      <c r="C212" s="8"/>
      <c r="D212" s="8"/>
      <c r="E212" s="8"/>
      <c r="F212" s="8"/>
      <c r="G212" s="8"/>
      <c r="H212" s="8"/>
      <c r="I212" s="8"/>
      <c r="J212" s="8"/>
      <c r="K212" s="8"/>
      <c r="L212" s="25"/>
    </row>
    <row r="213" spans="2:12" s="12" customFormat="1" ht="20.100000000000001" customHeight="1">
      <c r="B213" s="8"/>
      <c r="C213" s="8"/>
      <c r="D213" s="8"/>
      <c r="E213" s="8"/>
      <c r="F213" s="8"/>
      <c r="G213" s="8"/>
      <c r="H213" s="8"/>
      <c r="I213" s="8"/>
      <c r="J213" s="8"/>
      <c r="K213" s="8"/>
      <c r="L213" s="25"/>
    </row>
    <row r="214" spans="2:12" s="12" customFormat="1" ht="20.100000000000001" customHeight="1">
      <c r="B214" s="8"/>
      <c r="C214" s="8"/>
      <c r="D214" s="8"/>
      <c r="E214" s="8"/>
      <c r="F214" s="8"/>
      <c r="G214" s="8"/>
      <c r="H214" s="8"/>
      <c r="I214" s="8"/>
      <c r="J214" s="8"/>
      <c r="K214" s="8"/>
      <c r="L214" s="25"/>
    </row>
    <row r="215" spans="2:12" s="12" customFormat="1" ht="20.100000000000001" customHeight="1">
      <c r="B215" s="8"/>
      <c r="C215" s="8"/>
      <c r="D215" s="8"/>
      <c r="E215" s="8"/>
      <c r="F215" s="8"/>
      <c r="G215" s="8"/>
      <c r="H215" s="8"/>
      <c r="I215" s="8"/>
      <c r="J215" s="8"/>
      <c r="K215" s="8"/>
      <c r="L215" s="25"/>
    </row>
    <row r="216" spans="2:12" s="12" customFormat="1" ht="20.100000000000001" customHeight="1">
      <c r="B216" s="8"/>
      <c r="C216" s="8"/>
      <c r="D216" s="8"/>
      <c r="E216" s="8"/>
      <c r="F216" s="8"/>
      <c r="G216" s="8"/>
      <c r="H216" s="8"/>
      <c r="I216" s="8"/>
      <c r="J216" s="8"/>
      <c r="K216" s="8"/>
      <c r="L216" s="25"/>
    </row>
    <row r="217" spans="2:12" s="12" customFormat="1" ht="20.100000000000001" customHeight="1">
      <c r="B217" s="8"/>
      <c r="C217" s="8"/>
      <c r="D217" s="8"/>
      <c r="E217" s="8"/>
      <c r="F217" s="8"/>
      <c r="G217" s="8"/>
      <c r="H217" s="8"/>
      <c r="I217" s="8"/>
      <c r="J217" s="8"/>
      <c r="K217" s="8"/>
      <c r="L217" s="25"/>
    </row>
    <row r="218" spans="2:12" s="12" customFormat="1" ht="20.100000000000001" customHeight="1">
      <c r="B218" s="8"/>
      <c r="C218" s="8"/>
      <c r="D218" s="8"/>
      <c r="E218" s="8"/>
      <c r="F218" s="8"/>
      <c r="G218" s="8"/>
      <c r="H218" s="8"/>
      <c r="I218" s="8"/>
      <c r="J218" s="8"/>
      <c r="K218" s="8"/>
      <c r="L218" s="25"/>
    </row>
    <row r="219" spans="2:12" s="12" customFormat="1" ht="20.100000000000001" customHeight="1">
      <c r="B219" s="8"/>
      <c r="C219" s="8"/>
      <c r="D219" s="8"/>
      <c r="E219" s="8"/>
      <c r="F219" s="8"/>
      <c r="G219" s="8"/>
      <c r="H219" s="8"/>
      <c r="I219" s="8"/>
      <c r="J219" s="8"/>
      <c r="K219" s="8"/>
      <c r="L219" s="25"/>
    </row>
    <row r="220" spans="2:12" s="12" customFormat="1" ht="20.100000000000001" customHeight="1">
      <c r="B220" s="8"/>
      <c r="C220" s="8"/>
      <c r="D220" s="8"/>
      <c r="E220" s="8"/>
      <c r="F220" s="8"/>
      <c r="G220" s="8"/>
      <c r="H220" s="8"/>
      <c r="I220" s="8"/>
      <c r="J220" s="8"/>
      <c r="K220" s="8"/>
      <c r="L220" s="25"/>
    </row>
    <row r="221" spans="2:12" s="12" customFormat="1" ht="20.100000000000001" customHeight="1">
      <c r="B221" s="8"/>
      <c r="C221" s="8"/>
      <c r="D221" s="8"/>
      <c r="E221" s="8"/>
      <c r="F221" s="8"/>
      <c r="G221" s="8"/>
      <c r="H221" s="8"/>
      <c r="I221" s="8"/>
      <c r="J221" s="8"/>
      <c r="K221" s="8"/>
      <c r="L221" s="25"/>
    </row>
    <row r="222" spans="2:12" s="12" customFormat="1" ht="20.100000000000001" customHeight="1">
      <c r="B222" s="8"/>
      <c r="C222" s="8"/>
      <c r="D222" s="8"/>
      <c r="E222" s="8"/>
      <c r="F222" s="8"/>
      <c r="G222" s="8"/>
      <c r="H222" s="8"/>
      <c r="I222" s="8"/>
      <c r="J222" s="8"/>
      <c r="K222" s="8"/>
      <c r="L222" s="25"/>
    </row>
    <row r="223" spans="2:12" s="12" customFormat="1" ht="20.100000000000001" customHeight="1">
      <c r="B223" s="8"/>
      <c r="C223" s="8"/>
      <c r="D223" s="8"/>
      <c r="E223" s="8"/>
      <c r="F223" s="8"/>
      <c r="G223" s="8"/>
      <c r="H223" s="8"/>
      <c r="I223" s="8"/>
      <c r="J223" s="8"/>
      <c r="K223" s="8"/>
      <c r="L223" s="25"/>
    </row>
    <row r="224" spans="2:12" s="12" customFormat="1" ht="20.100000000000001" customHeight="1">
      <c r="B224" s="8"/>
      <c r="C224" s="8"/>
      <c r="D224" s="8"/>
      <c r="E224" s="8"/>
      <c r="F224" s="8"/>
      <c r="G224" s="8"/>
      <c r="H224" s="8"/>
      <c r="I224" s="8"/>
      <c r="J224" s="8"/>
      <c r="K224" s="8"/>
      <c r="L224" s="25"/>
    </row>
    <row r="225" spans="2:12" s="12" customFormat="1" ht="20.100000000000001" customHeight="1">
      <c r="B225" s="8"/>
      <c r="C225" s="8"/>
      <c r="D225" s="8"/>
      <c r="E225" s="8"/>
      <c r="F225" s="8"/>
      <c r="G225" s="8"/>
      <c r="H225" s="8"/>
      <c r="I225" s="8"/>
      <c r="J225" s="8"/>
      <c r="K225" s="8"/>
      <c r="L225" s="25"/>
    </row>
    <row r="226" spans="2:12" s="12" customFormat="1" ht="20.100000000000001" customHeight="1">
      <c r="B226" s="8"/>
      <c r="C226" s="8"/>
      <c r="D226" s="8"/>
      <c r="E226" s="8"/>
      <c r="F226" s="8"/>
      <c r="G226" s="8"/>
      <c r="H226" s="8"/>
      <c r="I226" s="8"/>
      <c r="J226" s="8"/>
      <c r="K226" s="8"/>
      <c r="L226" s="25"/>
    </row>
    <row r="227" spans="2:12" s="12" customFormat="1" ht="20.100000000000001" customHeight="1">
      <c r="B227" s="8"/>
      <c r="C227" s="8"/>
      <c r="D227" s="8"/>
      <c r="E227" s="8"/>
      <c r="F227" s="8"/>
      <c r="G227" s="8"/>
      <c r="H227" s="8"/>
      <c r="I227" s="8"/>
      <c r="J227" s="8"/>
      <c r="K227" s="8"/>
      <c r="L227" s="25"/>
    </row>
    <row r="228" spans="2:12" s="12" customFormat="1" ht="20.100000000000001" customHeight="1">
      <c r="B228" s="8"/>
      <c r="C228" s="8"/>
      <c r="D228" s="8"/>
      <c r="E228" s="8"/>
      <c r="F228" s="8"/>
      <c r="G228" s="8"/>
      <c r="H228" s="8"/>
      <c r="I228" s="8"/>
      <c r="J228" s="8"/>
      <c r="K228" s="8"/>
      <c r="L228" s="25"/>
    </row>
    <row r="229" spans="2:12" s="12" customFormat="1" ht="20.100000000000001" customHeight="1">
      <c r="B229" s="8"/>
      <c r="C229" s="8"/>
      <c r="D229" s="8"/>
      <c r="E229" s="8"/>
      <c r="F229" s="8"/>
      <c r="G229" s="8"/>
      <c r="H229" s="8"/>
      <c r="I229" s="8"/>
      <c r="J229" s="8"/>
      <c r="K229" s="8"/>
      <c r="L229" s="25"/>
    </row>
    <row r="230" spans="2:12" s="12" customFormat="1" ht="20.100000000000001" customHeight="1">
      <c r="B230" s="8"/>
      <c r="C230" s="8"/>
      <c r="D230" s="8"/>
      <c r="E230" s="8"/>
      <c r="F230" s="8"/>
      <c r="G230" s="8"/>
      <c r="H230" s="8"/>
      <c r="I230" s="8"/>
      <c r="J230" s="8"/>
      <c r="K230" s="8"/>
      <c r="L230" s="25"/>
    </row>
    <row r="231" spans="2:12" s="12" customFormat="1" ht="20.100000000000001" customHeight="1">
      <c r="B231" s="8"/>
      <c r="C231" s="8"/>
      <c r="D231" s="8"/>
      <c r="E231" s="8"/>
      <c r="F231" s="8"/>
      <c r="G231" s="8"/>
      <c r="H231" s="8"/>
      <c r="I231" s="8"/>
      <c r="J231" s="8"/>
      <c r="K231" s="8"/>
      <c r="L231" s="25"/>
    </row>
    <row r="232" spans="2:12" s="12" customFormat="1" ht="20.100000000000001" customHeight="1">
      <c r="B232" s="8"/>
      <c r="C232" s="8"/>
      <c r="D232" s="8"/>
      <c r="E232" s="8"/>
      <c r="F232" s="8"/>
      <c r="G232" s="8"/>
      <c r="H232" s="8"/>
      <c r="I232" s="8"/>
      <c r="J232" s="8"/>
      <c r="K232" s="8"/>
      <c r="L232" s="25"/>
    </row>
    <row r="233" spans="2:12" s="12" customFormat="1" ht="20.100000000000001" customHeight="1">
      <c r="B233" s="8"/>
      <c r="C233" s="8"/>
      <c r="D233" s="8"/>
      <c r="E233" s="8"/>
      <c r="F233" s="8"/>
      <c r="G233" s="8"/>
      <c r="H233" s="8"/>
      <c r="I233" s="8"/>
      <c r="J233" s="8"/>
      <c r="K233" s="8"/>
      <c r="L233" s="25"/>
    </row>
    <row r="234" spans="2:12" s="12" customFormat="1" ht="20.100000000000001" customHeight="1">
      <c r="B234" s="8"/>
      <c r="C234" s="8"/>
      <c r="D234" s="8"/>
      <c r="E234" s="8"/>
      <c r="F234" s="8"/>
      <c r="G234" s="8"/>
      <c r="H234" s="8"/>
      <c r="I234" s="8"/>
      <c r="J234" s="8"/>
      <c r="K234" s="8"/>
      <c r="L234" s="25"/>
    </row>
    <row r="235" spans="2:12" s="12" customFormat="1" ht="20.100000000000001" customHeight="1">
      <c r="B235" s="8"/>
      <c r="C235" s="8"/>
      <c r="D235" s="8"/>
      <c r="E235" s="8"/>
      <c r="F235" s="8"/>
      <c r="G235" s="8"/>
      <c r="H235" s="8"/>
      <c r="I235" s="8"/>
      <c r="J235" s="8"/>
      <c r="K235" s="8"/>
      <c r="L235" s="25"/>
    </row>
    <row r="236" spans="2:12" s="12" customFormat="1" ht="20.100000000000001" customHeight="1">
      <c r="B236" s="8"/>
      <c r="C236" s="8"/>
      <c r="D236" s="8"/>
      <c r="E236" s="8"/>
      <c r="F236" s="8"/>
      <c r="G236" s="8"/>
      <c r="H236" s="8"/>
      <c r="I236" s="8"/>
      <c r="J236" s="8"/>
      <c r="K236" s="8"/>
      <c r="L236" s="25"/>
    </row>
    <row r="237" spans="2:12" s="12" customFormat="1" ht="20.100000000000001" customHeight="1">
      <c r="B237" s="8"/>
      <c r="C237" s="8"/>
      <c r="D237" s="8"/>
      <c r="E237" s="8"/>
      <c r="F237" s="8"/>
      <c r="G237" s="8"/>
      <c r="H237" s="8"/>
      <c r="I237" s="8"/>
      <c r="J237" s="8"/>
      <c r="K237" s="8"/>
      <c r="L237" s="25"/>
    </row>
    <row r="238" spans="2:12" s="12" customFormat="1" ht="20.100000000000001" customHeight="1">
      <c r="B238" s="8"/>
      <c r="C238" s="8"/>
      <c r="D238" s="8"/>
      <c r="E238" s="8"/>
      <c r="F238" s="8"/>
      <c r="G238" s="8"/>
      <c r="H238" s="8"/>
      <c r="I238" s="8"/>
      <c r="J238" s="8"/>
      <c r="K238" s="8"/>
      <c r="L238" s="25"/>
    </row>
    <row r="239" spans="2:12" s="12" customFormat="1" ht="20.100000000000001" customHeight="1">
      <c r="B239" s="8"/>
      <c r="C239" s="8"/>
      <c r="D239" s="8"/>
      <c r="E239" s="8"/>
      <c r="F239" s="8"/>
      <c r="G239" s="8"/>
      <c r="H239" s="8"/>
      <c r="I239" s="8"/>
      <c r="J239" s="8"/>
      <c r="K239" s="8"/>
      <c r="L239" s="25"/>
    </row>
    <row r="240" spans="2:12" s="12" customFormat="1" ht="20.100000000000001" customHeight="1">
      <c r="B240" s="8"/>
      <c r="C240" s="8"/>
      <c r="D240" s="8"/>
      <c r="E240" s="8"/>
      <c r="F240" s="8"/>
      <c r="G240" s="8"/>
      <c r="H240" s="8"/>
      <c r="I240" s="8"/>
      <c r="J240" s="8"/>
      <c r="K240" s="8"/>
      <c r="L240" s="25"/>
    </row>
    <row r="241" spans="2:12" s="12" customFormat="1" ht="20.100000000000001" customHeight="1">
      <c r="B241" s="8"/>
      <c r="C241" s="8"/>
      <c r="D241" s="8"/>
      <c r="E241" s="8"/>
      <c r="F241" s="8"/>
      <c r="G241" s="8"/>
      <c r="H241" s="8"/>
      <c r="I241" s="8"/>
      <c r="J241" s="8"/>
      <c r="K241" s="8"/>
      <c r="L241" s="25"/>
    </row>
    <row r="242" spans="2:12" s="12" customFormat="1" ht="20.100000000000001" customHeight="1">
      <c r="B242" s="8"/>
      <c r="C242" s="8"/>
      <c r="D242" s="8"/>
      <c r="E242" s="8"/>
      <c r="F242" s="8"/>
      <c r="G242" s="8"/>
      <c r="H242" s="8"/>
      <c r="I242" s="8"/>
      <c r="J242" s="8"/>
      <c r="K242" s="8"/>
      <c r="L242" s="25"/>
    </row>
    <row r="243" spans="2:12" s="12" customFormat="1" ht="20.100000000000001" customHeight="1">
      <c r="B243" s="8"/>
      <c r="C243" s="8"/>
      <c r="D243" s="8"/>
      <c r="E243" s="8"/>
      <c r="F243" s="8"/>
      <c r="G243" s="8"/>
      <c r="H243" s="8"/>
      <c r="I243" s="8"/>
      <c r="J243" s="8"/>
      <c r="K243" s="8"/>
      <c r="L243" s="25"/>
    </row>
    <row r="244" spans="2:12" s="12" customFormat="1" ht="20.100000000000001" customHeight="1">
      <c r="B244" s="8"/>
      <c r="C244" s="8"/>
      <c r="D244" s="8"/>
      <c r="E244" s="8"/>
      <c r="F244" s="8"/>
      <c r="G244" s="8"/>
      <c r="H244" s="8"/>
      <c r="I244" s="8"/>
      <c r="J244" s="8"/>
      <c r="K244" s="8"/>
      <c r="L244" s="25"/>
    </row>
    <row r="245" spans="2:12" s="12" customFormat="1" ht="20.100000000000001" customHeight="1">
      <c r="B245" s="8"/>
      <c r="C245" s="8"/>
      <c r="D245" s="8"/>
      <c r="E245" s="8"/>
      <c r="F245" s="8"/>
      <c r="G245" s="8"/>
      <c r="H245" s="8"/>
      <c r="I245" s="8"/>
      <c r="J245" s="8"/>
      <c r="K245" s="8"/>
      <c r="L245" s="25"/>
    </row>
    <row r="246" spans="2:12" s="12" customFormat="1" ht="20.100000000000001" customHeight="1">
      <c r="B246" s="8"/>
      <c r="C246" s="8"/>
      <c r="D246" s="8"/>
      <c r="E246" s="8"/>
      <c r="F246" s="8"/>
      <c r="G246" s="8"/>
      <c r="H246" s="8"/>
      <c r="I246" s="8"/>
      <c r="J246" s="8"/>
      <c r="K246" s="8"/>
      <c r="L246" s="25"/>
    </row>
    <row r="247" spans="2:12" s="12" customFormat="1" ht="20.100000000000001" customHeight="1">
      <c r="B247" s="8"/>
      <c r="C247" s="8"/>
      <c r="D247" s="8"/>
      <c r="E247" s="8"/>
      <c r="F247" s="8"/>
      <c r="G247" s="8"/>
      <c r="H247" s="8"/>
      <c r="I247" s="8"/>
      <c r="J247" s="8"/>
      <c r="K247" s="8"/>
      <c r="L247" s="25"/>
    </row>
    <row r="248" spans="2:12" s="12" customFormat="1" ht="20.100000000000001" customHeight="1">
      <c r="B248" s="8"/>
      <c r="C248" s="8"/>
      <c r="D248" s="8"/>
      <c r="E248" s="8"/>
      <c r="F248" s="8"/>
      <c r="G248" s="8"/>
      <c r="H248" s="8"/>
      <c r="I248" s="8"/>
      <c r="J248" s="8"/>
      <c r="K248" s="8"/>
      <c r="L248" s="25"/>
    </row>
    <row r="249" spans="2:12" s="12" customFormat="1" ht="20.100000000000001" customHeight="1">
      <c r="B249" s="8"/>
      <c r="C249" s="8"/>
      <c r="D249" s="8"/>
      <c r="E249" s="8"/>
      <c r="F249" s="8"/>
      <c r="G249" s="8"/>
      <c r="H249" s="8"/>
      <c r="I249" s="8"/>
      <c r="J249" s="8"/>
      <c r="K249" s="8"/>
      <c r="L249" s="25"/>
    </row>
    <row r="250" spans="2:12" s="12" customFormat="1" ht="20.100000000000001" customHeight="1">
      <c r="B250" s="8"/>
      <c r="C250" s="8"/>
      <c r="D250" s="8"/>
      <c r="E250" s="8"/>
      <c r="F250" s="8"/>
      <c r="G250" s="8"/>
      <c r="H250" s="8"/>
      <c r="I250" s="8"/>
      <c r="J250" s="8"/>
      <c r="K250" s="8"/>
      <c r="L250" s="25"/>
    </row>
    <row r="251" spans="2:12" s="12" customFormat="1" ht="20.100000000000001" customHeight="1">
      <c r="B251" s="8"/>
      <c r="C251" s="8"/>
      <c r="D251" s="8"/>
      <c r="E251" s="8"/>
      <c r="F251" s="8"/>
      <c r="G251" s="8"/>
      <c r="H251" s="8"/>
      <c r="I251" s="8"/>
      <c r="J251" s="8"/>
      <c r="K251" s="8"/>
      <c r="L251" s="25"/>
    </row>
    <row r="252" spans="2:12" s="12" customFormat="1" ht="20.100000000000001" customHeight="1">
      <c r="B252" s="8"/>
      <c r="C252" s="8"/>
      <c r="D252" s="8"/>
      <c r="E252" s="8"/>
      <c r="F252" s="8"/>
      <c r="G252" s="8"/>
      <c r="H252" s="8"/>
      <c r="I252" s="8"/>
      <c r="J252" s="8"/>
      <c r="K252" s="8"/>
      <c r="L252" s="25"/>
    </row>
    <row r="253" spans="2:12" s="12" customFormat="1" ht="20.100000000000001" customHeight="1">
      <c r="B253" s="8"/>
      <c r="C253" s="8"/>
      <c r="D253" s="8"/>
      <c r="E253" s="8"/>
      <c r="F253" s="8"/>
      <c r="G253" s="8"/>
      <c r="H253" s="8"/>
      <c r="I253" s="8"/>
      <c r="J253" s="8"/>
      <c r="K253" s="8"/>
      <c r="L253" s="25"/>
    </row>
    <row r="254" spans="2:12" s="12" customFormat="1" ht="20.100000000000001" customHeight="1">
      <c r="B254" s="8"/>
      <c r="C254" s="8"/>
      <c r="D254" s="8"/>
      <c r="E254" s="8"/>
      <c r="F254" s="8"/>
      <c r="G254" s="8"/>
      <c r="H254" s="8"/>
      <c r="I254" s="8"/>
      <c r="J254" s="8"/>
      <c r="K254" s="8"/>
      <c r="L254" s="25"/>
    </row>
    <row r="255" spans="2:12" s="12" customFormat="1" ht="20.100000000000001" customHeight="1">
      <c r="B255" s="8"/>
      <c r="C255" s="8"/>
      <c r="D255" s="8"/>
      <c r="E255" s="8"/>
      <c r="F255" s="8"/>
      <c r="G255" s="8"/>
      <c r="H255" s="8"/>
      <c r="I255" s="8"/>
      <c r="J255" s="8"/>
      <c r="K255" s="8"/>
      <c r="L255" s="25"/>
    </row>
    <row r="256" spans="2:12" s="12" customFormat="1" ht="20.100000000000001" customHeight="1">
      <c r="B256" s="8"/>
      <c r="C256" s="8"/>
      <c r="D256" s="8"/>
      <c r="E256" s="8"/>
      <c r="F256" s="8"/>
      <c r="G256" s="8"/>
      <c r="H256" s="8"/>
      <c r="I256" s="8"/>
      <c r="J256" s="8"/>
      <c r="K256" s="8"/>
      <c r="L256" s="25"/>
    </row>
    <row r="257" spans="2:12" s="12" customFormat="1" ht="20.100000000000001" customHeight="1">
      <c r="B257" s="8"/>
      <c r="C257" s="8"/>
      <c r="D257" s="8"/>
      <c r="E257" s="8"/>
      <c r="F257" s="8"/>
      <c r="G257" s="8"/>
      <c r="H257" s="8"/>
      <c r="I257" s="8"/>
      <c r="J257" s="8"/>
      <c r="K257" s="8"/>
      <c r="L257" s="25"/>
    </row>
    <row r="258" spans="2:12" s="12" customFormat="1" ht="20.100000000000001" customHeight="1">
      <c r="B258" s="8"/>
      <c r="C258" s="8"/>
      <c r="D258" s="8"/>
      <c r="E258" s="8"/>
      <c r="F258" s="8"/>
      <c r="G258" s="8"/>
      <c r="H258" s="8"/>
      <c r="I258" s="8"/>
      <c r="J258" s="8"/>
      <c r="K258" s="8"/>
      <c r="L258" s="25"/>
    </row>
    <row r="259" spans="2:12" s="12" customFormat="1" ht="20.100000000000001" customHeight="1">
      <c r="B259" s="8"/>
      <c r="C259" s="8"/>
      <c r="D259" s="8"/>
      <c r="E259" s="8"/>
      <c r="F259" s="8"/>
      <c r="G259" s="8"/>
      <c r="H259" s="8"/>
      <c r="I259" s="8"/>
      <c r="J259" s="8"/>
      <c r="K259" s="8"/>
      <c r="L259" s="25"/>
    </row>
    <row r="260" spans="2:12" s="12" customFormat="1" ht="20.100000000000001" customHeight="1">
      <c r="B260" s="8"/>
      <c r="C260" s="8"/>
      <c r="D260" s="8"/>
      <c r="E260" s="8"/>
      <c r="F260" s="8"/>
      <c r="G260" s="8"/>
      <c r="H260" s="8"/>
      <c r="I260" s="8"/>
      <c r="J260" s="8"/>
      <c r="K260" s="8"/>
      <c r="L260" s="25"/>
    </row>
    <row r="261" spans="2:12" s="12" customFormat="1" ht="20.100000000000001" customHeight="1">
      <c r="B261" s="8"/>
      <c r="C261" s="8"/>
      <c r="D261" s="8"/>
      <c r="E261" s="8"/>
      <c r="F261" s="8"/>
      <c r="G261" s="8"/>
      <c r="H261" s="8"/>
      <c r="I261" s="8"/>
      <c r="J261" s="8"/>
      <c r="K261" s="8"/>
      <c r="L261" s="25"/>
    </row>
    <row r="262" spans="2:12" s="12" customFormat="1" ht="20.100000000000001" customHeight="1">
      <c r="B262" s="8"/>
      <c r="C262" s="8"/>
      <c r="D262" s="8"/>
      <c r="E262" s="8"/>
      <c r="F262" s="8"/>
      <c r="G262" s="8"/>
      <c r="H262" s="8"/>
      <c r="I262" s="8"/>
      <c r="J262" s="8"/>
      <c r="K262" s="8"/>
      <c r="L262" s="25"/>
    </row>
    <row r="263" spans="2:12" s="12" customFormat="1" ht="20.100000000000001" customHeight="1">
      <c r="B263" s="8"/>
      <c r="C263" s="8"/>
      <c r="D263" s="8"/>
      <c r="E263" s="8"/>
      <c r="F263" s="8"/>
      <c r="G263" s="8"/>
      <c r="H263" s="8"/>
      <c r="I263" s="8"/>
      <c r="J263" s="8"/>
      <c r="K263" s="8"/>
      <c r="L263" s="25"/>
    </row>
    <row r="264" spans="2:12" s="12" customFormat="1" ht="20.100000000000001" customHeight="1">
      <c r="B264" s="8"/>
      <c r="C264" s="8"/>
      <c r="D264" s="8"/>
      <c r="E264" s="8"/>
      <c r="F264" s="8"/>
      <c r="G264" s="8"/>
      <c r="H264" s="8"/>
      <c r="I264" s="8"/>
      <c r="J264" s="8"/>
      <c r="K264" s="8"/>
      <c r="L264" s="25"/>
    </row>
    <row r="265" spans="2:12" s="12" customFormat="1" ht="20.100000000000001" customHeight="1">
      <c r="B265" s="8"/>
      <c r="C265" s="8"/>
      <c r="D265" s="8"/>
      <c r="E265" s="8"/>
      <c r="F265" s="8"/>
      <c r="G265" s="8"/>
      <c r="H265" s="8"/>
      <c r="I265" s="8"/>
      <c r="J265" s="8"/>
      <c r="K265" s="8"/>
      <c r="L265" s="25"/>
    </row>
    <row r="266" spans="2:12" s="12" customFormat="1" ht="20.100000000000001" customHeight="1">
      <c r="B266" s="8"/>
      <c r="C266" s="8"/>
      <c r="D266" s="8"/>
      <c r="E266" s="8"/>
      <c r="F266" s="8"/>
      <c r="G266" s="8"/>
      <c r="H266" s="8"/>
      <c r="I266" s="8"/>
      <c r="J266" s="8"/>
      <c r="K266" s="8"/>
      <c r="L266" s="25"/>
    </row>
    <row r="267" spans="2:12" s="12" customFormat="1" ht="20.100000000000001" customHeight="1">
      <c r="B267" s="8"/>
      <c r="C267" s="8"/>
      <c r="D267" s="8"/>
      <c r="E267" s="8"/>
      <c r="F267" s="8"/>
      <c r="G267" s="8"/>
      <c r="H267" s="8"/>
      <c r="I267" s="8"/>
      <c r="J267" s="8"/>
      <c r="K267" s="8"/>
      <c r="L267" s="25"/>
    </row>
    <row r="268" spans="2:12" s="12" customFormat="1" ht="20.100000000000001" customHeight="1">
      <c r="B268" s="8"/>
      <c r="C268" s="8"/>
      <c r="D268" s="8"/>
      <c r="E268" s="8"/>
      <c r="F268" s="8"/>
      <c r="G268" s="8"/>
      <c r="H268" s="8"/>
      <c r="I268" s="8"/>
      <c r="J268" s="8"/>
      <c r="K268" s="8"/>
      <c r="L268" s="25"/>
    </row>
    <row r="269" spans="2:12" s="12" customFormat="1" ht="20.100000000000001" customHeight="1">
      <c r="B269" s="8"/>
      <c r="C269" s="8"/>
      <c r="D269" s="8"/>
      <c r="E269" s="8"/>
      <c r="F269" s="8"/>
      <c r="G269" s="8"/>
      <c r="H269" s="8"/>
      <c r="I269" s="8"/>
      <c r="J269" s="8"/>
      <c r="K269" s="8"/>
      <c r="L269" s="25"/>
    </row>
    <row r="270" spans="2:12" s="12" customFormat="1" ht="20.100000000000001" customHeight="1">
      <c r="B270" s="8"/>
      <c r="C270" s="8"/>
      <c r="D270" s="8"/>
      <c r="E270" s="8"/>
      <c r="F270" s="8"/>
      <c r="G270" s="8"/>
      <c r="H270" s="8"/>
      <c r="I270" s="8"/>
      <c r="J270" s="8"/>
      <c r="K270" s="8"/>
      <c r="L270" s="25"/>
    </row>
    <row r="271" spans="2:12" s="12" customFormat="1" ht="20.100000000000001" customHeight="1">
      <c r="B271" s="8"/>
      <c r="C271" s="8"/>
      <c r="D271" s="8"/>
      <c r="E271" s="8"/>
      <c r="F271" s="8"/>
      <c r="G271" s="8"/>
      <c r="H271" s="8"/>
      <c r="I271" s="8"/>
      <c r="J271" s="8"/>
      <c r="K271" s="8"/>
      <c r="L271" s="25"/>
    </row>
    <row r="272" spans="2:12" s="12" customFormat="1" ht="20.100000000000001" customHeight="1">
      <c r="B272" s="8"/>
      <c r="C272" s="8"/>
      <c r="D272" s="8"/>
      <c r="E272" s="8"/>
      <c r="F272" s="8"/>
      <c r="G272" s="8"/>
      <c r="H272" s="8"/>
      <c r="I272" s="8"/>
      <c r="J272" s="8"/>
      <c r="K272" s="8"/>
      <c r="L272" s="25"/>
    </row>
    <row r="273" spans="2:12" s="12" customFormat="1" ht="20.100000000000001" customHeight="1">
      <c r="B273" s="8"/>
      <c r="C273" s="8"/>
      <c r="D273" s="8"/>
      <c r="E273" s="8"/>
      <c r="F273" s="8"/>
      <c r="G273" s="8"/>
      <c r="H273" s="8"/>
      <c r="I273" s="8"/>
      <c r="J273" s="8"/>
      <c r="K273" s="8"/>
      <c r="L273" s="25"/>
    </row>
    <row r="274" spans="2:12" s="12" customFormat="1" ht="20.100000000000001" customHeight="1">
      <c r="B274" s="8"/>
      <c r="C274" s="8"/>
      <c r="D274" s="8"/>
      <c r="E274" s="8"/>
      <c r="F274" s="8"/>
      <c r="G274" s="8"/>
      <c r="H274" s="8"/>
      <c r="I274" s="8"/>
      <c r="J274" s="8"/>
      <c r="K274" s="8"/>
      <c r="L274" s="25"/>
    </row>
    <row r="275" spans="2:12" s="12" customFormat="1" ht="20.100000000000001" customHeight="1">
      <c r="B275" s="8"/>
      <c r="C275" s="8"/>
      <c r="D275" s="8"/>
      <c r="E275" s="8"/>
      <c r="F275" s="8"/>
      <c r="G275" s="8"/>
      <c r="H275" s="8"/>
      <c r="I275" s="8"/>
      <c r="J275" s="8"/>
      <c r="K275" s="8"/>
      <c r="L275" s="25"/>
    </row>
    <row r="276" spans="2:12" s="12" customFormat="1" ht="20.100000000000001" customHeight="1">
      <c r="B276" s="8"/>
      <c r="C276" s="8"/>
      <c r="D276" s="8"/>
      <c r="E276" s="8"/>
      <c r="F276" s="8"/>
      <c r="G276" s="8"/>
      <c r="H276" s="8"/>
      <c r="I276" s="8"/>
      <c r="J276" s="8"/>
      <c r="K276" s="8"/>
      <c r="L276" s="25"/>
    </row>
    <row r="277" spans="2:12" s="12" customFormat="1" ht="20.100000000000001" customHeight="1">
      <c r="B277" s="8"/>
      <c r="C277" s="8"/>
      <c r="D277" s="8"/>
      <c r="E277" s="8"/>
      <c r="F277" s="8"/>
      <c r="G277" s="8"/>
      <c r="H277" s="8"/>
      <c r="I277" s="8"/>
      <c r="J277" s="8"/>
      <c r="K277" s="8"/>
      <c r="L277" s="25"/>
    </row>
    <row r="278" spans="2:12" s="12" customFormat="1" ht="20.100000000000001" customHeight="1">
      <c r="B278" s="8"/>
      <c r="C278" s="8"/>
      <c r="D278" s="8"/>
      <c r="E278" s="8"/>
      <c r="F278" s="8"/>
      <c r="G278" s="8"/>
      <c r="H278" s="8"/>
      <c r="I278" s="8"/>
      <c r="J278" s="8"/>
      <c r="K278" s="8"/>
      <c r="L278" s="25"/>
    </row>
    <row r="279" spans="2:12" s="12" customFormat="1" ht="20.100000000000001" customHeight="1">
      <c r="B279" s="8"/>
      <c r="C279" s="8"/>
      <c r="D279" s="8"/>
      <c r="E279" s="8"/>
      <c r="F279" s="8"/>
      <c r="G279" s="8"/>
      <c r="H279" s="8"/>
      <c r="I279" s="8"/>
      <c r="J279" s="8"/>
      <c r="K279" s="8"/>
      <c r="L279" s="25"/>
    </row>
    <row r="280" spans="2:12" s="12" customFormat="1" ht="20.100000000000001" customHeight="1">
      <c r="B280" s="8"/>
      <c r="C280" s="8"/>
      <c r="D280" s="8"/>
      <c r="E280" s="8"/>
      <c r="F280" s="8"/>
      <c r="G280" s="8"/>
      <c r="H280" s="8"/>
      <c r="I280" s="8"/>
      <c r="J280" s="8"/>
      <c r="K280" s="8"/>
      <c r="L280" s="25"/>
    </row>
    <row r="281" spans="2:12" s="12" customFormat="1" ht="20.100000000000001" customHeight="1">
      <c r="B281" s="8"/>
      <c r="C281" s="8"/>
      <c r="D281" s="8"/>
      <c r="E281" s="8"/>
      <c r="F281" s="8"/>
      <c r="G281" s="8"/>
      <c r="H281" s="8"/>
      <c r="I281" s="8"/>
      <c r="J281" s="8"/>
      <c r="K281" s="8"/>
      <c r="L281" s="25"/>
    </row>
    <row r="282" spans="2:12" s="12" customFormat="1" ht="20.100000000000001" customHeight="1">
      <c r="B282" s="8"/>
      <c r="C282" s="8"/>
      <c r="D282" s="8"/>
      <c r="E282" s="8"/>
      <c r="F282" s="8"/>
      <c r="G282" s="8"/>
      <c r="H282" s="8"/>
      <c r="I282" s="8"/>
      <c r="J282" s="8"/>
      <c r="K282" s="8"/>
      <c r="L282" s="25"/>
    </row>
    <row r="283" spans="2:12" s="12" customFormat="1" ht="20.100000000000001" customHeight="1">
      <c r="B283" s="8"/>
      <c r="C283" s="8"/>
      <c r="D283" s="8"/>
      <c r="E283" s="8"/>
      <c r="F283" s="8"/>
      <c r="G283" s="8"/>
      <c r="H283" s="8"/>
      <c r="I283" s="8"/>
      <c r="J283" s="8"/>
      <c r="K283" s="8"/>
      <c r="L283" s="25"/>
    </row>
    <row r="284" spans="2:12" s="12" customFormat="1" ht="20.100000000000001" customHeight="1">
      <c r="B284" s="8"/>
      <c r="C284" s="8"/>
      <c r="D284" s="8"/>
      <c r="E284" s="8"/>
      <c r="F284" s="8"/>
      <c r="G284" s="8"/>
      <c r="H284" s="8"/>
      <c r="I284" s="8"/>
      <c r="J284" s="8"/>
      <c r="K284" s="8"/>
      <c r="L284" s="25"/>
    </row>
    <row r="285" spans="2:12" s="12" customFormat="1" ht="20.100000000000001" customHeight="1">
      <c r="B285" s="8"/>
      <c r="C285" s="8"/>
      <c r="D285" s="8"/>
      <c r="E285" s="8"/>
      <c r="F285" s="8"/>
      <c r="G285" s="8"/>
      <c r="H285" s="8"/>
      <c r="I285" s="8"/>
      <c r="J285" s="8"/>
      <c r="K285" s="8"/>
      <c r="L285" s="25"/>
    </row>
    <row r="286" spans="2:12" s="12" customFormat="1" ht="20.100000000000001" customHeight="1">
      <c r="B286" s="8"/>
      <c r="C286" s="8"/>
      <c r="D286" s="8"/>
      <c r="E286" s="8"/>
      <c r="F286" s="8"/>
      <c r="G286" s="8"/>
      <c r="H286" s="8"/>
      <c r="I286" s="8"/>
      <c r="J286" s="8"/>
      <c r="K286" s="8"/>
      <c r="L286" s="25"/>
    </row>
    <row r="287" spans="2:12" s="12" customFormat="1" ht="20.100000000000001" customHeight="1">
      <c r="B287" s="8"/>
      <c r="C287" s="8"/>
      <c r="D287" s="8"/>
      <c r="E287" s="8"/>
      <c r="F287" s="8"/>
      <c r="G287" s="8"/>
      <c r="H287" s="8"/>
      <c r="I287" s="8"/>
      <c r="J287" s="8"/>
      <c r="K287" s="8"/>
      <c r="L287" s="25"/>
    </row>
    <row r="288" spans="2:12" s="12" customFormat="1" ht="20.100000000000001" customHeight="1">
      <c r="B288" s="8"/>
      <c r="C288" s="8"/>
      <c r="D288" s="8"/>
      <c r="E288" s="8"/>
      <c r="F288" s="8"/>
      <c r="G288" s="8"/>
      <c r="H288" s="8"/>
      <c r="I288" s="8"/>
      <c r="J288" s="8"/>
      <c r="K288" s="8"/>
      <c r="L288" s="25"/>
    </row>
    <row r="289" spans="2:12" s="12" customFormat="1" ht="20.100000000000001" customHeight="1">
      <c r="B289" s="8"/>
      <c r="C289" s="8"/>
      <c r="D289" s="8"/>
      <c r="E289" s="8"/>
      <c r="F289" s="8"/>
      <c r="G289" s="8"/>
      <c r="H289" s="8"/>
      <c r="I289" s="8"/>
      <c r="J289" s="8"/>
      <c r="K289" s="8"/>
      <c r="L289" s="25"/>
    </row>
    <row r="290" spans="2:12" s="12" customFormat="1" ht="20.100000000000001" customHeight="1">
      <c r="B290" s="8"/>
      <c r="C290" s="8"/>
      <c r="D290" s="8"/>
      <c r="E290" s="8"/>
      <c r="F290" s="8"/>
      <c r="G290" s="8"/>
      <c r="H290" s="8"/>
      <c r="I290" s="8"/>
      <c r="J290" s="8"/>
      <c r="K290" s="8"/>
      <c r="L290" s="25"/>
    </row>
    <row r="291" spans="2:12" s="12" customFormat="1" ht="20.100000000000001" customHeight="1">
      <c r="B291" s="8"/>
      <c r="C291" s="8"/>
      <c r="D291" s="8"/>
      <c r="E291" s="8"/>
      <c r="F291" s="8"/>
      <c r="G291" s="8"/>
      <c r="H291" s="8"/>
      <c r="I291" s="8"/>
      <c r="J291" s="8"/>
      <c r="K291" s="8"/>
      <c r="L291" s="25"/>
    </row>
    <row r="292" spans="2:12" s="12" customFormat="1" ht="20.100000000000001" customHeight="1">
      <c r="B292" s="8"/>
      <c r="C292" s="8"/>
      <c r="D292" s="8"/>
      <c r="E292" s="8"/>
      <c r="F292" s="8"/>
      <c r="G292" s="8"/>
      <c r="H292" s="8"/>
      <c r="I292" s="8"/>
      <c r="J292" s="8"/>
      <c r="K292" s="8"/>
      <c r="L292" s="25"/>
    </row>
    <row r="293" spans="2:12" s="12" customFormat="1" ht="20.100000000000001" customHeight="1">
      <c r="B293" s="8"/>
      <c r="C293" s="8"/>
      <c r="D293" s="8"/>
      <c r="E293" s="8"/>
      <c r="F293" s="8"/>
      <c r="G293" s="8"/>
      <c r="H293" s="8"/>
      <c r="I293" s="8"/>
      <c r="J293" s="8"/>
      <c r="K293" s="8"/>
      <c r="L293" s="25"/>
    </row>
    <row r="294" spans="2:12" s="12" customFormat="1" ht="20.100000000000001" customHeight="1">
      <c r="B294" s="8"/>
      <c r="C294" s="8"/>
      <c r="D294" s="8"/>
      <c r="E294" s="8"/>
      <c r="F294" s="8"/>
      <c r="G294" s="8"/>
      <c r="H294" s="8"/>
      <c r="I294" s="8"/>
      <c r="J294" s="8"/>
      <c r="K294" s="8"/>
      <c r="L294" s="25"/>
    </row>
    <row r="295" spans="2:12" s="12" customFormat="1" ht="20.100000000000001" customHeight="1">
      <c r="B295" s="8"/>
      <c r="C295" s="8"/>
      <c r="D295" s="8"/>
      <c r="E295" s="8"/>
      <c r="F295" s="8"/>
      <c r="G295" s="8"/>
      <c r="H295" s="8"/>
      <c r="I295" s="8"/>
      <c r="J295" s="8"/>
      <c r="K295" s="8"/>
      <c r="L295" s="25"/>
    </row>
    <row r="296" spans="2:12" s="12" customFormat="1" ht="20.100000000000001" customHeight="1">
      <c r="B296" s="8"/>
      <c r="C296" s="8"/>
      <c r="D296" s="8"/>
      <c r="E296" s="8"/>
      <c r="F296" s="8"/>
      <c r="G296" s="8"/>
      <c r="H296" s="8"/>
      <c r="I296" s="8"/>
      <c r="J296" s="8"/>
      <c r="K296" s="8"/>
      <c r="L296" s="25"/>
    </row>
    <row r="297" spans="2:12" s="12" customFormat="1" ht="20.100000000000001" customHeight="1">
      <c r="B297" s="8"/>
      <c r="C297" s="8"/>
      <c r="D297" s="8"/>
      <c r="E297" s="8"/>
      <c r="F297" s="8"/>
      <c r="G297" s="8"/>
      <c r="H297" s="8"/>
      <c r="I297" s="8"/>
      <c r="J297" s="8"/>
      <c r="K297" s="8"/>
      <c r="L297" s="25"/>
    </row>
    <row r="298" spans="2:12" s="12" customFormat="1" ht="20.100000000000001" customHeight="1">
      <c r="B298" s="8"/>
      <c r="C298" s="8"/>
      <c r="D298" s="8"/>
      <c r="E298" s="8"/>
      <c r="F298" s="8"/>
      <c r="G298" s="8"/>
      <c r="H298" s="8"/>
      <c r="I298" s="8"/>
      <c r="J298" s="8"/>
      <c r="K298" s="8"/>
      <c r="L298" s="25"/>
    </row>
    <row r="299" spans="2:12" s="12" customFormat="1" ht="20.100000000000001" customHeight="1">
      <c r="B299" s="8"/>
      <c r="C299" s="8"/>
      <c r="D299" s="8"/>
      <c r="E299" s="8"/>
      <c r="F299" s="8"/>
      <c r="G299" s="8"/>
      <c r="H299" s="8"/>
      <c r="I299" s="8"/>
      <c r="J299" s="8"/>
      <c r="K299" s="8"/>
      <c r="L299" s="25"/>
    </row>
    <row r="300" spans="2:12" s="12" customFormat="1" ht="20.100000000000001" customHeight="1">
      <c r="B300" s="8"/>
      <c r="C300" s="8"/>
      <c r="D300" s="8"/>
      <c r="E300" s="8"/>
      <c r="F300" s="8"/>
      <c r="G300" s="8"/>
      <c r="H300" s="8"/>
      <c r="I300" s="8"/>
      <c r="J300" s="8"/>
      <c r="K300" s="8"/>
      <c r="L300" s="25"/>
    </row>
    <row r="301" spans="2:12" s="12" customFormat="1" ht="20.100000000000001" customHeight="1">
      <c r="B301" s="8"/>
      <c r="C301" s="8"/>
      <c r="D301" s="8"/>
      <c r="E301" s="8"/>
      <c r="F301" s="8"/>
      <c r="G301" s="8"/>
      <c r="H301" s="8"/>
      <c r="I301" s="8"/>
      <c r="J301" s="8"/>
      <c r="K301" s="8"/>
      <c r="L301" s="25"/>
    </row>
    <row r="302" spans="2:12" s="12" customFormat="1" ht="20.100000000000001" customHeight="1">
      <c r="B302" s="8"/>
      <c r="C302" s="8"/>
      <c r="D302" s="8"/>
      <c r="E302" s="8"/>
      <c r="F302" s="8"/>
      <c r="G302" s="8"/>
      <c r="H302" s="8"/>
      <c r="I302" s="8"/>
      <c r="J302" s="8"/>
      <c r="K302" s="8"/>
      <c r="L302" s="25"/>
    </row>
    <row r="303" spans="2:12" s="12" customFormat="1" ht="20.100000000000001" customHeight="1">
      <c r="B303" s="8"/>
      <c r="C303" s="8"/>
      <c r="D303" s="8"/>
      <c r="E303" s="8"/>
      <c r="F303" s="8"/>
      <c r="G303" s="8"/>
      <c r="H303" s="8"/>
      <c r="I303" s="8"/>
      <c r="J303" s="8"/>
      <c r="K303" s="8"/>
      <c r="L303" s="25"/>
    </row>
    <row r="304" spans="2:12" s="12" customFormat="1" ht="20.100000000000001" customHeight="1">
      <c r="B304" s="8"/>
      <c r="C304" s="8"/>
      <c r="D304" s="8"/>
      <c r="E304" s="8"/>
      <c r="F304" s="8"/>
      <c r="G304" s="8"/>
      <c r="H304" s="8"/>
      <c r="I304" s="8"/>
      <c r="J304" s="8"/>
      <c r="K304" s="8"/>
      <c r="L304" s="25"/>
    </row>
    <row r="305" spans="2:12" s="12" customFormat="1" ht="20.100000000000001" customHeight="1">
      <c r="B305" s="8"/>
      <c r="C305" s="8"/>
      <c r="D305" s="8"/>
      <c r="E305" s="8"/>
      <c r="F305" s="8"/>
      <c r="G305" s="8"/>
      <c r="H305" s="8"/>
      <c r="I305" s="8"/>
      <c r="J305" s="8"/>
      <c r="K305" s="8"/>
      <c r="L305" s="25"/>
    </row>
    <row r="306" spans="2:12" s="12" customFormat="1" ht="20.100000000000001" customHeight="1">
      <c r="B306" s="8"/>
      <c r="C306" s="8"/>
      <c r="D306" s="8"/>
      <c r="E306" s="8"/>
      <c r="F306" s="8"/>
      <c r="G306" s="8"/>
      <c r="H306" s="8"/>
      <c r="I306" s="8"/>
      <c r="J306" s="8"/>
      <c r="K306" s="8"/>
      <c r="L306" s="25"/>
    </row>
    <row r="307" spans="2:12" s="12" customFormat="1" ht="20.100000000000001" customHeight="1">
      <c r="B307" s="8"/>
      <c r="C307" s="8"/>
      <c r="D307" s="8"/>
      <c r="E307" s="8"/>
      <c r="F307" s="8"/>
      <c r="G307" s="8"/>
      <c r="H307" s="8"/>
      <c r="I307" s="8"/>
      <c r="J307" s="8"/>
      <c r="K307" s="8"/>
      <c r="L307" s="25"/>
    </row>
    <row r="308" spans="2:12" s="12" customFormat="1" ht="20.100000000000001" customHeight="1">
      <c r="B308" s="8"/>
      <c r="C308" s="8"/>
      <c r="D308" s="8"/>
      <c r="E308" s="8"/>
      <c r="F308" s="8"/>
      <c r="G308" s="8"/>
      <c r="H308" s="8"/>
      <c r="I308" s="8"/>
      <c r="J308" s="8"/>
      <c r="K308" s="8"/>
      <c r="L308" s="25"/>
    </row>
    <row r="309" spans="2:12" s="12" customFormat="1" ht="20.100000000000001" customHeight="1">
      <c r="B309" s="8"/>
      <c r="C309" s="8"/>
      <c r="D309" s="8"/>
      <c r="E309" s="8"/>
      <c r="F309" s="8"/>
      <c r="G309" s="8"/>
      <c r="H309" s="8"/>
      <c r="I309" s="8"/>
      <c r="J309" s="8"/>
      <c r="K309" s="8"/>
      <c r="L309" s="25"/>
    </row>
    <row r="310" spans="2:12" s="12" customFormat="1" ht="20.100000000000001" customHeight="1">
      <c r="B310" s="8"/>
      <c r="C310" s="8"/>
      <c r="D310" s="8"/>
      <c r="E310" s="8"/>
      <c r="F310" s="8"/>
      <c r="G310" s="8"/>
      <c r="H310" s="8"/>
      <c r="I310" s="8"/>
      <c r="J310" s="8"/>
      <c r="K310" s="8"/>
      <c r="L310" s="25"/>
    </row>
    <row r="311" spans="2:12" s="12" customFormat="1" ht="20.100000000000001" customHeight="1">
      <c r="B311" s="8"/>
      <c r="C311" s="8"/>
      <c r="D311" s="8"/>
      <c r="E311" s="8"/>
      <c r="F311" s="8"/>
      <c r="G311" s="8"/>
      <c r="H311" s="8"/>
      <c r="I311" s="8"/>
      <c r="J311" s="8"/>
      <c r="K311" s="8"/>
      <c r="L311" s="25"/>
    </row>
    <row r="312" spans="2:12" s="12" customFormat="1" ht="20.100000000000001" customHeight="1">
      <c r="B312" s="8"/>
      <c r="C312" s="8"/>
      <c r="D312" s="8"/>
      <c r="E312" s="8"/>
      <c r="F312" s="8"/>
      <c r="G312" s="8"/>
      <c r="H312" s="8"/>
      <c r="I312" s="8"/>
      <c r="J312" s="8"/>
      <c r="K312" s="8"/>
      <c r="L312" s="25"/>
    </row>
    <row r="313" spans="2:12" s="12" customFormat="1" ht="20.100000000000001" customHeight="1">
      <c r="B313" s="8"/>
      <c r="C313" s="8"/>
      <c r="D313" s="8"/>
      <c r="E313" s="8"/>
      <c r="F313" s="8"/>
      <c r="G313" s="8"/>
      <c r="H313" s="8"/>
      <c r="I313" s="8"/>
      <c r="J313" s="8"/>
      <c r="K313" s="8"/>
      <c r="L313" s="25"/>
    </row>
    <row r="314" spans="2:12" s="12" customFormat="1" ht="20.100000000000001" customHeight="1">
      <c r="B314" s="8"/>
      <c r="C314" s="8"/>
      <c r="D314" s="8"/>
      <c r="E314" s="8"/>
      <c r="F314" s="8"/>
      <c r="G314" s="8"/>
      <c r="H314" s="8"/>
      <c r="I314" s="8"/>
      <c r="J314" s="8"/>
      <c r="K314" s="8"/>
      <c r="L314" s="25"/>
    </row>
    <row r="315" spans="2:12" s="12" customFormat="1" ht="20.100000000000001" customHeight="1">
      <c r="B315" s="8"/>
      <c r="C315" s="8"/>
      <c r="D315" s="8"/>
      <c r="E315" s="8"/>
      <c r="F315" s="8"/>
      <c r="G315" s="8"/>
      <c r="H315" s="8"/>
      <c r="I315" s="8"/>
      <c r="J315" s="8"/>
      <c r="K315" s="8"/>
      <c r="L315" s="25"/>
    </row>
    <row r="316" spans="2:12" s="12" customFormat="1" ht="20.100000000000001" customHeight="1">
      <c r="B316" s="8"/>
      <c r="C316" s="8"/>
      <c r="D316" s="8"/>
      <c r="E316" s="8"/>
      <c r="F316" s="8"/>
      <c r="G316" s="8"/>
      <c r="H316" s="8"/>
      <c r="I316" s="8"/>
      <c r="J316" s="8"/>
      <c r="K316" s="8"/>
      <c r="L316" s="25"/>
    </row>
    <row r="317" spans="2:12" s="12" customFormat="1" ht="20.100000000000001" customHeight="1">
      <c r="B317" s="8"/>
      <c r="C317" s="8"/>
      <c r="D317" s="8"/>
      <c r="E317" s="8"/>
      <c r="F317" s="8"/>
      <c r="G317" s="8"/>
      <c r="H317" s="8"/>
      <c r="I317" s="8"/>
      <c r="J317" s="8"/>
      <c r="K317" s="8"/>
      <c r="L317" s="25"/>
    </row>
    <row r="318" spans="2:12" s="12" customFormat="1" ht="20.100000000000001" customHeight="1">
      <c r="B318" s="8"/>
      <c r="C318" s="8"/>
      <c r="D318" s="8"/>
      <c r="E318" s="8"/>
      <c r="F318" s="8"/>
      <c r="G318" s="8"/>
      <c r="H318" s="8"/>
      <c r="I318" s="8"/>
      <c r="J318" s="8"/>
      <c r="K318" s="8"/>
      <c r="L318" s="25"/>
    </row>
    <row r="319" spans="2:12" s="12" customFormat="1" ht="20.100000000000001" customHeight="1">
      <c r="B319" s="8"/>
      <c r="C319" s="8"/>
      <c r="D319" s="8"/>
      <c r="E319" s="8"/>
      <c r="F319" s="8"/>
      <c r="G319" s="8"/>
      <c r="H319" s="8"/>
      <c r="I319" s="8"/>
      <c r="J319" s="8"/>
      <c r="K319" s="8"/>
      <c r="L319" s="25"/>
    </row>
    <row r="320" spans="2:12" s="12" customFormat="1" ht="20.100000000000001" customHeight="1">
      <c r="B320" s="8"/>
      <c r="C320" s="8"/>
      <c r="D320" s="8"/>
      <c r="E320" s="8"/>
      <c r="F320" s="8"/>
      <c r="G320" s="8"/>
      <c r="H320" s="8"/>
      <c r="I320" s="8"/>
      <c r="J320" s="8"/>
      <c r="K320" s="8"/>
      <c r="L320" s="25"/>
    </row>
    <row r="321" spans="2:12" s="12" customFormat="1" ht="20.100000000000001" customHeight="1">
      <c r="B321" s="8"/>
      <c r="C321" s="8"/>
      <c r="D321" s="8"/>
      <c r="E321" s="8"/>
      <c r="F321" s="8"/>
      <c r="G321" s="8"/>
      <c r="H321" s="8"/>
      <c r="I321" s="8"/>
      <c r="J321" s="8"/>
      <c r="K321" s="8"/>
      <c r="L321" s="25"/>
    </row>
    <row r="322" spans="2:12" s="12" customFormat="1" ht="20.100000000000001" customHeight="1">
      <c r="B322" s="8"/>
      <c r="C322" s="8"/>
      <c r="D322" s="8"/>
      <c r="E322" s="8"/>
      <c r="F322" s="8"/>
      <c r="G322" s="8"/>
      <c r="H322" s="8"/>
      <c r="I322" s="8"/>
      <c r="J322" s="8"/>
      <c r="K322" s="8"/>
      <c r="L322" s="25"/>
    </row>
    <row r="323" spans="2:12" s="12" customFormat="1" ht="20.100000000000001" customHeight="1">
      <c r="B323" s="8"/>
      <c r="C323" s="8"/>
      <c r="D323" s="8"/>
      <c r="E323" s="8"/>
      <c r="F323" s="8"/>
      <c r="G323" s="8"/>
      <c r="H323" s="8"/>
      <c r="I323" s="8"/>
      <c r="J323" s="8"/>
      <c r="K323" s="8"/>
      <c r="L323" s="25"/>
    </row>
    <row r="324" spans="2:12" s="12" customFormat="1" ht="20.100000000000001" customHeight="1">
      <c r="B324" s="8"/>
      <c r="C324" s="8"/>
      <c r="D324" s="8"/>
      <c r="E324" s="8"/>
      <c r="F324" s="8"/>
      <c r="G324" s="8"/>
      <c r="H324" s="8"/>
      <c r="I324" s="8"/>
      <c r="J324" s="8"/>
      <c r="K324" s="8"/>
      <c r="L324" s="25"/>
    </row>
    <row r="325" spans="2:12" s="12" customFormat="1" ht="20.100000000000001" customHeight="1">
      <c r="B325" s="8"/>
      <c r="C325" s="8"/>
      <c r="D325" s="8"/>
      <c r="E325" s="8"/>
      <c r="F325" s="8"/>
      <c r="G325" s="8"/>
      <c r="H325" s="8"/>
      <c r="I325" s="8"/>
      <c r="J325" s="8"/>
      <c r="K325" s="8"/>
      <c r="L325" s="25"/>
    </row>
    <row r="326" spans="2:12" s="12" customFormat="1" ht="20.100000000000001" customHeight="1">
      <c r="B326" s="8"/>
      <c r="C326" s="8"/>
      <c r="D326" s="8"/>
      <c r="E326" s="8"/>
      <c r="F326" s="8"/>
      <c r="G326" s="8"/>
      <c r="H326" s="8"/>
      <c r="I326" s="8"/>
      <c r="J326" s="8"/>
      <c r="K326" s="8"/>
      <c r="L326" s="25"/>
    </row>
    <row r="327" spans="2:12" s="12" customFormat="1" ht="20.100000000000001" customHeight="1">
      <c r="B327" s="8"/>
      <c r="C327" s="8"/>
      <c r="D327" s="8"/>
      <c r="E327" s="8"/>
      <c r="F327" s="8"/>
      <c r="G327" s="8"/>
      <c r="H327" s="8"/>
      <c r="I327" s="8"/>
      <c r="J327" s="8"/>
      <c r="K327" s="8"/>
      <c r="L327" s="25"/>
    </row>
    <row r="328" spans="2:12" s="12" customFormat="1" ht="20.100000000000001" customHeight="1">
      <c r="B328" s="8"/>
      <c r="C328" s="8"/>
      <c r="D328" s="8"/>
      <c r="E328" s="8"/>
      <c r="F328" s="8"/>
      <c r="G328" s="8"/>
      <c r="H328" s="8"/>
      <c r="I328" s="8"/>
      <c r="J328" s="8"/>
      <c r="K328" s="8"/>
      <c r="L328" s="25"/>
    </row>
    <row r="329" spans="2:12" s="12" customFormat="1" ht="20.100000000000001" customHeight="1">
      <c r="B329" s="8"/>
      <c r="C329" s="8"/>
      <c r="D329" s="8"/>
      <c r="E329" s="8"/>
      <c r="F329" s="8"/>
      <c r="G329" s="8"/>
      <c r="H329" s="8"/>
      <c r="I329" s="8"/>
      <c r="J329" s="8"/>
      <c r="K329" s="8"/>
      <c r="L329" s="25"/>
    </row>
    <row r="330" spans="2:12" s="12" customFormat="1" ht="20.100000000000001" customHeight="1">
      <c r="B330" s="8"/>
      <c r="C330" s="8"/>
      <c r="D330" s="8"/>
      <c r="E330" s="8"/>
      <c r="F330" s="8"/>
      <c r="G330" s="8"/>
      <c r="H330" s="8"/>
      <c r="I330" s="8"/>
      <c r="J330" s="8"/>
      <c r="K330" s="8"/>
      <c r="L330" s="25"/>
    </row>
    <row r="331" spans="2:12" s="12" customFormat="1" ht="20.100000000000001" customHeight="1">
      <c r="B331" s="8"/>
      <c r="C331" s="8"/>
      <c r="D331" s="8"/>
      <c r="E331" s="8"/>
      <c r="F331" s="8"/>
      <c r="G331" s="8"/>
      <c r="H331" s="8"/>
      <c r="I331" s="8"/>
      <c r="J331" s="8"/>
      <c r="K331" s="8"/>
      <c r="L331" s="25"/>
    </row>
    <row r="332" spans="2:12" s="12" customFormat="1" ht="20.100000000000001" customHeight="1">
      <c r="B332" s="8"/>
      <c r="C332" s="8"/>
      <c r="D332" s="8"/>
      <c r="E332" s="8"/>
      <c r="F332" s="8"/>
      <c r="G332" s="8"/>
      <c r="H332" s="8"/>
      <c r="I332" s="8"/>
      <c r="J332" s="8"/>
      <c r="K332" s="8"/>
      <c r="L332" s="25"/>
    </row>
    <row r="333" spans="2:12" s="12" customFormat="1" ht="20.100000000000001" customHeight="1">
      <c r="B333" s="8"/>
      <c r="C333" s="8"/>
      <c r="D333" s="8"/>
      <c r="E333" s="8"/>
      <c r="F333" s="8"/>
      <c r="G333" s="8"/>
      <c r="H333" s="8"/>
      <c r="I333" s="8"/>
      <c r="J333" s="8"/>
      <c r="K333" s="8"/>
      <c r="L333" s="25"/>
    </row>
    <row r="334" spans="2:12" s="12" customFormat="1" ht="20.100000000000001" customHeight="1">
      <c r="B334" s="8"/>
      <c r="C334" s="8"/>
      <c r="D334" s="8"/>
      <c r="E334" s="8"/>
      <c r="F334" s="8"/>
      <c r="G334" s="8"/>
      <c r="H334" s="8"/>
      <c r="I334" s="8"/>
      <c r="J334" s="8"/>
      <c r="K334" s="8"/>
      <c r="L334" s="25"/>
    </row>
    <row r="335" spans="2:12" s="12" customFormat="1" ht="20.100000000000001" customHeight="1">
      <c r="B335" s="8"/>
      <c r="C335" s="8"/>
      <c r="D335" s="8"/>
      <c r="E335" s="8"/>
      <c r="F335" s="8"/>
      <c r="G335" s="8"/>
      <c r="H335" s="8"/>
      <c r="I335" s="8"/>
      <c r="J335" s="8"/>
      <c r="K335" s="8"/>
      <c r="L335" s="25"/>
    </row>
    <row r="336" spans="2:12" s="12" customFormat="1" ht="20.100000000000001" customHeight="1">
      <c r="B336" s="8"/>
      <c r="C336" s="8"/>
      <c r="D336" s="8"/>
      <c r="E336" s="8"/>
      <c r="F336" s="8"/>
      <c r="G336" s="8"/>
      <c r="H336" s="8"/>
      <c r="I336" s="8"/>
      <c r="J336" s="8"/>
      <c r="K336" s="8"/>
      <c r="L336" s="25"/>
    </row>
    <row r="337" spans="2:12" s="12" customFormat="1" ht="20.100000000000001" customHeight="1">
      <c r="B337" s="8"/>
      <c r="C337" s="8"/>
      <c r="D337" s="8"/>
      <c r="E337" s="8"/>
      <c r="F337" s="8"/>
      <c r="G337" s="8"/>
      <c r="H337" s="8"/>
      <c r="I337" s="8"/>
      <c r="J337" s="8"/>
      <c r="K337" s="8"/>
      <c r="L337" s="25"/>
    </row>
    <row r="338" spans="2:12" s="12" customFormat="1" ht="20.100000000000001" customHeight="1">
      <c r="B338" s="8"/>
      <c r="C338" s="8"/>
      <c r="D338" s="8"/>
      <c r="E338" s="8"/>
      <c r="F338" s="8"/>
      <c r="G338" s="8"/>
      <c r="H338" s="8"/>
      <c r="I338" s="8"/>
      <c r="J338" s="8"/>
      <c r="K338" s="8"/>
      <c r="L338" s="25"/>
    </row>
    <row r="339" spans="2:12" s="12" customFormat="1" ht="20.100000000000001" customHeight="1">
      <c r="B339" s="8"/>
      <c r="C339" s="8"/>
      <c r="D339" s="8"/>
      <c r="E339" s="8"/>
      <c r="F339" s="8"/>
      <c r="G339" s="8"/>
      <c r="H339" s="8"/>
      <c r="I339" s="8"/>
      <c r="J339" s="8"/>
      <c r="K339" s="8"/>
      <c r="L339" s="25"/>
    </row>
    <row r="340" spans="2:12" s="12" customFormat="1" ht="20.100000000000001" customHeight="1">
      <c r="B340" s="8"/>
      <c r="C340" s="8"/>
      <c r="D340" s="8"/>
      <c r="E340" s="8"/>
      <c r="F340" s="8"/>
      <c r="G340" s="8"/>
      <c r="H340" s="8"/>
      <c r="I340" s="8"/>
      <c r="J340" s="8"/>
      <c r="K340" s="8"/>
      <c r="L340" s="25"/>
    </row>
    <row r="341" spans="2:12" s="12" customFormat="1" ht="20.100000000000001" customHeight="1">
      <c r="B341" s="8"/>
      <c r="C341" s="8"/>
      <c r="D341" s="8"/>
      <c r="E341" s="8"/>
      <c r="F341" s="8"/>
      <c r="G341" s="8"/>
      <c r="H341" s="8"/>
      <c r="I341" s="8"/>
      <c r="J341" s="8"/>
      <c r="K341" s="8"/>
      <c r="L341" s="25"/>
    </row>
    <row r="342" spans="2:12" s="12" customFormat="1" ht="20.100000000000001" customHeight="1">
      <c r="B342" s="8"/>
      <c r="C342" s="8"/>
      <c r="D342" s="8"/>
      <c r="E342" s="8"/>
      <c r="F342" s="8"/>
      <c r="G342" s="8"/>
      <c r="H342" s="8"/>
      <c r="I342" s="8"/>
      <c r="J342" s="8"/>
      <c r="K342" s="8"/>
      <c r="L342" s="25"/>
    </row>
    <row r="343" spans="2:12" s="12" customFormat="1" ht="20.100000000000001" customHeight="1">
      <c r="B343" s="8"/>
      <c r="C343" s="8"/>
      <c r="D343" s="8"/>
      <c r="E343" s="8"/>
      <c r="F343" s="8"/>
      <c r="G343" s="8"/>
      <c r="H343" s="8"/>
      <c r="I343" s="8"/>
      <c r="J343" s="8"/>
      <c r="K343" s="8"/>
      <c r="L343" s="25"/>
    </row>
    <row r="344" spans="2:12" s="12" customFormat="1" ht="20.100000000000001" customHeight="1">
      <c r="B344" s="8"/>
      <c r="C344" s="8"/>
      <c r="D344" s="8"/>
      <c r="E344" s="8"/>
      <c r="F344" s="8"/>
      <c r="G344" s="8"/>
      <c r="H344" s="8"/>
      <c r="I344" s="8"/>
      <c r="J344" s="8"/>
      <c r="K344" s="8"/>
      <c r="L344" s="25"/>
    </row>
    <row r="345" spans="2:12" s="12" customFormat="1" ht="20.100000000000001" customHeight="1">
      <c r="B345" s="8"/>
      <c r="C345" s="8"/>
      <c r="D345" s="8"/>
      <c r="E345" s="8"/>
      <c r="F345" s="8"/>
      <c r="G345" s="8"/>
      <c r="H345" s="8"/>
      <c r="I345" s="8"/>
      <c r="J345" s="8"/>
      <c r="K345" s="8"/>
      <c r="L345" s="25"/>
    </row>
    <row r="346" spans="2:12" s="12" customFormat="1" ht="20.100000000000001" customHeight="1">
      <c r="B346" s="8"/>
      <c r="C346" s="8"/>
      <c r="D346" s="8"/>
      <c r="E346" s="8"/>
      <c r="F346" s="8"/>
      <c r="G346" s="8"/>
      <c r="H346" s="8"/>
      <c r="I346" s="8"/>
      <c r="J346" s="8"/>
      <c r="K346" s="8"/>
      <c r="L346" s="25"/>
    </row>
    <row r="347" spans="2:12" s="12" customFormat="1" ht="20.100000000000001" customHeight="1">
      <c r="B347" s="8"/>
      <c r="C347" s="8"/>
      <c r="D347" s="8"/>
      <c r="E347" s="8"/>
      <c r="F347" s="8"/>
      <c r="G347" s="8"/>
      <c r="H347" s="8"/>
      <c r="I347" s="8"/>
      <c r="J347" s="8"/>
      <c r="K347" s="8"/>
      <c r="L347" s="25"/>
    </row>
    <row r="348" spans="2:12" s="12" customFormat="1" ht="20.100000000000001" customHeight="1">
      <c r="B348" s="8"/>
      <c r="C348" s="8"/>
      <c r="D348" s="8"/>
      <c r="E348" s="8"/>
      <c r="F348" s="8"/>
      <c r="G348" s="8"/>
      <c r="H348" s="8"/>
      <c r="I348" s="8"/>
      <c r="J348" s="8"/>
      <c r="K348" s="8"/>
      <c r="L348" s="25"/>
    </row>
    <row r="349" spans="2:12" s="12" customFormat="1" ht="20.100000000000001" customHeight="1">
      <c r="B349" s="8"/>
      <c r="C349" s="8"/>
      <c r="D349" s="8"/>
      <c r="E349" s="8"/>
      <c r="F349" s="8"/>
      <c r="G349" s="8"/>
      <c r="H349" s="8"/>
      <c r="I349" s="8"/>
      <c r="J349" s="8"/>
      <c r="K349" s="8"/>
      <c r="L349" s="25"/>
    </row>
    <row r="350" spans="2:12" s="12" customFormat="1" ht="20.100000000000001" customHeight="1">
      <c r="B350" s="8"/>
      <c r="C350" s="8"/>
      <c r="D350" s="8"/>
      <c r="E350" s="8"/>
      <c r="F350" s="8"/>
      <c r="G350" s="8"/>
      <c r="H350" s="8"/>
      <c r="I350" s="8"/>
      <c r="J350" s="8"/>
      <c r="K350" s="8"/>
      <c r="L350" s="25"/>
    </row>
    <row r="351" spans="2:12" s="12" customFormat="1" ht="20.100000000000001" customHeight="1">
      <c r="B351" s="8"/>
      <c r="C351" s="8"/>
      <c r="D351" s="8"/>
      <c r="E351" s="8"/>
      <c r="F351" s="8"/>
      <c r="G351" s="8"/>
      <c r="H351" s="8"/>
      <c r="I351" s="8"/>
      <c r="J351" s="8"/>
      <c r="K351" s="8"/>
      <c r="L351" s="25"/>
    </row>
    <row r="352" spans="2:12" s="12" customFormat="1" ht="20.100000000000001" customHeight="1">
      <c r="B352" s="8"/>
      <c r="C352" s="8"/>
      <c r="D352" s="8"/>
      <c r="E352" s="8"/>
      <c r="F352" s="8"/>
      <c r="G352" s="8"/>
      <c r="H352" s="8"/>
      <c r="I352" s="8"/>
      <c r="J352" s="8"/>
      <c r="K352" s="8"/>
      <c r="L352" s="25"/>
    </row>
    <row r="353" spans="2:12" s="12" customFormat="1" ht="20.100000000000001" customHeight="1">
      <c r="B353" s="8"/>
      <c r="C353" s="8"/>
      <c r="D353" s="8"/>
      <c r="E353" s="8"/>
      <c r="F353" s="8"/>
      <c r="G353" s="8"/>
      <c r="H353" s="8"/>
      <c r="I353" s="8"/>
      <c r="J353" s="8"/>
      <c r="K353" s="8"/>
      <c r="L353" s="25"/>
    </row>
    <row r="354" spans="2:12" s="12" customFormat="1" ht="20.100000000000001" customHeight="1">
      <c r="B354" s="8"/>
      <c r="C354" s="8"/>
      <c r="D354" s="8"/>
      <c r="E354" s="8"/>
      <c r="F354" s="8"/>
      <c r="G354" s="8"/>
      <c r="H354" s="8"/>
      <c r="I354" s="8"/>
      <c r="J354" s="8"/>
      <c r="K354" s="8"/>
      <c r="L354" s="25"/>
    </row>
    <row r="355" spans="2:12" s="12" customFormat="1" ht="20.100000000000001" customHeight="1">
      <c r="B355" s="8"/>
      <c r="C355" s="8"/>
      <c r="D355" s="8"/>
      <c r="E355" s="8"/>
      <c r="F355" s="8"/>
      <c r="G355" s="8"/>
      <c r="H355" s="8"/>
      <c r="I355" s="8"/>
      <c r="J355" s="8"/>
      <c r="K355" s="8"/>
      <c r="L355" s="25"/>
    </row>
    <row r="356" spans="2:12" s="12" customFormat="1" ht="20.100000000000001" customHeight="1">
      <c r="B356" s="8"/>
      <c r="C356" s="8"/>
      <c r="D356" s="8"/>
      <c r="E356" s="8"/>
      <c r="F356" s="8"/>
      <c r="G356" s="8"/>
      <c r="H356" s="8"/>
      <c r="I356" s="8"/>
      <c r="J356" s="8"/>
      <c r="K356" s="8"/>
      <c r="L356" s="25"/>
    </row>
    <row r="357" spans="2:12" s="12" customFormat="1" ht="20.100000000000001" customHeight="1">
      <c r="B357" s="8"/>
      <c r="C357" s="8"/>
      <c r="D357" s="8"/>
      <c r="E357" s="8"/>
      <c r="F357" s="8"/>
      <c r="G357" s="8"/>
      <c r="H357" s="8"/>
      <c r="I357" s="8"/>
      <c r="J357" s="8"/>
      <c r="K357" s="8"/>
      <c r="L357" s="25"/>
    </row>
    <row r="358" spans="2:12" s="12" customFormat="1" ht="20.100000000000001" customHeight="1">
      <c r="B358" s="8"/>
      <c r="C358" s="8"/>
      <c r="D358" s="8"/>
      <c r="E358" s="8"/>
      <c r="F358" s="8"/>
      <c r="G358" s="8"/>
      <c r="H358" s="8"/>
      <c r="I358" s="8"/>
      <c r="J358" s="8"/>
      <c r="K358" s="8"/>
      <c r="L358" s="25"/>
    </row>
    <row r="359" spans="2:12" s="12" customFormat="1" ht="20.100000000000001" customHeight="1">
      <c r="B359" s="8"/>
      <c r="C359" s="8"/>
      <c r="D359" s="8"/>
      <c r="E359" s="8"/>
      <c r="F359" s="8"/>
      <c r="G359" s="8"/>
      <c r="H359" s="8"/>
      <c r="I359" s="8"/>
      <c r="J359" s="8"/>
      <c r="K359" s="8"/>
      <c r="L359" s="25"/>
    </row>
    <row r="360" spans="2:12" s="12" customFormat="1" ht="20.100000000000001" customHeight="1">
      <c r="B360" s="8"/>
      <c r="C360" s="8"/>
      <c r="D360" s="8"/>
      <c r="E360" s="8"/>
      <c r="F360" s="8"/>
      <c r="G360" s="8"/>
      <c r="H360" s="8"/>
      <c r="I360" s="8"/>
      <c r="J360" s="8"/>
      <c r="K360" s="8"/>
      <c r="L360" s="25"/>
    </row>
    <row r="361" spans="2:12" s="12" customFormat="1" ht="20.100000000000001" customHeight="1">
      <c r="B361" s="8"/>
      <c r="C361" s="8"/>
      <c r="D361" s="8"/>
      <c r="E361" s="8"/>
      <c r="F361" s="8"/>
      <c r="G361" s="8"/>
      <c r="H361" s="8"/>
      <c r="I361" s="8"/>
      <c r="J361" s="8"/>
      <c r="K361" s="8"/>
      <c r="L361" s="25"/>
    </row>
    <row r="362" spans="2:12" s="12" customFormat="1" ht="20.100000000000001" customHeight="1">
      <c r="B362" s="8"/>
      <c r="C362" s="8"/>
      <c r="D362" s="8"/>
      <c r="E362" s="8"/>
      <c r="F362" s="8"/>
      <c r="G362" s="8"/>
      <c r="H362" s="8"/>
      <c r="I362" s="8"/>
      <c r="J362" s="8"/>
      <c r="K362" s="8"/>
      <c r="L362" s="25"/>
    </row>
    <row r="363" spans="2:12" s="12" customFormat="1" ht="20.100000000000001" customHeight="1">
      <c r="B363" s="8"/>
      <c r="C363" s="8"/>
      <c r="D363" s="8"/>
      <c r="E363" s="8"/>
      <c r="F363" s="8"/>
      <c r="G363" s="8"/>
      <c r="H363" s="8"/>
      <c r="I363" s="8"/>
      <c r="J363" s="8"/>
      <c r="K363" s="8"/>
      <c r="L363" s="25"/>
    </row>
    <row r="364" spans="2:12" s="12" customFormat="1" ht="20.100000000000001" customHeight="1">
      <c r="B364" s="8"/>
      <c r="C364" s="8"/>
      <c r="D364" s="8"/>
      <c r="E364" s="8"/>
      <c r="F364" s="8"/>
      <c r="G364" s="8"/>
      <c r="H364" s="8"/>
      <c r="I364" s="8"/>
      <c r="J364" s="8"/>
      <c r="K364" s="8"/>
      <c r="L364" s="25"/>
    </row>
    <row r="365" spans="2:12" s="12" customFormat="1" ht="20.100000000000001" customHeight="1">
      <c r="B365" s="8"/>
      <c r="C365" s="8"/>
      <c r="D365" s="8"/>
      <c r="E365" s="8"/>
      <c r="F365" s="8"/>
      <c r="G365" s="8"/>
      <c r="H365" s="8"/>
      <c r="I365" s="8"/>
      <c r="J365" s="8"/>
      <c r="K365" s="8"/>
      <c r="L365" s="25"/>
    </row>
    <row r="366" spans="2:12" s="12" customFormat="1" ht="20.100000000000001" customHeight="1">
      <c r="B366" s="8"/>
      <c r="C366" s="8"/>
      <c r="D366" s="8"/>
      <c r="E366" s="8"/>
      <c r="F366" s="8"/>
      <c r="G366" s="8"/>
      <c r="H366" s="8"/>
      <c r="I366" s="8"/>
      <c r="J366" s="8"/>
      <c r="K366" s="8"/>
      <c r="L366" s="25"/>
    </row>
    <row r="367" spans="2:12" s="12" customFormat="1" ht="20.100000000000001" customHeight="1">
      <c r="B367" s="8"/>
      <c r="C367" s="8"/>
      <c r="D367" s="8"/>
      <c r="E367" s="8"/>
      <c r="F367" s="8"/>
      <c r="G367" s="8"/>
      <c r="H367" s="8"/>
      <c r="I367" s="8"/>
      <c r="J367" s="8"/>
      <c r="K367" s="8"/>
      <c r="L367" s="25"/>
    </row>
    <row r="368" spans="2:12" s="12" customFormat="1" ht="20.100000000000001" customHeight="1">
      <c r="B368" s="8"/>
      <c r="C368" s="8"/>
      <c r="D368" s="8"/>
      <c r="E368" s="8"/>
      <c r="F368" s="8"/>
      <c r="G368" s="8"/>
      <c r="H368" s="8"/>
      <c r="I368" s="8"/>
      <c r="J368" s="8"/>
      <c r="K368" s="8"/>
      <c r="L368" s="25"/>
    </row>
    <row r="369" spans="2:12" s="12" customFormat="1" ht="20.100000000000001" customHeight="1">
      <c r="B369" s="8"/>
      <c r="C369" s="8"/>
      <c r="D369" s="8"/>
      <c r="E369" s="8"/>
      <c r="F369" s="8"/>
      <c r="G369" s="8"/>
      <c r="H369" s="8"/>
      <c r="I369" s="8"/>
      <c r="J369" s="8"/>
      <c r="K369" s="8"/>
      <c r="L369" s="25"/>
    </row>
    <row r="370" spans="2:12" s="12" customFormat="1" ht="20.100000000000001" customHeight="1">
      <c r="B370" s="8"/>
      <c r="C370" s="8"/>
      <c r="D370" s="8"/>
      <c r="E370" s="8"/>
      <c r="F370" s="8"/>
      <c r="G370" s="8"/>
      <c r="H370" s="8"/>
      <c r="I370" s="8"/>
      <c r="J370" s="8"/>
      <c r="K370" s="8"/>
      <c r="L370" s="25"/>
    </row>
    <row r="371" spans="2:12" s="12" customFormat="1" ht="20.100000000000001" customHeight="1">
      <c r="B371" s="8"/>
      <c r="C371" s="8"/>
      <c r="D371" s="8"/>
      <c r="E371" s="8"/>
      <c r="F371" s="8"/>
      <c r="G371" s="8"/>
      <c r="H371" s="8"/>
      <c r="I371" s="8"/>
      <c r="J371" s="8"/>
      <c r="K371" s="8"/>
      <c r="L371" s="25"/>
    </row>
    <row r="372" spans="2:12" s="12" customFormat="1" ht="20.100000000000001" customHeight="1">
      <c r="B372" s="8"/>
      <c r="C372" s="8"/>
      <c r="D372" s="8"/>
      <c r="E372" s="8"/>
      <c r="F372" s="8"/>
      <c r="G372" s="8"/>
      <c r="H372" s="8"/>
      <c r="I372" s="8"/>
      <c r="J372" s="8"/>
      <c r="K372" s="8"/>
      <c r="L372" s="25"/>
    </row>
    <row r="373" spans="2:12" s="12" customFormat="1" ht="20.100000000000001" customHeight="1">
      <c r="B373" s="8"/>
      <c r="C373" s="8"/>
      <c r="D373" s="8"/>
      <c r="E373" s="8"/>
      <c r="F373" s="8"/>
      <c r="G373" s="8"/>
      <c r="H373" s="8"/>
      <c r="I373" s="8"/>
      <c r="J373" s="8"/>
      <c r="K373" s="8"/>
      <c r="L373" s="25"/>
    </row>
    <row r="374" spans="2:12" s="12" customFormat="1" ht="20.100000000000001" customHeight="1">
      <c r="B374" s="8"/>
      <c r="C374" s="8"/>
      <c r="D374" s="8"/>
      <c r="E374" s="8"/>
      <c r="F374" s="8"/>
      <c r="G374" s="8"/>
      <c r="H374" s="8"/>
      <c r="I374" s="8"/>
      <c r="J374" s="8"/>
      <c r="K374" s="8"/>
      <c r="L374" s="25"/>
    </row>
    <row r="375" spans="2:12" s="12" customFormat="1" ht="20.100000000000001" customHeight="1">
      <c r="B375" s="8"/>
      <c r="C375" s="8"/>
      <c r="D375" s="8"/>
      <c r="E375" s="8"/>
      <c r="F375" s="8"/>
      <c r="G375" s="8"/>
      <c r="H375" s="8"/>
      <c r="I375" s="8"/>
      <c r="J375" s="8"/>
      <c r="K375" s="8"/>
      <c r="L375" s="25"/>
    </row>
    <row r="376" spans="2:12" s="12" customFormat="1" ht="20.100000000000001" customHeight="1">
      <c r="B376" s="8"/>
      <c r="C376" s="8"/>
      <c r="D376" s="8"/>
      <c r="E376" s="8"/>
      <c r="F376" s="8"/>
      <c r="G376" s="8"/>
      <c r="H376" s="8"/>
      <c r="I376" s="8"/>
      <c r="J376" s="8"/>
      <c r="K376" s="8"/>
      <c r="L376" s="25"/>
    </row>
    <row r="377" spans="2:12" s="12" customFormat="1" ht="20.100000000000001" customHeight="1">
      <c r="B377" s="8"/>
      <c r="C377" s="8"/>
      <c r="D377" s="8"/>
      <c r="E377" s="8"/>
      <c r="F377" s="8"/>
      <c r="G377" s="8"/>
      <c r="H377" s="8"/>
      <c r="I377" s="8"/>
      <c r="J377" s="8"/>
      <c r="K377" s="8"/>
      <c r="L377" s="25"/>
    </row>
    <row r="378" spans="2:12" s="12" customFormat="1" ht="20.100000000000001" customHeight="1">
      <c r="B378" s="8"/>
      <c r="C378" s="8"/>
      <c r="D378" s="8"/>
      <c r="E378" s="8"/>
      <c r="F378" s="8"/>
      <c r="G378" s="8"/>
      <c r="H378" s="8"/>
      <c r="I378" s="8"/>
      <c r="J378" s="8"/>
      <c r="K378" s="8"/>
      <c r="L378" s="25"/>
    </row>
    <row r="379" spans="2:12" s="12" customFormat="1" ht="20.100000000000001" customHeight="1">
      <c r="B379" s="8"/>
      <c r="C379" s="8"/>
      <c r="D379" s="8"/>
      <c r="E379" s="8"/>
      <c r="F379" s="8"/>
      <c r="G379" s="8"/>
      <c r="H379" s="8"/>
      <c r="I379" s="8"/>
      <c r="J379" s="8"/>
      <c r="K379" s="8"/>
      <c r="L379" s="25"/>
    </row>
    <row r="380" spans="2:12" s="12" customFormat="1" ht="20.100000000000001" customHeight="1">
      <c r="B380" s="8"/>
      <c r="C380" s="8"/>
      <c r="D380" s="8"/>
      <c r="E380" s="8"/>
      <c r="F380" s="8"/>
      <c r="G380" s="8"/>
      <c r="H380" s="8"/>
      <c r="I380" s="8"/>
      <c r="J380" s="8"/>
      <c r="K380" s="8"/>
      <c r="L380" s="25"/>
    </row>
    <row r="381" spans="2:12" s="12" customFormat="1" ht="20.100000000000001" customHeight="1">
      <c r="B381" s="8"/>
      <c r="C381" s="8"/>
      <c r="D381" s="8"/>
      <c r="E381" s="8"/>
      <c r="F381" s="8"/>
      <c r="G381" s="8"/>
      <c r="H381" s="8"/>
      <c r="I381" s="8"/>
      <c r="J381" s="8"/>
      <c r="K381" s="8"/>
      <c r="L381" s="25"/>
    </row>
    <row r="382" spans="2:12" s="12" customFormat="1" ht="20.100000000000001" customHeight="1">
      <c r="B382" s="8"/>
      <c r="C382" s="8"/>
      <c r="D382" s="8"/>
      <c r="E382" s="8"/>
      <c r="F382" s="8"/>
      <c r="G382" s="8"/>
      <c r="H382" s="8"/>
      <c r="I382" s="8"/>
      <c r="J382" s="8"/>
      <c r="K382" s="8"/>
      <c r="L382" s="25"/>
    </row>
    <row r="383" spans="2:12" s="12" customFormat="1" ht="20.100000000000001" customHeight="1">
      <c r="B383" s="8"/>
      <c r="C383" s="8"/>
      <c r="D383" s="8"/>
      <c r="E383" s="8"/>
      <c r="F383" s="8"/>
      <c r="G383" s="8"/>
      <c r="H383" s="8"/>
      <c r="I383" s="8"/>
      <c r="J383" s="8"/>
      <c r="K383" s="8"/>
      <c r="L383" s="25"/>
    </row>
    <row r="384" spans="2:12" s="12" customFormat="1" ht="20.100000000000001" customHeight="1">
      <c r="B384" s="8"/>
      <c r="C384" s="8"/>
      <c r="D384" s="8"/>
      <c r="E384" s="8"/>
      <c r="F384" s="8"/>
      <c r="G384" s="8"/>
      <c r="H384" s="8"/>
      <c r="I384" s="8"/>
      <c r="J384" s="8"/>
      <c r="K384" s="8"/>
      <c r="L384" s="25"/>
    </row>
    <row r="385" spans="2:12" s="12" customFormat="1" ht="20.100000000000001" customHeight="1">
      <c r="B385" s="8"/>
      <c r="C385" s="8"/>
      <c r="D385" s="8"/>
      <c r="E385" s="8"/>
      <c r="F385" s="8"/>
      <c r="G385" s="8"/>
      <c r="H385" s="8"/>
      <c r="I385" s="8"/>
      <c r="J385" s="8"/>
      <c r="K385" s="8"/>
      <c r="L385" s="25"/>
    </row>
    <row r="386" spans="2:12" s="12" customFormat="1" ht="20.100000000000001" customHeight="1">
      <c r="B386" s="8"/>
      <c r="C386" s="8"/>
      <c r="D386" s="8"/>
      <c r="E386" s="8"/>
      <c r="F386" s="8"/>
      <c r="G386" s="8"/>
      <c r="H386" s="8"/>
      <c r="I386" s="8"/>
      <c r="J386" s="8"/>
      <c r="K386" s="8"/>
      <c r="L386" s="25"/>
    </row>
    <row r="387" spans="2:12" s="12" customFormat="1" ht="20.100000000000001" customHeight="1">
      <c r="B387" s="8"/>
      <c r="C387" s="8"/>
      <c r="D387" s="8"/>
      <c r="E387" s="8"/>
      <c r="F387" s="8"/>
      <c r="G387" s="8"/>
      <c r="H387" s="8"/>
      <c r="I387" s="8"/>
      <c r="J387" s="8"/>
      <c r="K387" s="8"/>
      <c r="L387" s="25"/>
    </row>
    <row r="388" spans="2:12" s="12" customFormat="1" ht="20.100000000000001" customHeight="1">
      <c r="B388" s="8"/>
      <c r="C388" s="8"/>
      <c r="D388" s="8"/>
      <c r="E388" s="8"/>
      <c r="F388" s="8"/>
      <c r="G388" s="8"/>
      <c r="H388" s="8"/>
      <c r="I388" s="8"/>
      <c r="J388" s="8"/>
      <c r="K388" s="8"/>
      <c r="L388" s="25"/>
    </row>
    <row r="389" spans="2:12" s="12" customFormat="1" ht="20.100000000000001" customHeight="1">
      <c r="B389" s="8"/>
      <c r="C389" s="8"/>
      <c r="D389" s="8"/>
      <c r="E389" s="8"/>
      <c r="F389" s="8"/>
      <c r="G389" s="8"/>
      <c r="H389" s="8"/>
      <c r="I389" s="8"/>
      <c r="J389" s="8"/>
      <c r="K389" s="8"/>
      <c r="L389" s="25"/>
    </row>
    <row r="390" spans="2:12" s="12" customFormat="1" ht="20.100000000000001" customHeight="1">
      <c r="B390" s="8"/>
      <c r="C390" s="8"/>
      <c r="D390" s="8"/>
      <c r="E390" s="8"/>
      <c r="F390" s="8"/>
      <c r="G390" s="8"/>
      <c r="H390" s="8"/>
      <c r="I390" s="8"/>
      <c r="J390" s="8"/>
      <c r="K390" s="8"/>
      <c r="L390" s="25"/>
    </row>
    <row r="391" spans="2:12" s="12" customFormat="1" ht="20.100000000000001" customHeight="1">
      <c r="B391" s="8"/>
      <c r="C391" s="8"/>
      <c r="D391" s="8"/>
      <c r="E391" s="8"/>
      <c r="F391" s="8"/>
      <c r="G391" s="8"/>
      <c r="H391" s="8"/>
      <c r="I391" s="8"/>
      <c r="J391" s="8"/>
      <c r="K391" s="8"/>
      <c r="L391" s="25"/>
    </row>
    <row r="392" spans="2:12" s="12" customFormat="1" ht="20.100000000000001" customHeight="1">
      <c r="B392" s="8"/>
      <c r="C392" s="8"/>
      <c r="D392" s="8"/>
      <c r="E392" s="8"/>
      <c r="F392" s="8"/>
      <c r="G392" s="8"/>
      <c r="H392" s="8"/>
      <c r="I392" s="8"/>
      <c r="J392" s="8"/>
      <c r="K392" s="8"/>
      <c r="L392" s="25"/>
    </row>
    <row r="393" spans="2:12" s="12" customFormat="1" ht="20.100000000000001" customHeight="1">
      <c r="B393" s="8"/>
      <c r="C393" s="8"/>
      <c r="D393" s="8"/>
      <c r="E393" s="8"/>
      <c r="F393" s="8"/>
      <c r="G393" s="8"/>
      <c r="H393" s="8"/>
      <c r="I393" s="8"/>
      <c r="J393" s="8"/>
      <c r="K393" s="8"/>
      <c r="L393" s="25"/>
    </row>
    <row r="394" spans="2:12" s="12" customFormat="1" ht="20.100000000000001" customHeight="1">
      <c r="B394" s="8"/>
      <c r="C394" s="8"/>
      <c r="D394" s="8"/>
      <c r="E394" s="8"/>
      <c r="F394" s="8"/>
      <c r="G394" s="8"/>
      <c r="H394" s="8"/>
      <c r="I394" s="8"/>
      <c r="J394" s="8"/>
      <c r="K394" s="8"/>
      <c r="L394" s="25"/>
    </row>
    <row r="395" spans="2:12" s="12" customFormat="1" ht="20.100000000000001" customHeight="1">
      <c r="B395" s="8"/>
      <c r="C395" s="8"/>
      <c r="D395" s="8"/>
      <c r="E395" s="8"/>
      <c r="F395" s="8"/>
      <c r="G395" s="8"/>
      <c r="H395" s="8"/>
      <c r="I395" s="8"/>
      <c r="J395" s="8"/>
      <c r="K395" s="8"/>
      <c r="L395" s="25"/>
    </row>
    <row r="396" spans="2:12" s="12" customFormat="1" ht="20.100000000000001" customHeight="1">
      <c r="B396" s="8"/>
      <c r="C396" s="8"/>
      <c r="D396" s="8"/>
      <c r="E396" s="8"/>
      <c r="F396" s="8"/>
      <c r="G396" s="8"/>
      <c r="H396" s="8"/>
      <c r="I396" s="8"/>
      <c r="J396" s="8"/>
      <c r="K396" s="8"/>
      <c r="L396" s="25"/>
    </row>
    <row r="397" spans="2:12" s="12" customFormat="1" ht="20.100000000000001" customHeight="1">
      <c r="B397" s="8"/>
      <c r="C397" s="8"/>
      <c r="D397" s="8"/>
      <c r="E397" s="8"/>
      <c r="F397" s="8"/>
      <c r="G397" s="8"/>
      <c r="H397" s="8"/>
      <c r="I397" s="8"/>
      <c r="J397" s="8"/>
      <c r="K397" s="8"/>
      <c r="L397" s="25"/>
    </row>
    <row r="398" spans="2:12" s="12" customFormat="1" ht="20.100000000000001" customHeight="1">
      <c r="B398" s="8"/>
      <c r="C398" s="8"/>
      <c r="D398" s="8"/>
      <c r="E398" s="8"/>
      <c r="F398" s="8"/>
      <c r="G398" s="8"/>
      <c r="H398" s="8"/>
      <c r="I398" s="8"/>
      <c r="J398" s="8"/>
      <c r="K398" s="8"/>
      <c r="L398" s="25"/>
    </row>
    <row r="399" spans="2:12" s="12" customFormat="1" ht="20.100000000000001" customHeight="1">
      <c r="B399" s="8"/>
      <c r="C399" s="8"/>
      <c r="D399" s="8"/>
      <c r="E399" s="8"/>
      <c r="F399" s="8"/>
      <c r="G399" s="8"/>
      <c r="H399" s="8"/>
      <c r="I399" s="8"/>
      <c r="J399" s="8"/>
      <c r="K399" s="8"/>
      <c r="L399" s="25"/>
    </row>
    <row r="400" spans="2:12" s="12" customFormat="1" ht="20.100000000000001" customHeight="1">
      <c r="B400" s="8"/>
      <c r="C400" s="8"/>
      <c r="D400" s="8"/>
      <c r="E400" s="8"/>
      <c r="F400" s="8"/>
      <c r="G400" s="8"/>
      <c r="H400" s="8"/>
      <c r="I400" s="8"/>
      <c r="J400" s="8"/>
      <c r="K400" s="8"/>
      <c r="L400" s="25"/>
    </row>
    <row r="401" spans="2:12" s="12" customFormat="1" ht="20.100000000000001" customHeight="1">
      <c r="B401" s="8"/>
      <c r="C401" s="8"/>
      <c r="D401" s="8"/>
      <c r="E401" s="8"/>
      <c r="F401" s="8"/>
      <c r="G401" s="8"/>
      <c r="H401" s="8"/>
      <c r="I401" s="8"/>
      <c r="J401" s="8"/>
      <c r="K401" s="8"/>
      <c r="L401" s="25"/>
    </row>
    <row r="402" spans="2:12" s="12" customFormat="1" ht="20.100000000000001" customHeight="1">
      <c r="B402" s="8"/>
      <c r="C402" s="8"/>
      <c r="D402" s="8"/>
      <c r="E402" s="8"/>
      <c r="F402" s="8"/>
      <c r="G402" s="8"/>
      <c r="H402" s="8"/>
      <c r="I402" s="8"/>
      <c r="J402" s="8"/>
      <c r="K402" s="8"/>
      <c r="L402" s="25"/>
    </row>
    <row r="403" spans="2:12" s="12" customFormat="1" ht="20.100000000000001" customHeight="1">
      <c r="B403" s="8"/>
      <c r="C403" s="8"/>
      <c r="D403" s="8"/>
      <c r="E403" s="8"/>
      <c r="F403" s="8"/>
      <c r="G403" s="8"/>
      <c r="H403" s="8"/>
      <c r="I403" s="8"/>
      <c r="J403" s="8"/>
      <c r="K403" s="8"/>
      <c r="L403" s="25"/>
    </row>
    <row r="404" spans="2:12" s="12" customFormat="1" ht="20.100000000000001" customHeight="1">
      <c r="B404" s="8"/>
      <c r="C404" s="8"/>
      <c r="D404" s="8"/>
      <c r="E404" s="8"/>
      <c r="F404" s="8"/>
      <c r="G404" s="8"/>
      <c r="H404" s="8"/>
      <c r="I404" s="8"/>
      <c r="J404" s="8"/>
      <c r="K404" s="8"/>
      <c r="L404" s="25"/>
    </row>
    <row r="405" spans="2:12" s="12" customFormat="1" ht="20.100000000000001" customHeight="1">
      <c r="B405" s="8"/>
      <c r="C405" s="8"/>
      <c r="D405" s="8"/>
      <c r="E405" s="8"/>
      <c r="F405" s="8"/>
      <c r="G405" s="8"/>
      <c r="H405" s="8"/>
      <c r="I405" s="8"/>
      <c r="J405" s="8"/>
      <c r="K405" s="8"/>
      <c r="L405" s="25"/>
    </row>
    <row r="406" spans="2:12" s="12" customFormat="1" ht="20.100000000000001" customHeight="1">
      <c r="B406" s="8"/>
      <c r="C406" s="8"/>
      <c r="D406" s="8"/>
      <c r="E406" s="8"/>
      <c r="F406" s="8"/>
      <c r="G406" s="8"/>
      <c r="H406" s="8"/>
      <c r="I406" s="8"/>
      <c r="J406" s="8"/>
      <c r="K406" s="8"/>
      <c r="L406" s="25"/>
    </row>
    <row r="407" spans="2:12" s="12" customFormat="1" ht="20.100000000000001" customHeight="1">
      <c r="B407" s="8"/>
      <c r="C407" s="8"/>
      <c r="D407" s="8"/>
      <c r="E407" s="8"/>
      <c r="F407" s="8"/>
      <c r="G407" s="8"/>
      <c r="H407" s="8"/>
      <c r="I407" s="8"/>
      <c r="J407" s="8"/>
      <c r="K407" s="8"/>
      <c r="L407" s="25"/>
    </row>
    <row r="408" spans="2:12" s="12" customFormat="1" ht="20.100000000000001" customHeight="1">
      <c r="B408" s="8"/>
      <c r="C408" s="8"/>
      <c r="D408" s="8"/>
      <c r="E408" s="8"/>
      <c r="F408" s="8"/>
      <c r="G408" s="8"/>
      <c r="H408" s="8"/>
      <c r="I408" s="8"/>
      <c r="J408" s="8"/>
      <c r="K408" s="8"/>
      <c r="L408" s="25"/>
    </row>
    <row r="409" spans="2:12" s="12" customFormat="1" ht="20.100000000000001" customHeight="1">
      <c r="B409" s="8"/>
      <c r="C409" s="8"/>
      <c r="D409" s="8"/>
      <c r="E409" s="8"/>
      <c r="F409" s="8"/>
      <c r="G409" s="8"/>
      <c r="H409" s="8"/>
      <c r="I409" s="8"/>
      <c r="J409" s="8"/>
      <c r="K409" s="8"/>
      <c r="L409" s="25"/>
    </row>
    <row r="410" spans="2:12" s="12" customFormat="1" ht="20.100000000000001" customHeight="1">
      <c r="B410" s="8"/>
      <c r="C410" s="8"/>
      <c r="D410" s="8"/>
      <c r="E410" s="8"/>
      <c r="F410" s="8"/>
      <c r="G410" s="8"/>
      <c r="H410" s="8"/>
      <c r="I410" s="8"/>
      <c r="J410" s="8"/>
      <c r="K410" s="8"/>
      <c r="L410" s="25"/>
    </row>
    <row r="411" spans="2:12" s="12" customFormat="1" ht="20.100000000000001" customHeight="1">
      <c r="B411" s="8"/>
      <c r="C411" s="8"/>
      <c r="D411" s="8"/>
      <c r="E411" s="8"/>
      <c r="F411" s="8"/>
      <c r="G411" s="8"/>
      <c r="H411" s="8"/>
      <c r="I411" s="8"/>
      <c r="J411" s="8"/>
      <c r="K411" s="8"/>
      <c r="L411" s="25"/>
    </row>
    <row r="412" spans="2:12" s="12" customFormat="1" ht="20.100000000000001" customHeight="1">
      <c r="B412" s="8"/>
      <c r="C412" s="8"/>
      <c r="D412" s="8"/>
      <c r="E412" s="8"/>
      <c r="F412" s="8"/>
      <c r="G412" s="8"/>
      <c r="H412" s="8"/>
      <c r="I412" s="8"/>
      <c r="J412" s="8"/>
      <c r="K412" s="8"/>
      <c r="L412" s="25"/>
    </row>
    <row r="413" spans="2:12" s="12" customFormat="1" ht="20.100000000000001" customHeight="1">
      <c r="B413" s="8"/>
      <c r="C413" s="8"/>
      <c r="D413" s="8"/>
      <c r="E413" s="8"/>
      <c r="F413" s="8"/>
      <c r="G413" s="8"/>
      <c r="H413" s="8"/>
      <c r="I413" s="8"/>
      <c r="J413" s="8"/>
      <c r="K413" s="8"/>
      <c r="L413" s="25"/>
    </row>
    <row r="414" spans="2:12" s="12" customFormat="1" ht="20.100000000000001" customHeight="1">
      <c r="B414" s="8"/>
      <c r="C414" s="8"/>
      <c r="D414" s="8"/>
      <c r="E414" s="8"/>
      <c r="F414" s="8"/>
      <c r="G414" s="8"/>
      <c r="H414" s="8"/>
      <c r="I414" s="8"/>
      <c r="J414" s="8"/>
      <c r="K414" s="8"/>
      <c r="L414" s="25"/>
    </row>
    <row r="415" spans="2:12" s="12" customFormat="1" ht="20.100000000000001" customHeight="1">
      <c r="B415" s="8"/>
      <c r="C415" s="8"/>
      <c r="D415" s="8"/>
      <c r="E415" s="8"/>
      <c r="F415" s="8"/>
      <c r="G415" s="8"/>
      <c r="H415" s="8"/>
      <c r="I415" s="8"/>
      <c r="J415" s="8"/>
      <c r="K415" s="8"/>
      <c r="L415" s="25"/>
    </row>
    <row r="416" spans="2:12" s="12" customFormat="1" ht="20.100000000000001" customHeight="1">
      <c r="B416" s="8"/>
      <c r="C416" s="8"/>
      <c r="D416" s="8"/>
      <c r="E416" s="8"/>
      <c r="F416" s="8"/>
      <c r="G416" s="8"/>
      <c r="H416" s="8"/>
      <c r="I416" s="8"/>
      <c r="J416" s="8"/>
      <c r="K416" s="8"/>
      <c r="L416" s="25"/>
    </row>
    <row r="417" spans="2:12" s="12" customFormat="1" ht="20.100000000000001" customHeight="1">
      <c r="B417" s="8"/>
      <c r="C417" s="8"/>
      <c r="D417" s="8"/>
      <c r="E417" s="8"/>
      <c r="F417" s="8"/>
      <c r="G417" s="8"/>
      <c r="H417" s="8"/>
      <c r="I417" s="8"/>
      <c r="J417" s="8"/>
      <c r="K417" s="8"/>
      <c r="L417" s="25"/>
    </row>
    <row r="418" spans="2:12" s="12" customFormat="1" ht="20.100000000000001" customHeight="1">
      <c r="B418" s="8"/>
      <c r="C418" s="8"/>
      <c r="D418" s="8"/>
      <c r="E418" s="8"/>
      <c r="F418" s="8"/>
      <c r="G418" s="8"/>
      <c r="H418" s="8"/>
      <c r="I418" s="8"/>
      <c r="J418" s="8"/>
      <c r="K418" s="8"/>
      <c r="L418" s="25"/>
    </row>
    <row r="419" spans="2:12" s="12" customFormat="1" ht="20.100000000000001" customHeight="1">
      <c r="B419" s="8"/>
      <c r="C419" s="8"/>
      <c r="D419" s="8"/>
      <c r="E419" s="8"/>
      <c r="F419" s="8"/>
      <c r="G419" s="8"/>
      <c r="H419" s="8"/>
      <c r="I419" s="8"/>
      <c r="J419" s="8"/>
      <c r="K419" s="8"/>
      <c r="L419" s="25"/>
    </row>
    <row r="420" spans="2:12" s="12" customFormat="1" ht="20.100000000000001" customHeight="1">
      <c r="B420" s="8"/>
      <c r="C420" s="8"/>
      <c r="D420" s="8"/>
      <c r="E420" s="8"/>
      <c r="F420" s="8"/>
      <c r="G420" s="8"/>
      <c r="H420" s="8"/>
      <c r="I420" s="8"/>
      <c r="J420" s="8"/>
      <c r="K420" s="8"/>
      <c r="L420" s="25"/>
    </row>
    <row r="421" spans="2:12" s="12" customFormat="1" ht="20.100000000000001" customHeight="1">
      <c r="B421" s="8"/>
      <c r="C421" s="8"/>
      <c r="D421" s="8"/>
      <c r="E421" s="8"/>
      <c r="F421" s="8"/>
      <c r="G421" s="8"/>
      <c r="H421" s="8"/>
      <c r="I421" s="8"/>
      <c r="J421" s="8"/>
      <c r="K421" s="8"/>
      <c r="L421" s="25"/>
    </row>
    <row r="422" spans="2:12" s="12" customFormat="1" ht="20.100000000000001" customHeight="1">
      <c r="B422" s="8"/>
      <c r="C422" s="8"/>
      <c r="D422" s="8"/>
      <c r="E422" s="8"/>
      <c r="F422" s="8"/>
      <c r="G422" s="8"/>
      <c r="H422" s="8"/>
      <c r="I422" s="8"/>
      <c r="J422" s="8"/>
      <c r="K422" s="8"/>
      <c r="L422" s="25"/>
    </row>
    <row r="423" spans="2:12" s="12" customFormat="1" ht="20.100000000000001" customHeight="1">
      <c r="B423" s="8"/>
      <c r="C423" s="8"/>
      <c r="D423" s="8"/>
      <c r="E423" s="8"/>
      <c r="F423" s="8"/>
      <c r="G423" s="8"/>
      <c r="H423" s="8"/>
      <c r="I423" s="8"/>
      <c r="J423" s="8"/>
      <c r="K423" s="8"/>
      <c r="L423" s="25"/>
    </row>
    <row r="424" spans="2:12" s="12" customFormat="1" ht="20.100000000000001" customHeight="1">
      <c r="B424" s="8"/>
      <c r="C424" s="8"/>
      <c r="D424" s="8"/>
      <c r="E424" s="8"/>
      <c r="F424" s="8"/>
      <c r="G424" s="8"/>
      <c r="H424" s="8"/>
      <c r="I424" s="8"/>
      <c r="J424" s="8"/>
      <c r="K424" s="8"/>
      <c r="L424" s="25"/>
    </row>
    <row r="425" spans="2:12" s="12" customFormat="1" ht="20.100000000000001" customHeight="1">
      <c r="B425" s="8"/>
      <c r="C425" s="8"/>
      <c r="D425" s="8"/>
      <c r="E425" s="8"/>
      <c r="F425" s="8"/>
      <c r="G425" s="8"/>
      <c r="H425" s="8"/>
      <c r="I425" s="8"/>
      <c r="J425" s="8"/>
      <c r="K425" s="8"/>
      <c r="L425" s="25"/>
    </row>
    <row r="426" spans="2:12" s="12" customFormat="1" ht="20.100000000000001" customHeight="1">
      <c r="B426" s="8"/>
      <c r="C426" s="8"/>
      <c r="D426" s="8"/>
      <c r="E426" s="8"/>
      <c r="F426" s="8"/>
      <c r="G426" s="8"/>
      <c r="H426" s="8"/>
      <c r="I426" s="8"/>
      <c r="J426" s="8"/>
      <c r="K426" s="8"/>
      <c r="L426" s="25"/>
    </row>
    <row r="427" spans="2:12" s="12" customFormat="1" ht="20.100000000000001" customHeight="1">
      <c r="B427" s="8"/>
      <c r="C427" s="8"/>
      <c r="D427" s="8"/>
      <c r="E427" s="8"/>
      <c r="F427" s="8"/>
      <c r="G427" s="8"/>
      <c r="H427" s="8"/>
      <c r="I427" s="8"/>
      <c r="J427" s="8"/>
      <c r="K427" s="8"/>
      <c r="L427" s="25"/>
    </row>
    <row r="428" spans="2:12" s="12" customFormat="1" ht="20.100000000000001" customHeight="1">
      <c r="B428" s="8"/>
      <c r="C428" s="8"/>
      <c r="D428" s="8"/>
      <c r="E428" s="8"/>
      <c r="F428" s="8"/>
      <c r="G428" s="8"/>
      <c r="H428" s="8"/>
      <c r="I428" s="8"/>
      <c r="J428" s="8"/>
      <c r="K428" s="8"/>
      <c r="L428" s="25"/>
    </row>
    <row r="429" spans="2:12" s="12" customFormat="1" ht="20.100000000000001" customHeight="1">
      <c r="B429" s="8"/>
      <c r="C429" s="8"/>
      <c r="D429" s="8"/>
      <c r="E429" s="8"/>
      <c r="F429" s="8"/>
      <c r="G429" s="8"/>
      <c r="H429" s="8"/>
      <c r="I429" s="8"/>
      <c r="J429" s="8"/>
      <c r="K429" s="8"/>
      <c r="L429" s="25"/>
    </row>
    <row r="430" spans="2:12" s="12" customFormat="1" ht="20.100000000000001" customHeight="1">
      <c r="B430" s="8"/>
      <c r="C430" s="8"/>
      <c r="D430" s="8"/>
      <c r="E430" s="8"/>
      <c r="F430" s="8"/>
      <c r="G430" s="8"/>
      <c r="H430" s="8"/>
      <c r="I430" s="8"/>
      <c r="J430" s="8"/>
      <c r="K430" s="8"/>
      <c r="L430" s="25"/>
    </row>
    <row r="431" spans="2:12" s="12" customFormat="1" ht="20.100000000000001" customHeight="1">
      <c r="B431" s="8"/>
      <c r="C431" s="8"/>
      <c r="D431" s="8"/>
      <c r="E431" s="8"/>
      <c r="F431" s="8"/>
      <c r="G431" s="8"/>
      <c r="H431" s="8"/>
      <c r="I431" s="8"/>
      <c r="J431" s="8"/>
      <c r="K431" s="8"/>
      <c r="L431" s="25"/>
    </row>
    <row r="432" spans="2:12" s="12" customFormat="1" ht="20.100000000000001" customHeight="1">
      <c r="B432" s="8"/>
      <c r="C432" s="8"/>
      <c r="D432" s="8"/>
      <c r="E432" s="8"/>
      <c r="F432" s="8"/>
      <c r="G432" s="8"/>
      <c r="H432" s="8"/>
      <c r="I432" s="8"/>
      <c r="J432" s="8"/>
      <c r="K432" s="8"/>
      <c r="L432" s="25"/>
    </row>
    <row r="433" spans="2:12" s="12" customFormat="1" ht="20.100000000000001" customHeight="1">
      <c r="B433" s="8"/>
      <c r="C433" s="8"/>
      <c r="D433" s="8"/>
      <c r="E433" s="8"/>
      <c r="F433" s="8"/>
      <c r="G433" s="8"/>
      <c r="H433" s="8"/>
      <c r="I433" s="8"/>
      <c r="J433" s="8"/>
      <c r="K433" s="8"/>
      <c r="L433" s="25"/>
    </row>
    <row r="434" spans="2:12" s="12" customFormat="1" ht="20.100000000000001" customHeight="1">
      <c r="B434" s="8"/>
      <c r="C434" s="8"/>
      <c r="D434" s="8"/>
      <c r="E434" s="8"/>
      <c r="F434" s="8"/>
      <c r="G434" s="8"/>
      <c r="H434" s="8"/>
      <c r="I434" s="8"/>
      <c r="J434" s="8"/>
      <c r="K434" s="8"/>
      <c r="L434" s="25"/>
    </row>
    <row r="435" spans="2:12" s="12" customFormat="1" ht="20.100000000000001" customHeight="1">
      <c r="B435" s="8"/>
      <c r="C435" s="8"/>
      <c r="D435" s="8"/>
      <c r="E435" s="8"/>
      <c r="F435" s="8"/>
      <c r="G435" s="8"/>
      <c r="H435" s="8"/>
      <c r="I435" s="8"/>
      <c r="J435" s="8"/>
      <c r="K435" s="8"/>
      <c r="L435" s="25"/>
    </row>
    <row r="436" spans="2:12" s="12" customFormat="1" ht="20.100000000000001" customHeight="1">
      <c r="B436" s="8"/>
      <c r="C436" s="8"/>
      <c r="D436" s="8"/>
      <c r="E436" s="8"/>
      <c r="F436" s="8"/>
      <c r="G436" s="8"/>
      <c r="H436" s="8"/>
      <c r="I436" s="8"/>
      <c r="J436" s="8"/>
      <c r="K436" s="8"/>
      <c r="L436" s="25"/>
    </row>
    <row r="437" spans="2:12" s="12" customFormat="1" ht="20.100000000000001" customHeight="1">
      <c r="B437" s="8"/>
      <c r="C437" s="8"/>
      <c r="D437" s="8"/>
      <c r="E437" s="8"/>
      <c r="F437" s="8"/>
      <c r="G437" s="8"/>
      <c r="H437" s="8"/>
      <c r="I437" s="8"/>
      <c r="J437" s="8"/>
      <c r="K437" s="8"/>
      <c r="L437" s="25"/>
    </row>
    <row r="438" spans="2:12" s="12" customFormat="1" ht="20.100000000000001" customHeight="1">
      <c r="B438" s="8"/>
      <c r="C438" s="8"/>
      <c r="D438" s="8"/>
      <c r="E438" s="8"/>
      <c r="F438" s="8"/>
      <c r="G438" s="8"/>
      <c r="H438" s="8"/>
      <c r="I438" s="8"/>
      <c r="J438" s="8"/>
      <c r="K438" s="8"/>
      <c r="L438" s="25"/>
    </row>
    <row r="439" spans="2:12" s="12" customFormat="1" ht="20.100000000000001" customHeight="1">
      <c r="B439" s="8"/>
      <c r="C439" s="8"/>
      <c r="D439" s="8"/>
      <c r="E439" s="8"/>
      <c r="F439" s="8"/>
      <c r="G439" s="8"/>
      <c r="H439" s="8"/>
      <c r="I439" s="8"/>
      <c r="J439" s="8"/>
      <c r="K439" s="8"/>
      <c r="L439" s="25"/>
    </row>
    <row r="440" spans="2:12" s="12" customFormat="1" ht="20.100000000000001" customHeight="1">
      <c r="B440" s="8"/>
      <c r="C440" s="8"/>
      <c r="D440" s="8"/>
      <c r="E440" s="8"/>
      <c r="F440" s="8"/>
      <c r="G440" s="8"/>
      <c r="H440" s="8"/>
      <c r="I440" s="8"/>
      <c r="J440" s="8"/>
      <c r="K440" s="8"/>
      <c r="L440" s="25"/>
    </row>
    <row r="441" spans="2:12" s="12" customFormat="1" ht="20.100000000000001" customHeight="1">
      <c r="B441" s="8"/>
      <c r="C441" s="8"/>
      <c r="D441" s="8"/>
      <c r="E441" s="8"/>
      <c r="F441" s="8"/>
      <c r="G441" s="8"/>
      <c r="H441" s="8"/>
      <c r="I441" s="8"/>
      <c r="J441" s="8"/>
      <c r="K441" s="8"/>
      <c r="L441" s="25"/>
    </row>
    <row r="442" spans="2:12" s="12" customFormat="1" ht="20.100000000000001" customHeight="1">
      <c r="B442" s="8"/>
      <c r="C442" s="8"/>
      <c r="D442" s="8"/>
      <c r="E442" s="8"/>
      <c r="F442" s="8"/>
      <c r="G442" s="8"/>
      <c r="H442" s="8"/>
      <c r="I442" s="8"/>
      <c r="J442" s="8"/>
      <c r="K442" s="8"/>
      <c r="L442" s="25"/>
    </row>
    <row r="443" spans="2:12" s="12" customFormat="1" ht="20.100000000000001" customHeight="1">
      <c r="B443" s="8"/>
      <c r="C443" s="8"/>
      <c r="D443" s="8"/>
      <c r="E443" s="8"/>
      <c r="F443" s="8"/>
      <c r="G443" s="8"/>
      <c r="H443" s="8"/>
      <c r="I443" s="8"/>
      <c r="J443" s="8"/>
      <c r="K443" s="8"/>
      <c r="L443" s="25"/>
    </row>
    <row r="444" spans="2:12" s="12" customFormat="1" ht="20.100000000000001" customHeight="1">
      <c r="B444" s="8"/>
      <c r="C444" s="8"/>
      <c r="D444" s="8"/>
      <c r="E444" s="8"/>
      <c r="F444" s="8"/>
      <c r="G444" s="8"/>
      <c r="H444" s="8"/>
      <c r="I444" s="8"/>
      <c r="J444" s="8"/>
      <c r="K444" s="8"/>
      <c r="L444" s="25"/>
    </row>
    <row r="445" spans="2:12" s="12" customFormat="1" ht="20.100000000000001" customHeight="1">
      <c r="B445" s="8"/>
      <c r="C445" s="8"/>
      <c r="D445" s="8"/>
      <c r="E445" s="8"/>
      <c r="F445" s="8"/>
      <c r="G445" s="8"/>
      <c r="H445" s="8"/>
      <c r="I445" s="8"/>
      <c r="J445" s="8"/>
      <c r="K445" s="8"/>
      <c r="L445" s="25"/>
    </row>
    <row r="446" spans="2:12" s="12" customFormat="1" ht="20.100000000000001" customHeight="1">
      <c r="B446" s="8"/>
      <c r="C446" s="8"/>
      <c r="D446" s="8"/>
      <c r="E446" s="8"/>
      <c r="F446" s="8"/>
      <c r="G446" s="8"/>
      <c r="H446" s="8"/>
      <c r="I446" s="8"/>
      <c r="J446" s="8"/>
      <c r="K446" s="8"/>
      <c r="L446" s="25"/>
    </row>
    <row r="447" spans="2:12" s="12" customFormat="1" ht="20.100000000000001" customHeight="1">
      <c r="B447" s="8"/>
      <c r="C447" s="8"/>
      <c r="D447" s="8"/>
      <c r="E447" s="8"/>
      <c r="F447" s="8"/>
      <c r="G447" s="8"/>
      <c r="H447" s="8"/>
      <c r="I447" s="8"/>
      <c r="J447" s="8"/>
      <c r="K447" s="8"/>
      <c r="L447" s="25"/>
    </row>
    <row r="448" spans="2:12" s="12" customFormat="1" ht="20.100000000000001" customHeight="1">
      <c r="B448" s="8"/>
      <c r="C448" s="8"/>
      <c r="D448" s="8"/>
      <c r="E448" s="8"/>
      <c r="F448" s="8"/>
      <c r="G448" s="8"/>
      <c r="H448" s="8"/>
      <c r="I448" s="8"/>
      <c r="J448" s="8"/>
      <c r="K448" s="8"/>
      <c r="L448" s="25"/>
    </row>
    <row r="449" spans="2:12" s="12" customFormat="1" ht="20.100000000000001" customHeight="1">
      <c r="B449" s="8"/>
      <c r="C449" s="8"/>
      <c r="D449" s="8"/>
      <c r="E449" s="8"/>
      <c r="F449" s="8"/>
      <c r="G449" s="8"/>
      <c r="H449" s="8"/>
      <c r="I449" s="8"/>
      <c r="J449" s="8"/>
      <c r="K449" s="8"/>
      <c r="L449" s="25"/>
    </row>
    <row r="450" spans="2:12" s="12" customFormat="1" ht="20.100000000000001" customHeight="1">
      <c r="B450" s="8"/>
      <c r="C450" s="8"/>
      <c r="D450" s="8"/>
      <c r="E450" s="8"/>
      <c r="F450" s="8"/>
      <c r="G450" s="8"/>
      <c r="H450" s="8"/>
      <c r="I450" s="8"/>
      <c r="J450" s="8"/>
      <c r="K450" s="8"/>
      <c r="L450" s="25"/>
    </row>
    <row r="451" spans="2:12" s="12" customFormat="1" ht="20.100000000000001" customHeight="1">
      <c r="B451" s="8"/>
      <c r="C451" s="8"/>
      <c r="D451" s="8"/>
      <c r="E451" s="8"/>
      <c r="F451" s="8"/>
      <c r="G451" s="8"/>
      <c r="H451" s="8"/>
      <c r="I451" s="8"/>
      <c r="J451" s="8"/>
      <c r="K451" s="8"/>
      <c r="L451" s="25"/>
    </row>
    <row r="452" spans="2:12" s="12" customFormat="1" ht="20.100000000000001" customHeight="1">
      <c r="B452" s="8"/>
      <c r="C452" s="8"/>
      <c r="D452" s="8"/>
      <c r="E452" s="8"/>
      <c r="F452" s="8"/>
      <c r="G452" s="8"/>
      <c r="H452" s="8"/>
      <c r="I452" s="8"/>
      <c r="J452" s="8"/>
      <c r="K452" s="8"/>
      <c r="L452" s="25"/>
    </row>
    <row r="453" spans="2:12" s="12" customFormat="1" ht="20.100000000000001" customHeight="1">
      <c r="B453" s="8"/>
      <c r="C453" s="8"/>
      <c r="D453" s="8"/>
      <c r="E453" s="8"/>
      <c r="F453" s="8"/>
      <c r="G453" s="8"/>
      <c r="H453" s="8"/>
      <c r="I453" s="8"/>
      <c r="J453" s="8"/>
      <c r="K453" s="8"/>
      <c r="L453" s="25"/>
    </row>
    <row r="454" spans="2:12" s="12" customFormat="1" ht="20.100000000000001" customHeight="1">
      <c r="B454" s="8"/>
      <c r="C454" s="8"/>
      <c r="D454" s="8"/>
      <c r="E454" s="8"/>
      <c r="F454" s="8"/>
      <c r="G454" s="8"/>
      <c r="H454" s="8"/>
      <c r="I454" s="8"/>
      <c r="J454" s="8"/>
      <c r="K454" s="8"/>
      <c r="L454" s="25"/>
    </row>
    <row r="455" spans="2:12" s="12" customFormat="1" ht="20.100000000000001" customHeight="1">
      <c r="B455" s="8"/>
      <c r="C455" s="8"/>
      <c r="D455" s="8"/>
      <c r="E455" s="8"/>
      <c r="F455" s="8"/>
      <c r="G455" s="8"/>
      <c r="H455" s="8"/>
      <c r="I455" s="8"/>
      <c r="J455" s="8"/>
      <c r="K455" s="8"/>
      <c r="L455" s="25"/>
    </row>
    <row r="456" spans="2:12" s="12" customFormat="1" ht="20.100000000000001" customHeight="1">
      <c r="B456" s="8"/>
      <c r="C456" s="8"/>
      <c r="D456" s="8"/>
      <c r="E456" s="8"/>
      <c r="F456" s="8"/>
      <c r="G456" s="8"/>
      <c r="H456" s="8"/>
      <c r="I456" s="8"/>
      <c r="J456" s="8"/>
      <c r="K456" s="8"/>
      <c r="L456" s="25"/>
    </row>
    <row r="457" spans="2:12" s="12" customFormat="1" ht="20.100000000000001" customHeight="1">
      <c r="B457" s="8"/>
      <c r="C457" s="8"/>
      <c r="D457" s="8"/>
      <c r="E457" s="8"/>
      <c r="F457" s="8"/>
      <c r="G457" s="8"/>
      <c r="H457" s="8"/>
      <c r="I457" s="8"/>
      <c r="J457" s="8"/>
      <c r="K457" s="8"/>
      <c r="L457" s="25"/>
    </row>
    <row r="458" spans="2:12" s="12" customFormat="1" ht="20.100000000000001" customHeight="1">
      <c r="B458" s="8"/>
      <c r="C458" s="8"/>
      <c r="D458" s="8"/>
      <c r="E458" s="8"/>
      <c r="F458" s="8"/>
      <c r="G458" s="8"/>
      <c r="H458" s="8"/>
      <c r="I458" s="8"/>
      <c r="J458" s="8"/>
      <c r="K458" s="8"/>
      <c r="L458" s="25"/>
    </row>
    <row r="459" spans="2:12" s="12" customFormat="1" ht="20.100000000000001" customHeight="1">
      <c r="B459" s="8"/>
      <c r="C459" s="8"/>
      <c r="D459" s="8"/>
      <c r="E459" s="8"/>
      <c r="F459" s="8"/>
      <c r="G459" s="8"/>
      <c r="H459" s="8"/>
      <c r="I459" s="8"/>
      <c r="J459" s="8"/>
      <c r="K459" s="8"/>
      <c r="L459" s="25"/>
    </row>
    <row r="460" spans="2:12" s="12" customFormat="1" ht="20.100000000000001" customHeight="1">
      <c r="B460" s="8"/>
      <c r="C460" s="8"/>
      <c r="D460" s="8"/>
      <c r="E460" s="8"/>
      <c r="F460" s="8"/>
      <c r="G460" s="8"/>
      <c r="H460" s="8"/>
      <c r="I460" s="8"/>
      <c r="J460" s="8"/>
      <c r="K460" s="8"/>
      <c r="L460" s="25"/>
    </row>
    <row r="461" spans="2:12" s="12" customFormat="1" ht="20.100000000000001" customHeight="1">
      <c r="B461" s="8"/>
      <c r="C461" s="8"/>
      <c r="D461" s="8"/>
      <c r="E461" s="8"/>
      <c r="F461" s="8"/>
      <c r="G461" s="8"/>
      <c r="H461" s="8"/>
      <c r="I461" s="8"/>
      <c r="J461" s="8"/>
      <c r="K461" s="8"/>
      <c r="L461" s="25"/>
    </row>
    <row r="462" spans="2:12" s="12" customFormat="1" ht="20.100000000000001" customHeight="1">
      <c r="B462" s="8"/>
      <c r="C462" s="8"/>
      <c r="D462" s="8"/>
      <c r="E462" s="8"/>
      <c r="F462" s="8"/>
      <c r="G462" s="8"/>
      <c r="H462" s="8"/>
      <c r="I462" s="8"/>
      <c r="J462" s="8"/>
      <c r="K462" s="8"/>
      <c r="L462" s="25"/>
    </row>
    <row r="463" spans="2:12" s="12" customFormat="1" ht="20.100000000000001" customHeight="1">
      <c r="B463" s="8"/>
      <c r="C463" s="8"/>
      <c r="D463" s="8"/>
      <c r="E463" s="8"/>
      <c r="F463" s="8"/>
      <c r="G463" s="8"/>
      <c r="H463" s="8"/>
      <c r="I463" s="8"/>
      <c r="J463" s="8"/>
      <c r="K463" s="8"/>
      <c r="L463" s="25"/>
    </row>
    <row r="464" spans="2:12" s="12" customFormat="1" ht="20.100000000000001" customHeight="1">
      <c r="B464" s="8"/>
      <c r="C464" s="8"/>
      <c r="D464" s="8"/>
      <c r="E464" s="8"/>
      <c r="F464" s="8"/>
      <c r="G464" s="8"/>
      <c r="H464" s="8"/>
      <c r="I464" s="8"/>
      <c r="J464" s="8"/>
      <c r="K464" s="8"/>
      <c r="L464" s="25"/>
    </row>
    <row r="465" spans="2:12" s="12" customFormat="1" ht="20.100000000000001" customHeight="1">
      <c r="B465" s="8"/>
      <c r="C465" s="8"/>
      <c r="D465" s="8"/>
      <c r="E465" s="8"/>
      <c r="F465" s="8"/>
      <c r="G465" s="8"/>
      <c r="H465" s="8"/>
      <c r="I465" s="8"/>
      <c r="J465" s="8"/>
      <c r="K465" s="8"/>
      <c r="L465" s="25"/>
    </row>
    <row r="466" spans="2:12" s="12" customFormat="1" ht="20.100000000000001" customHeight="1">
      <c r="B466" s="8"/>
      <c r="C466" s="8"/>
      <c r="D466" s="8"/>
      <c r="E466" s="8"/>
      <c r="F466" s="8"/>
      <c r="G466" s="8"/>
      <c r="H466" s="8"/>
      <c r="I466" s="8"/>
      <c r="J466" s="8"/>
      <c r="K466" s="8"/>
      <c r="L466" s="25"/>
    </row>
    <row r="467" spans="2:12" s="12" customFormat="1" ht="20.100000000000001" customHeight="1">
      <c r="B467" s="8"/>
      <c r="C467" s="8"/>
      <c r="D467" s="8"/>
      <c r="E467" s="8"/>
      <c r="F467" s="8"/>
      <c r="G467" s="8"/>
      <c r="H467" s="8"/>
      <c r="I467" s="8"/>
      <c r="J467" s="8"/>
      <c r="K467" s="8"/>
      <c r="L467" s="25"/>
    </row>
    <row r="468" spans="2:12" s="12" customFormat="1" ht="20.100000000000001" customHeight="1">
      <c r="B468" s="8"/>
      <c r="C468" s="8"/>
      <c r="D468" s="8"/>
      <c r="E468" s="8"/>
      <c r="F468" s="8"/>
      <c r="G468" s="8"/>
      <c r="H468" s="8"/>
      <c r="I468" s="8"/>
      <c r="J468" s="8"/>
      <c r="K468" s="8"/>
      <c r="L468" s="25"/>
    </row>
    <row r="469" spans="2:12" s="12" customFormat="1" ht="20.100000000000001" customHeight="1">
      <c r="B469" s="8"/>
      <c r="C469" s="8"/>
      <c r="D469" s="8"/>
      <c r="E469" s="8"/>
      <c r="F469" s="8"/>
      <c r="G469" s="8"/>
      <c r="H469" s="8"/>
      <c r="I469" s="8"/>
      <c r="J469" s="8"/>
      <c r="K469" s="8"/>
      <c r="L469" s="25"/>
    </row>
    <row r="470" spans="2:12" s="12" customFormat="1" ht="20.100000000000001" customHeight="1">
      <c r="B470" s="8"/>
      <c r="C470" s="8"/>
      <c r="D470" s="8"/>
      <c r="E470" s="8"/>
      <c r="F470" s="8"/>
      <c r="G470" s="8"/>
      <c r="H470" s="8"/>
      <c r="I470" s="8"/>
      <c r="J470" s="8"/>
      <c r="K470" s="8"/>
      <c r="L470" s="25"/>
    </row>
    <row r="471" spans="2:12" s="12" customFormat="1" ht="20.100000000000001" customHeight="1">
      <c r="B471" s="8"/>
      <c r="C471" s="8"/>
      <c r="D471" s="8"/>
      <c r="E471" s="8"/>
      <c r="F471" s="8"/>
      <c r="G471" s="8"/>
      <c r="H471" s="8"/>
      <c r="I471" s="8"/>
      <c r="J471" s="8"/>
      <c r="K471" s="8"/>
      <c r="L471" s="25"/>
    </row>
    <row r="472" spans="2:12" s="12" customFormat="1" ht="20.100000000000001" customHeight="1">
      <c r="B472" s="8"/>
      <c r="C472" s="8"/>
      <c r="D472" s="8"/>
      <c r="E472" s="8"/>
      <c r="F472" s="8"/>
      <c r="G472" s="8"/>
      <c r="H472" s="8"/>
      <c r="I472" s="8"/>
      <c r="J472" s="8"/>
      <c r="K472" s="8"/>
      <c r="L472" s="25"/>
    </row>
    <row r="473" spans="2:12" s="12" customFormat="1" ht="20.100000000000001" customHeight="1">
      <c r="B473" s="8"/>
      <c r="C473" s="8"/>
      <c r="D473" s="8"/>
      <c r="E473" s="8"/>
      <c r="F473" s="8"/>
      <c r="G473" s="8"/>
      <c r="H473" s="8"/>
      <c r="I473" s="8"/>
      <c r="J473" s="8"/>
      <c r="K473" s="8"/>
      <c r="L473" s="25"/>
    </row>
    <row r="474" spans="2:12" s="12" customFormat="1" ht="20.100000000000001" customHeight="1">
      <c r="B474" s="8"/>
      <c r="C474" s="8"/>
      <c r="D474" s="8"/>
      <c r="E474" s="8"/>
      <c r="F474" s="8"/>
      <c r="G474" s="8"/>
      <c r="H474" s="8"/>
      <c r="I474" s="8"/>
      <c r="J474" s="8"/>
      <c r="K474" s="8"/>
      <c r="L474" s="25"/>
    </row>
    <row r="475" spans="2:12" s="12" customFormat="1" ht="20.100000000000001" customHeight="1">
      <c r="B475" s="8"/>
      <c r="C475" s="8"/>
      <c r="D475" s="8"/>
      <c r="E475" s="8"/>
      <c r="F475" s="8"/>
      <c r="G475" s="8"/>
      <c r="H475" s="8"/>
      <c r="I475" s="8"/>
      <c r="J475" s="8"/>
      <c r="K475" s="8"/>
      <c r="L475" s="25"/>
    </row>
    <row r="476" spans="2:12" s="12" customFormat="1" ht="20.100000000000001" customHeight="1">
      <c r="B476" s="8"/>
      <c r="C476" s="8"/>
      <c r="D476" s="8"/>
      <c r="E476" s="8"/>
      <c r="F476" s="8"/>
      <c r="G476" s="8"/>
      <c r="H476" s="8"/>
      <c r="I476" s="8"/>
      <c r="J476" s="8"/>
      <c r="K476" s="8"/>
      <c r="L476" s="25"/>
    </row>
    <row r="477" spans="2:12" s="12" customFormat="1" ht="20.100000000000001" customHeight="1">
      <c r="B477" s="8"/>
      <c r="C477" s="8"/>
      <c r="D477" s="8"/>
      <c r="E477" s="8"/>
      <c r="F477" s="8"/>
      <c r="G477" s="8"/>
      <c r="H477" s="8"/>
      <c r="I477" s="8"/>
      <c r="J477" s="8"/>
      <c r="K477" s="8"/>
      <c r="L477" s="25"/>
    </row>
    <row r="478" spans="2:12" s="12" customFormat="1" ht="20.100000000000001" customHeight="1">
      <c r="B478" s="8"/>
      <c r="C478" s="8"/>
      <c r="D478" s="8"/>
      <c r="E478" s="8"/>
      <c r="F478" s="8"/>
      <c r="G478" s="8"/>
      <c r="H478" s="8"/>
      <c r="I478" s="8"/>
      <c r="J478" s="8"/>
      <c r="K478" s="8"/>
      <c r="L478" s="25"/>
    </row>
    <row r="479" spans="2:12" s="12" customFormat="1" ht="20.100000000000001" customHeight="1">
      <c r="B479" s="8"/>
      <c r="C479" s="8"/>
      <c r="D479" s="8"/>
      <c r="E479" s="8"/>
      <c r="F479" s="8"/>
      <c r="G479" s="8"/>
      <c r="H479" s="8"/>
      <c r="I479" s="8"/>
      <c r="J479" s="8"/>
      <c r="K479" s="8"/>
      <c r="L479" s="25"/>
    </row>
    <row r="480" spans="2:12" s="12" customFormat="1" ht="20.100000000000001" customHeight="1">
      <c r="B480" s="8"/>
      <c r="C480" s="8"/>
      <c r="D480" s="8"/>
      <c r="E480" s="8"/>
      <c r="F480" s="8"/>
      <c r="G480" s="8"/>
      <c r="H480" s="8"/>
      <c r="I480" s="8"/>
      <c r="J480" s="8"/>
      <c r="K480" s="8"/>
      <c r="L480" s="25"/>
    </row>
    <row r="481" spans="2:12" s="12" customFormat="1" ht="20.100000000000001" customHeight="1">
      <c r="B481" s="8"/>
      <c r="C481" s="8"/>
      <c r="D481" s="8"/>
      <c r="E481" s="8"/>
      <c r="F481" s="8"/>
      <c r="G481" s="8"/>
      <c r="H481" s="8"/>
      <c r="I481" s="8"/>
      <c r="J481" s="8"/>
      <c r="K481" s="8"/>
      <c r="L481" s="25"/>
    </row>
    <row r="482" spans="2:12" s="12" customFormat="1" ht="20.100000000000001" customHeight="1">
      <c r="B482" s="8"/>
      <c r="C482" s="8"/>
      <c r="D482" s="8"/>
      <c r="E482" s="8"/>
      <c r="F482" s="8"/>
      <c r="G482" s="8"/>
      <c r="H482" s="8"/>
      <c r="I482" s="8"/>
      <c r="J482" s="8"/>
      <c r="K482" s="8"/>
      <c r="L482" s="25"/>
    </row>
    <row r="483" spans="2:12" s="12" customFormat="1" ht="20.100000000000001" customHeight="1">
      <c r="B483" s="8"/>
      <c r="C483" s="8"/>
      <c r="D483" s="8"/>
      <c r="E483" s="8"/>
      <c r="F483" s="8"/>
      <c r="G483" s="8"/>
      <c r="H483" s="8"/>
      <c r="I483" s="8"/>
      <c r="J483" s="8"/>
      <c r="K483" s="8"/>
      <c r="L483" s="25"/>
    </row>
    <row r="484" spans="2:12" s="12" customFormat="1" ht="20.100000000000001" customHeight="1">
      <c r="B484" s="8"/>
      <c r="C484" s="8"/>
      <c r="D484" s="8"/>
      <c r="E484" s="8"/>
      <c r="F484" s="8"/>
      <c r="G484" s="8"/>
      <c r="H484" s="8"/>
      <c r="I484" s="8"/>
      <c r="J484" s="8"/>
      <c r="K484" s="8"/>
      <c r="L484" s="25"/>
    </row>
    <row r="485" spans="2:12" s="12" customFormat="1" ht="20.100000000000001" customHeight="1">
      <c r="B485" s="8"/>
      <c r="C485" s="8"/>
      <c r="D485" s="8"/>
      <c r="E485" s="8"/>
      <c r="F485" s="8"/>
      <c r="G485" s="8"/>
      <c r="H485" s="8"/>
      <c r="I485" s="8"/>
      <c r="J485" s="8"/>
      <c r="K485" s="8"/>
      <c r="L485" s="25"/>
    </row>
    <row r="486" spans="2:12" s="12" customFormat="1" ht="20.100000000000001" customHeight="1">
      <c r="B486" s="8"/>
      <c r="C486" s="8"/>
      <c r="D486" s="8"/>
      <c r="E486" s="8"/>
      <c r="F486" s="8"/>
      <c r="G486" s="8"/>
      <c r="H486" s="8"/>
      <c r="I486" s="8"/>
      <c r="J486" s="8"/>
      <c r="K486" s="8"/>
      <c r="L486" s="25"/>
    </row>
    <row r="487" spans="2:12" s="12" customFormat="1" ht="20.100000000000001" customHeight="1">
      <c r="B487" s="8"/>
      <c r="C487" s="8"/>
      <c r="D487" s="8"/>
      <c r="E487" s="8"/>
      <c r="F487" s="8"/>
      <c r="G487" s="8"/>
      <c r="H487" s="8"/>
      <c r="I487" s="8"/>
      <c r="J487" s="8"/>
      <c r="K487" s="8"/>
      <c r="L487" s="25"/>
    </row>
    <row r="488" spans="2:12" s="12" customFormat="1" ht="20.100000000000001" customHeight="1">
      <c r="B488" s="8"/>
      <c r="C488" s="8"/>
      <c r="D488" s="8"/>
      <c r="E488" s="8"/>
      <c r="F488" s="8"/>
      <c r="G488" s="8"/>
      <c r="H488" s="8"/>
      <c r="I488" s="8"/>
      <c r="J488" s="8"/>
      <c r="K488" s="8"/>
      <c r="L488" s="25"/>
    </row>
    <row r="489" spans="2:12" s="12" customFormat="1" ht="20.100000000000001" customHeight="1">
      <c r="B489" s="8"/>
      <c r="C489" s="8"/>
      <c r="D489" s="8"/>
      <c r="E489" s="8"/>
      <c r="F489" s="8"/>
      <c r="G489" s="8"/>
      <c r="H489" s="8"/>
      <c r="I489" s="8"/>
      <c r="J489" s="8"/>
      <c r="K489" s="8"/>
      <c r="L489" s="25"/>
    </row>
    <row r="490" spans="2:12" s="12" customFormat="1" ht="20.100000000000001" customHeight="1">
      <c r="B490" s="8"/>
      <c r="C490" s="8"/>
      <c r="D490" s="8"/>
      <c r="E490" s="8"/>
      <c r="F490" s="8"/>
      <c r="G490" s="8"/>
      <c r="H490" s="8"/>
      <c r="I490" s="8"/>
      <c r="J490" s="8"/>
      <c r="K490" s="8"/>
      <c r="L490" s="25"/>
    </row>
    <row r="491" spans="2:12" s="12" customFormat="1" ht="20.100000000000001" customHeight="1">
      <c r="B491" s="8"/>
      <c r="C491" s="8"/>
      <c r="D491" s="8"/>
      <c r="E491" s="8"/>
      <c r="F491" s="8"/>
      <c r="G491" s="8"/>
      <c r="H491" s="8"/>
      <c r="I491" s="8"/>
      <c r="J491" s="8"/>
      <c r="K491" s="8"/>
      <c r="L491" s="25"/>
    </row>
    <row r="492" spans="2:12" s="12" customFormat="1" ht="20.100000000000001" customHeight="1">
      <c r="B492" s="8"/>
      <c r="C492" s="8"/>
      <c r="D492" s="8"/>
      <c r="E492" s="8"/>
      <c r="F492" s="8"/>
      <c r="G492" s="8"/>
      <c r="H492" s="8"/>
      <c r="I492" s="8"/>
      <c r="J492" s="8"/>
      <c r="K492" s="8"/>
      <c r="L492" s="25"/>
    </row>
    <row r="493" spans="2:12" s="12" customFormat="1" ht="20.100000000000001" customHeight="1">
      <c r="B493" s="8"/>
      <c r="C493" s="8"/>
      <c r="D493" s="8"/>
      <c r="E493" s="8"/>
      <c r="F493" s="8"/>
      <c r="G493" s="8"/>
      <c r="H493" s="8"/>
      <c r="I493" s="8"/>
      <c r="J493" s="8"/>
      <c r="K493" s="8"/>
      <c r="L493" s="25"/>
    </row>
    <row r="494" spans="2:12" s="12" customFormat="1" ht="20.100000000000001" customHeight="1">
      <c r="B494" s="8"/>
      <c r="C494" s="8"/>
      <c r="D494" s="8"/>
      <c r="E494" s="8"/>
      <c r="F494" s="8"/>
      <c r="G494" s="8"/>
      <c r="H494" s="8"/>
      <c r="I494" s="8"/>
      <c r="J494" s="8"/>
      <c r="K494" s="8"/>
      <c r="L494" s="25"/>
    </row>
    <row r="495" spans="2:12" s="12" customFormat="1" ht="20.100000000000001" customHeight="1">
      <c r="B495" s="8"/>
      <c r="C495" s="8"/>
      <c r="D495" s="8"/>
      <c r="E495" s="8"/>
      <c r="F495" s="8"/>
      <c r="G495" s="8"/>
      <c r="H495" s="8"/>
      <c r="I495" s="8"/>
      <c r="J495" s="8"/>
      <c r="K495" s="8"/>
      <c r="L495" s="25"/>
    </row>
    <row r="496" spans="2:12" s="12" customFormat="1" ht="20.100000000000001" customHeight="1">
      <c r="B496" s="8"/>
      <c r="C496" s="8"/>
      <c r="D496" s="8"/>
      <c r="E496" s="8"/>
      <c r="F496" s="8"/>
      <c r="G496" s="8"/>
      <c r="H496" s="8"/>
      <c r="I496" s="8"/>
      <c r="J496" s="8"/>
      <c r="K496" s="8"/>
      <c r="L496" s="25"/>
    </row>
    <row r="497" spans="2:12" s="12" customFormat="1" ht="20.100000000000001" customHeight="1">
      <c r="B497" s="8"/>
      <c r="C497" s="8"/>
      <c r="D497" s="8"/>
      <c r="E497" s="8"/>
      <c r="F497" s="8"/>
      <c r="G497" s="8"/>
      <c r="H497" s="8"/>
      <c r="I497" s="8"/>
      <c r="J497" s="8"/>
      <c r="K497" s="8"/>
      <c r="L497" s="25"/>
    </row>
    <row r="498" spans="2:12" s="12" customFormat="1" ht="20.100000000000001" customHeight="1">
      <c r="B498" s="8"/>
      <c r="C498" s="8"/>
      <c r="D498" s="8"/>
      <c r="E498" s="8"/>
      <c r="F498" s="8"/>
      <c r="G498" s="8"/>
      <c r="H498" s="8"/>
      <c r="I498" s="8"/>
      <c r="J498" s="8"/>
      <c r="K498" s="8"/>
      <c r="L498" s="25"/>
    </row>
    <row r="499" spans="2:12" s="12" customFormat="1" ht="20.100000000000001" customHeight="1">
      <c r="B499" s="8"/>
      <c r="C499" s="8"/>
      <c r="D499" s="8"/>
      <c r="E499" s="8"/>
      <c r="F499" s="8"/>
      <c r="G499" s="8"/>
      <c r="H499" s="8"/>
      <c r="I499" s="8"/>
      <c r="J499" s="8"/>
      <c r="K499" s="8"/>
      <c r="L499" s="25"/>
    </row>
    <row r="500" spans="2:12" s="12" customFormat="1" ht="20.100000000000001" customHeight="1">
      <c r="B500" s="8"/>
      <c r="C500" s="8"/>
      <c r="D500" s="8"/>
      <c r="E500" s="8"/>
      <c r="F500" s="8"/>
      <c r="G500" s="8"/>
      <c r="H500" s="8"/>
      <c r="I500" s="8"/>
      <c r="J500" s="8"/>
      <c r="K500" s="8"/>
      <c r="L500" s="25"/>
    </row>
    <row r="501" spans="2:12" s="12" customFormat="1" ht="20.100000000000001" customHeight="1">
      <c r="B501" s="8"/>
      <c r="C501" s="8"/>
      <c r="D501" s="8"/>
      <c r="E501" s="8"/>
      <c r="F501" s="8"/>
      <c r="G501" s="8"/>
      <c r="H501" s="8"/>
      <c r="I501" s="8"/>
      <c r="J501" s="8"/>
      <c r="K501" s="8"/>
      <c r="L501" s="25"/>
    </row>
    <row r="502" spans="2:12" s="12" customFormat="1" ht="20.100000000000001" customHeight="1">
      <c r="B502" s="8"/>
      <c r="C502" s="8"/>
      <c r="D502" s="8"/>
      <c r="E502" s="8"/>
      <c r="F502" s="8"/>
      <c r="G502" s="8"/>
      <c r="H502" s="8"/>
      <c r="I502" s="8"/>
      <c r="J502" s="8"/>
      <c r="K502" s="8"/>
      <c r="L502" s="25"/>
    </row>
    <row r="503" spans="2:12" s="12" customFormat="1" ht="20.100000000000001" customHeight="1">
      <c r="B503" s="8"/>
      <c r="C503" s="8"/>
      <c r="D503" s="8"/>
      <c r="E503" s="8"/>
      <c r="F503" s="8"/>
      <c r="G503" s="8"/>
      <c r="H503" s="8"/>
      <c r="I503" s="8"/>
      <c r="J503" s="8"/>
      <c r="K503" s="8"/>
      <c r="L503" s="25"/>
    </row>
    <row r="504" spans="2:12" s="12" customFormat="1" ht="20.100000000000001" customHeight="1">
      <c r="B504" s="8"/>
      <c r="C504" s="8"/>
      <c r="D504" s="8"/>
      <c r="E504" s="8"/>
      <c r="F504" s="8"/>
      <c r="G504" s="8"/>
      <c r="H504" s="8"/>
      <c r="I504" s="8"/>
      <c r="J504" s="8"/>
      <c r="K504" s="8"/>
      <c r="L504" s="25"/>
    </row>
    <row r="505" spans="2:12" s="12" customFormat="1" ht="20.100000000000001" customHeight="1">
      <c r="B505" s="8"/>
      <c r="C505" s="8"/>
      <c r="D505" s="8"/>
      <c r="E505" s="8"/>
      <c r="F505" s="8"/>
      <c r="G505" s="8"/>
      <c r="H505" s="8"/>
      <c r="I505" s="8"/>
      <c r="J505" s="8"/>
      <c r="K505" s="8"/>
      <c r="L505" s="25"/>
    </row>
    <row r="506" spans="2:12" s="12" customFormat="1" ht="20.100000000000001" customHeight="1">
      <c r="B506" s="8"/>
      <c r="C506" s="8"/>
      <c r="D506" s="8"/>
      <c r="E506" s="8"/>
      <c r="F506" s="8"/>
      <c r="G506" s="8"/>
      <c r="H506" s="8"/>
      <c r="I506" s="8"/>
      <c r="J506" s="8"/>
      <c r="K506" s="8"/>
      <c r="L506" s="25"/>
    </row>
    <row r="507" spans="2:12" s="12" customFormat="1" ht="20.100000000000001" customHeight="1">
      <c r="B507" s="8"/>
      <c r="C507" s="8"/>
      <c r="D507" s="8"/>
      <c r="E507" s="8"/>
      <c r="F507" s="8"/>
      <c r="G507" s="8"/>
      <c r="H507" s="8"/>
      <c r="I507" s="8"/>
      <c r="J507" s="8"/>
      <c r="K507" s="8"/>
      <c r="L507" s="25"/>
    </row>
    <row r="508" spans="2:12" s="12" customFormat="1" ht="20.100000000000001" customHeight="1">
      <c r="B508" s="8"/>
      <c r="C508" s="8"/>
      <c r="D508" s="8"/>
      <c r="E508" s="8"/>
      <c r="F508" s="8"/>
      <c r="G508" s="8"/>
      <c r="H508" s="8"/>
      <c r="I508" s="8"/>
      <c r="J508" s="8"/>
      <c r="K508" s="8"/>
      <c r="L508" s="25"/>
    </row>
    <row r="509" spans="2:12" s="12" customFormat="1" ht="20.100000000000001" customHeight="1">
      <c r="B509" s="8"/>
      <c r="C509" s="8"/>
      <c r="D509" s="8"/>
      <c r="E509" s="8"/>
      <c r="F509" s="8"/>
      <c r="G509" s="8"/>
      <c r="H509" s="8"/>
      <c r="I509" s="8"/>
      <c r="J509" s="8"/>
      <c r="K509" s="8"/>
      <c r="L509" s="25"/>
    </row>
    <row r="510" spans="2:12" s="12" customFormat="1" ht="20.100000000000001" customHeight="1">
      <c r="B510" s="8"/>
      <c r="C510" s="8"/>
      <c r="D510" s="8"/>
      <c r="E510" s="8"/>
      <c r="F510" s="8"/>
      <c r="G510" s="8"/>
      <c r="H510" s="8"/>
      <c r="I510" s="8"/>
      <c r="J510" s="8"/>
      <c r="K510" s="8"/>
      <c r="L510" s="25"/>
    </row>
    <row r="511" spans="2:12" s="12" customFormat="1" ht="20.100000000000001" customHeight="1">
      <c r="B511" s="8"/>
      <c r="C511" s="8"/>
      <c r="D511" s="8"/>
      <c r="E511" s="8"/>
      <c r="F511" s="8"/>
      <c r="G511" s="8"/>
      <c r="H511" s="8"/>
      <c r="I511" s="8"/>
      <c r="J511" s="8"/>
      <c r="K511" s="8"/>
      <c r="L511" s="25"/>
    </row>
    <row r="512" spans="2:12" s="12" customFormat="1" ht="20.100000000000001" customHeight="1">
      <c r="B512" s="8"/>
      <c r="C512" s="8"/>
      <c r="D512" s="8"/>
      <c r="E512" s="8"/>
      <c r="F512" s="8"/>
      <c r="G512" s="8"/>
      <c r="H512" s="8"/>
      <c r="I512" s="8"/>
      <c r="J512" s="8"/>
      <c r="K512" s="8"/>
      <c r="L512" s="25"/>
    </row>
    <row r="513" spans="2:12" s="12" customFormat="1" ht="20.100000000000001" customHeight="1">
      <c r="B513" s="8"/>
      <c r="C513" s="8"/>
      <c r="D513" s="8"/>
      <c r="E513" s="8"/>
      <c r="F513" s="8"/>
      <c r="G513" s="8"/>
      <c r="H513" s="8"/>
      <c r="I513" s="8"/>
      <c r="J513" s="8"/>
      <c r="K513" s="8"/>
      <c r="L513" s="25"/>
    </row>
    <row r="514" spans="2:12" s="12" customFormat="1" ht="20.100000000000001" customHeight="1">
      <c r="B514" s="8"/>
      <c r="C514" s="8"/>
      <c r="D514" s="8"/>
      <c r="E514" s="8"/>
      <c r="F514" s="8"/>
      <c r="G514" s="8"/>
      <c r="H514" s="8"/>
      <c r="I514" s="8"/>
      <c r="J514" s="8"/>
      <c r="K514" s="8"/>
      <c r="L514" s="25"/>
    </row>
    <row r="515" spans="2:12" s="12" customFormat="1" ht="20.100000000000001" customHeight="1">
      <c r="B515" s="8"/>
      <c r="C515" s="8"/>
      <c r="D515" s="8"/>
      <c r="E515" s="8"/>
      <c r="F515" s="8"/>
      <c r="G515" s="8"/>
      <c r="H515" s="8"/>
      <c r="I515" s="8"/>
      <c r="J515" s="8"/>
      <c r="K515" s="8"/>
      <c r="L515" s="25"/>
    </row>
    <row r="516" spans="2:12" s="12" customFormat="1" ht="20.100000000000001" customHeight="1">
      <c r="B516" s="8"/>
      <c r="C516" s="8"/>
      <c r="D516" s="8"/>
      <c r="E516" s="8"/>
      <c r="F516" s="8"/>
      <c r="G516" s="8"/>
      <c r="H516" s="8"/>
      <c r="I516" s="8"/>
      <c r="J516" s="8"/>
      <c r="K516" s="8"/>
      <c r="L516" s="25"/>
    </row>
    <row r="517" spans="2:12" s="12" customFormat="1" ht="20.100000000000001" customHeight="1">
      <c r="B517" s="8"/>
      <c r="C517" s="8"/>
      <c r="D517" s="8"/>
      <c r="E517" s="8"/>
      <c r="F517" s="8"/>
      <c r="G517" s="8"/>
      <c r="H517" s="8"/>
      <c r="I517" s="8"/>
      <c r="J517" s="8"/>
      <c r="K517" s="8"/>
      <c r="L517" s="25"/>
    </row>
    <row r="518" spans="2:12" s="12" customFormat="1" ht="20.100000000000001" customHeight="1">
      <c r="B518" s="8"/>
      <c r="C518" s="8"/>
      <c r="D518" s="8"/>
      <c r="E518" s="8"/>
      <c r="F518" s="8"/>
      <c r="G518" s="8"/>
      <c r="H518" s="8"/>
      <c r="I518" s="8"/>
      <c r="J518" s="8"/>
      <c r="K518" s="8"/>
      <c r="L518" s="25"/>
    </row>
    <row r="519" spans="2:12" s="12" customFormat="1" ht="20.100000000000001" customHeight="1">
      <c r="B519" s="8"/>
      <c r="C519" s="8"/>
      <c r="D519" s="8"/>
      <c r="E519" s="8"/>
      <c r="F519" s="8"/>
      <c r="G519" s="8"/>
      <c r="H519" s="8"/>
      <c r="I519" s="8"/>
      <c r="J519" s="8"/>
      <c r="K519" s="8"/>
      <c r="L519" s="25"/>
    </row>
    <row r="520" spans="2:12" s="12" customFormat="1" ht="20.100000000000001" customHeight="1">
      <c r="B520" s="8"/>
      <c r="C520" s="8"/>
      <c r="D520" s="8"/>
      <c r="E520" s="8"/>
      <c r="F520" s="8"/>
      <c r="G520" s="8"/>
      <c r="H520" s="8"/>
      <c r="I520" s="8"/>
      <c r="J520" s="8"/>
      <c r="K520" s="8"/>
      <c r="L520" s="25"/>
    </row>
    <row r="521" spans="2:12" s="12" customFormat="1" ht="20.100000000000001" customHeight="1">
      <c r="B521" s="8"/>
      <c r="C521" s="8"/>
      <c r="D521" s="8"/>
      <c r="E521" s="8"/>
      <c r="F521" s="8"/>
      <c r="G521" s="8"/>
      <c r="H521" s="8"/>
      <c r="I521" s="8"/>
      <c r="J521" s="8"/>
      <c r="K521" s="8"/>
      <c r="L521" s="25"/>
    </row>
    <row r="522" spans="2:12" s="12" customFormat="1" ht="20.100000000000001" customHeight="1">
      <c r="B522" s="8"/>
      <c r="C522" s="8"/>
      <c r="D522" s="8"/>
      <c r="E522" s="8"/>
      <c r="F522" s="8"/>
      <c r="G522" s="8"/>
      <c r="H522" s="8"/>
      <c r="I522" s="8"/>
      <c r="J522" s="8"/>
      <c r="K522" s="8"/>
      <c r="L522" s="25"/>
    </row>
    <row r="523" spans="2:12" s="12" customFormat="1" ht="20.100000000000001" customHeight="1">
      <c r="B523" s="8"/>
      <c r="C523" s="8"/>
      <c r="D523" s="8"/>
      <c r="E523" s="8"/>
      <c r="F523" s="8"/>
      <c r="G523" s="8"/>
      <c r="H523" s="8"/>
      <c r="I523" s="8"/>
      <c r="J523" s="8"/>
      <c r="K523" s="8"/>
      <c r="L523" s="25"/>
    </row>
    <row r="524" spans="2:12" s="12" customFormat="1" ht="20.100000000000001" customHeight="1">
      <c r="B524" s="8"/>
      <c r="C524" s="8"/>
      <c r="D524" s="8"/>
      <c r="E524" s="8"/>
      <c r="F524" s="8"/>
      <c r="G524" s="8"/>
      <c r="H524" s="8"/>
      <c r="I524" s="8"/>
      <c r="J524" s="8"/>
      <c r="K524" s="8"/>
      <c r="L524" s="25"/>
    </row>
    <row r="525" spans="2:12" s="12" customFormat="1" ht="20.100000000000001" customHeight="1">
      <c r="B525" s="8"/>
      <c r="C525" s="8"/>
      <c r="D525" s="8"/>
      <c r="E525" s="8"/>
      <c r="F525" s="8"/>
      <c r="G525" s="8"/>
      <c r="H525" s="8"/>
      <c r="I525" s="8"/>
      <c r="J525" s="8"/>
      <c r="K525" s="8"/>
      <c r="L525" s="25"/>
    </row>
    <row r="526" spans="2:12" s="12" customFormat="1" ht="20.100000000000001" customHeight="1">
      <c r="B526" s="8"/>
      <c r="C526" s="8"/>
      <c r="D526" s="8"/>
      <c r="E526" s="8"/>
      <c r="F526" s="8"/>
      <c r="G526" s="8"/>
      <c r="H526" s="8"/>
      <c r="I526" s="8"/>
      <c r="J526" s="8"/>
      <c r="K526" s="8"/>
      <c r="L526" s="25"/>
    </row>
    <row r="527" spans="2:12" s="12" customFormat="1" ht="20.100000000000001" customHeight="1">
      <c r="B527" s="8"/>
      <c r="C527" s="8"/>
      <c r="D527" s="8"/>
      <c r="E527" s="8"/>
      <c r="F527" s="8"/>
      <c r="G527" s="8"/>
      <c r="H527" s="8"/>
      <c r="I527" s="8"/>
      <c r="J527" s="8"/>
      <c r="K527" s="8"/>
      <c r="L527" s="25"/>
    </row>
    <row r="528" spans="2:12" s="12" customFormat="1" ht="20.100000000000001" customHeight="1">
      <c r="B528" s="8"/>
      <c r="C528" s="8"/>
      <c r="D528" s="8"/>
      <c r="E528" s="8"/>
      <c r="F528" s="8"/>
      <c r="G528" s="8"/>
      <c r="H528" s="8"/>
      <c r="I528" s="8"/>
      <c r="J528" s="8"/>
      <c r="K528" s="8"/>
      <c r="L528" s="25"/>
    </row>
    <row r="529" spans="2:12" s="12" customFormat="1" ht="20.100000000000001" customHeight="1">
      <c r="B529" s="8"/>
      <c r="C529" s="8"/>
      <c r="D529" s="8"/>
      <c r="E529" s="8"/>
      <c r="F529" s="8"/>
      <c r="G529" s="8"/>
      <c r="H529" s="8"/>
      <c r="I529" s="8"/>
      <c r="J529" s="8"/>
      <c r="K529" s="8"/>
      <c r="L529" s="25"/>
    </row>
    <row r="530" spans="2:12" s="12" customFormat="1" ht="20.100000000000001" customHeight="1">
      <c r="B530" s="8"/>
      <c r="C530" s="8"/>
      <c r="D530" s="8"/>
      <c r="E530" s="8"/>
      <c r="F530" s="8"/>
      <c r="G530" s="8"/>
      <c r="H530" s="8"/>
      <c r="I530" s="8"/>
      <c r="J530" s="8"/>
      <c r="K530" s="8"/>
      <c r="L530" s="25"/>
    </row>
    <row r="531" spans="2:12" s="12" customFormat="1" ht="20.100000000000001" customHeight="1">
      <c r="B531" s="8"/>
      <c r="C531" s="8"/>
      <c r="D531" s="8"/>
      <c r="E531" s="8"/>
      <c r="F531" s="8"/>
      <c r="G531" s="8"/>
      <c r="H531" s="8"/>
      <c r="I531" s="8"/>
      <c r="J531" s="8"/>
      <c r="K531" s="8"/>
      <c r="L531" s="25"/>
    </row>
    <row r="532" spans="2:12" s="12" customFormat="1" ht="20.100000000000001" customHeight="1">
      <c r="B532" s="8"/>
      <c r="C532" s="8"/>
      <c r="D532" s="8"/>
      <c r="E532" s="8"/>
      <c r="F532" s="8"/>
      <c r="G532" s="8"/>
      <c r="H532" s="8"/>
      <c r="I532" s="8"/>
      <c r="J532" s="8"/>
      <c r="K532" s="8"/>
      <c r="L532" s="25"/>
    </row>
    <row r="533" spans="2:12" s="12" customFormat="1" ht="20.100000000000001" customHeight="1">
      <c r="B533" s="8"/>
      <c r="C533" s="8"/>
      <c r="D533" s="8"/>
      <c r="E533" s="8"/>
      <c r="F533" s="8"/>
      <c r="G533" s="8"/>
      <c r="H533" s="8"/>
      <c r="I533" s="8"/>
      <c r="J533" s="8"/>
      <c r="K533" s="8"/>
      <c r="L533" s="25"/>
    </row>
    <row r="534" spans="2:12" s="12" customFormat="1" ht="20.100000000000001" customHeight="1">
      <c r="B534" s="8"/>
      <c r="C534" s="8"/>
      <c r="D534" s="8"/>
      <c r="E534" s="8"/>
      <c r="F534" s="8"/>
      <c r="G534" s="8"/>
      <c r="H534" s="8"/>
      <c r="I534" s="8"/>
      <c r="J534" s="8"/>
      <c r="K534" s="8"/>
      <c r="L534" s="25"/>
    </row>
    <row r="535" spans="2:12" s="12" customFormat="1" ht="20.100000000000001" customHeight="1">
      <c r="B535" s="8"/>
      <c r="C535" s="8"/>
      <c r="D535" s="8"/>
      <c r="E535" s="8"/>
      <c r="F535" s="8"/>
      <c r="G535" s="8"/>
      <c r="H535" s="8"/>
      <c r="I535" s="8"/>
      <c r="J535" s="8"/>
      <c r="K535" s="8"/>
      <c r="L535" s="25"/>
    </row>
    <row r="536" spans="2:12" s="12" customFormat="1" ht="20.100000000000001" customHeight="1">
      <c r="B536" s="8"/>
      <c r="C536" s="8"/>
      <c r="D536" s="8"/>
      <c r="E536" s="8"/>
      <c r="F536" s="8"/>
      <c r="G536" s="8"/>
      <c r="H536" s="8"/>
      <c r="I536" s="8"/>
      <c r="J536" s="8"/>
      <c r="K536" s="8"/>
      <c r="L536" s="25"/>
    </row>
    <row r="537" spans="2:12" s="12" customFormat="1" ht="20.100000000000001" customHeight="1">
      <c r="B537" s="8"/>
      <c r="C537" s="8"/>
      <c r="D537" s="8"/>
      <c r="E537" s="8"/>
      <c r="F537" s="8"/>
      <c r="G537" s="8"/>
      <c r="H537" s="8"/>
      <c r="I537" s="8"/>
      <c r="J537" s="8"/>
      <c r="K537" s="8"/>
      <c r="L537" s="25"/>
    </row>
    <row r="538" spans="2:12" s="12" customFormat="1" ht="20.100000000000001" customHeight="1">
      <c r="B538" s="8"/>
      <c r="C538" s="8"/>
      <c r="D538" s="8"/>
      <c r="E538" s="8"/>
      <c r="F538" s="8"/>
      <c r="G538" s="8"/>
      <c r="H538" s="8"/>
      <c r="I538" s="8"/>
      <c r="J538" s="8"/>
      <c r="K538" s="8"/>
      <c r="L538" s="25"/>
    </row>
    <row r="539" spans="2:12" s="12" customFormat="1" ht="20.100000000000001" customHeight="1">
      <c r="B539" s="8"/>
      <c r="C539" s="8"/>
      <c r="D539" s="8"/>
      <c r="E539" s="8"/>
      <c r="F539" s="8"/>
      <c r="G539" s="8"/>
      <c r="H539" s="8"/>
      <c r="I539" s="8"/>
      <c r="J539" s="8"/>
      <c r="K539" s="8"/>
      <c r="L539" s="25"/>
    </row>
    <row r="540" spans="2:12" s="12" customFormat="1" ht="20.100000000000001" customHeight="1">
      <c r="B540" s="8"/>
      <c r="C540" s="8"/>
      <c r="D540" s="8"/>
      <c r="E540" s="8"/>
      <c r="F540" s="8"/>
      <c r="G540" s="8"/>
      <c r="H540" s="8"/>
      <c r="I540" s="8"/>
      <c r="J540" s="8"/>
      <c r="K540" s="8"/>
      <c r="L540" s="25"/>
    </row>
    <row r="541" spans="2:12" s="12" customFormat="1" ht="20.100000000000001" customHeight="1">
      <c r="B541" s="8"/>
      <c r="C541" s="8"/>
      <c r="D541" s="8"/>
      <c r="E541" s="8"/>
      <c r="F541" s="8"/>
      <c r="G541" s="8"/>
      <c r="H541" s="8"/>
      <c r="I541" s="8"/>
      <c r="J541" s="8"/>
      <c r="K541" s="8"/>
      <c r="L541" s="25"/>
    </row>
    <row r="542" spans="2:12" s="12" customFormat="1" ht="20.100000000000001" customHeight="1">
      <c r="B542" s="8"/>
      <c r="C542" s="8"/>
      <c r="D542" s="8"/>
      <c r="E542" s="8"/>
      <c r="F542" s="8"/>
      <c r="G542" s="8"/>
      <c r="H542" s="8"/>
      <c r="I542" s="8"/>
      <c r="J542" s="8"/>
      <c r="K542" s="8"/>
      <c r="L542" s="25"/>
    </row>
    <row r="543" spans="2:12" s="12" customFormat="1" ht="20.100000000000001" customHeight="1">
      <c r="B543" s="8"/>
      <c r="C543" s="8"/>
      <c r="D543" s="8"/>
      <c r="E543" s="8"/>
      <c r="F543" s="8"/>
      <c r="G543" s="8"/>
      <c r="H543" s="8"/>
      <c r="I543" s="8"/>
      <c r="J543" s="8"/>
      <c r="K543" s="8"/>
      <c r="L543" s="25"/>
    </row>
    <row r="544" spans="2:12" s="12" customFormat="1" ht="20.100000000000001" customHeight="1">
      <c r="B544" s="8"/>
      <c r="C544" s="8"/>
      <c r="D544" s="8"/>
      <c r="E544" s="8"/>
      <c r="F544" s="8"/>
      <c r="G544" s="8"/>
      <c r="H544" s="8"/>
      <c r="I544" s="8"/>
      <c r="J544" s="8"/>
      <c r="K544" s="8"/>
      <c r="L544" s="25"/>
    </row>
    <row r="545" spans="2:12" s="12" customFormat="1" ht="20.100000000000001" customHeight="1">
      <c r="B545" s="8"/>
      <c r="C545" s="8"/>
      <c r="D545" s="8"/>
      <c r="E545" s="8"/>
      <c r="F545" s="8"/>
      <c r="G545" s="8"/>
      <c r="H545" s="8"/>
      <c r="I545" s="8"/>
      <c r="J545" s="8"/>
      <c r="K545" s="8"/>
      <c r="L545" s="25"/>
    </row>
    <row r="546" spans="2:12" s="12" customFormat="1" ht="20.100000000000001" customHeight="1">
      <c r="B546" s="8"/>
      <c r="C546" s="8"/>
      <c r="D546" s="8"/>
      <c r="E546" s="8"/>
      <c r="F546" s="8"/>
      <c r="G546" s="8"/>
      <c r="H546" s="8"/>
      <c r="I546" s="8"/>
      <c r="J546" s="8"/>
      <c r="K546" s="8"/>
      <c r="L546" s="25"/>
    </row>
    <row r="547" spans="2:12" s="12" customFormat="1" ht="20.100000000000001" customHeight="1">
      <c r="B547" s="8"/>
      <c r="C547" s="8"/>
      <c r="D547" s="8"/>
      <c r="E547" s="8"/>
      <c r="F547" s="8"/>
      <c r="G547" s="8"/>
      <c r="H547" s="8"/>
      <c r="I547" s="8"/>
      <c r="J547" s="8"/>
      <c r="K547" s="8"/>
      <c r="L547" s="25"/>
    </row>
    <row r="548" spans="2:12" s="12" customFormat="1" ht="20.100000000000001" customHeight="1">
      <c r="B548" s="8"/>
      <c r="C548" s="8"/>
      <c r="D548" s="8"/>
      <c r="E548" s="8"/>
      <c r="F548" s="8"/>
      <c r="G548" s="8"/>
      <c r="H548" s="8"/>
      <c r="I548" s="8"/>
      <c r="J548" s="8"/>
      <c r="K548" s="8"/>
      <c r="L548" s="25"/>
    </row>
    <row r="549" spans="2:12" s="12" customFormat="1" ht="20.100000000000001" customHeight="1">
      <c r="B549" s="8"/>
      <c r="C549" s="8"/>
      <c r="D549" s="8"/>
      <c r="E549" s="8"/>
      <c r="F549" s="8"/>
      <c r="G549" s="8"/>
      <c r="H549" s="8"/>
      <c r="I549" s="8"/>
      <c r="J549" s="8"/>
      <c r="K549" s="8"/>
      <c r="L549" s="25"/>
    </row>
    <row r="550" spans="2:12" s="12" customFormat="1" ht="20.100000000000001" customHeight="1">
      <c r="B550" s="8"/>
      <c r="C550" s="8"/>
      <c r="D550" s="8"/>
      <c r="E550" s="8"/>
      <c r="F550" s="8"/>
      <c r="G550" s="8"/>
      <c r="H550" s="8"/>
      <c r="I550" s="8"/>
      <c r="J550" s="8"/>
      <c r="K550" s="8"/>
      <c r="L550" s="25"/>
    </row>
    <row r="551" spans="2:12" s="12" customFormat="1" ht="20.100000000000001" customHeight="1">
      <c r="B551" s="8"/>
      <c r="C551" s="8"/>
      <c r="D551" s="8"/>
      <c r="E551" s="8"/>
      <c r="F551" s="8"/>
      <c r="G551" s="8"/>
      <c r="H551" s="8"/>
      <c r="I551" s="8"/>
      <c r="J551" s="8"/>
      <c r="K551" s="8"/>
      <c r="L551" s="25"/>
    </row>
    <row r="552" spans="2:12" s="12" customFormat="1" ht="20.100000000000001" customHeight="1">
      <c r="B552" s="8"/>
      <c r="C552" s="8"/>
      <c r="D552" s="8"/>
      <c r="E552" s="8"/>
      <c r="F552" s="8"/>
      <c r="G552" s="8"/>
      <c r="H552" s="8"/>
      <c r="I552" s="8"/>
      <c r="J552" s="8"/>
      <c r="K552" s="8"/>
      <c r="L552" s="25"/>
    </row>
    <row r="553" spans="2:12" s="12" customFormat="1" ht="20.100000000000001" customHeight="1">
      <c r="B553" s="8"/>
      <c r="C553" s="8"/>
      <c r="D553" s="8"/>
      <c r="E553" s="8"/>
      <c r="F553" s="8"/>
      <c r="G553" s="8"/>
      <c r="H553" s="8"/>
      <c r="I553" s="8"/>
      <c r="J553" s="8"/>
      <c r="K553" s="8"/>
      <c r="L553" s="25"/>
    </row>
    <row r="554" spans="2:12" s="12" customFormat="1" ht="20.100000000000001" customHeight="1">
      <c r="B554" s="8"/>
      <c r="C554" s="8"/>
      <c r="D554" s="8"/>
      <c r="E554" s="8"/>
      <c r="F554" s="8"/>
      <c r="G554" s="8"/>
      <c r="H554" s="8"/>
      <c r="I554" s="8"/>
      <c r="J554" s="8"/>
      <c r="K554" s="8"/>
      <c r="L554" s="25"/>
    </row>
    <row r="555" spans="2:12" s="12" customFormat="1" ht="20.100000000000001" customHeight="1">
      <c r="B555" s="8"/>
      <c r="C555" s="8"/>
      <c r="D555" s="8"/>
      <c r="E555" s="8"/>
      <c r="F555" s="8"/>
      <c r="G555" s="8"/>
      <c r="H555" s="8"/>
      <c r="I555" s="8"/>
      <c r="J555" s="8"/>
      <c r="K555" s="8"/>
      <c r="L555" s="25"/>
    </row>
    <row r="556" spans="2:12" s="12" customFormat="1" ht="20.100000000000001" customHeight="1">
      <c r="B556" s="8"/>
      <c r="C556" s="8"/>
      <c r="D556" s="8"/>
      <c r="E556" s="8"/>
      <c r="F556" s="8"/>
      <c r="G556" s="8"/>
      <c r="H556" s="8"/>
      <c r="I556" s="8"/>
      <c r="J556" s="8"/>
      <c r="K556" s="8"/>
      <c r="L556" s="25"/>
    </row>
    <row r="557" spans="2:12" s="12" customFormat="1" ht="20.100000000000001" customHeight="1">
      <c r="B557" s="8"/>
      <c r="C557" s="8"/>
      <c r="D557" s="8"/>
      <c r="E557" s="8"/>
      <c r="F557" s="8"/>
      <c r="G557" s="8"/>
      <c r="H557" s="8"/>
      <c r="I557" s="8"/>
      <c r="J557" s="8"/>
      <c r="K557" s="8"/>
      <c r="L557" s="25"/>
    </row>
    <row r="558" spans="2:12" s="12" customFormat="1" ht="20.100000000000001" customHeight="1">
      <c r="B558" s="8"/>
      <c r="C558" s="8"/>
      <c r="D558" s="8"/>
      <c r="E558" s="8"/>
      <c r="F558" s="8"/>
      <c r="G558" s="8"/>
      <c r="H558" s="8"/>
      <c r="I558" s="8"/>
      <c r="J558" s="8"/>
      <c r="K558" s="8"/>
      <c r="L558" s="25"/>
    </row>
    <row r="559" spans="2:12" s="12" customFormat="1" ht="20.100000000000001" customHeight="1">
      <c r="B559" s="8"/>
      <c r="C559" s="8"/>
      <c r="D559" s="8"/>
      <c r="E559" s="8"/>
      <c r="F559" s="8"/>
      <c r="G559" s="8"/>
      <c r="H559" s="8"/>
      <c r="I559" s="8"/>
      <c r="J559" s="8"/>
      <c r="K559" s="8"/>
      <c r="L559" s="25"/>
    </row>
    <row r="560" spans="2:12" s="12" customFormat="1" ht="20.100000000000001" customHeight="1">
      <c r="B560" s="8"/>
      <c r="C560" s="8"/>
      <c r="D560" s="8"/>
      <c r="E560" s="8"/>
      <c r="F560" s="8"/>
      <c r="G560" s="8"/>
      <c r="H560" s="8"/>
      <c r="I560" s="8"/>
      <c r="J560" s="8"/>
      <c r="K560" s="8"/>
      <c r="L560" s="25"/>
    </row>
    <row r="561" spans="2:12" s="12" customFormat="1" ht="20.100000000000001" customHeight="1">
      <c r="B561" s="8"/>
      <c r="C561" s="8"/>
      <c r="D561" s="8"/>
      <c r="E561" s="8"/>
      <c r="F561" s="8"/>
      <c r="G561" s="8"/>
      <c r="H561" s="8"/>
      <c r="I561" s="8"/>
      <c r="J561" s="8"/>
      <c r="K561" s="8"/>
      <c r="L561" s="25"/>
    </row>
    <row r="562" spans="2:12" s="12" customFormat="1" ht="20.100000000000001" customHeight="1">
      <c r="B562" s="8"/>
      <c r="C562" s="8"/>
      <c r="D562" s="8"/>
      <c r="E562" s="8"/>
      <c r="F562" s="8"/>
      <c r="G562" s="8"/>
      <c r="H562" s="8"/>
      <c r="I562" s="8"/>
      <c r="J562" s="8"/>
      <c r="K562" s="8"/>
      <c r="L562" s="25"/>
    </row>
    <row r="563" spans="2:12" s="12" customFormat="1" ht="20.100000000000001" customHeight="1">
      <c r="B563" s="8"/>
      <c r="C563" s="8"/>
      <c r="D563" s="8"/>
      <c r="E563" s="8"/>
      <c r="F563" s="8"/>
      <c r="G563" s="8"/>
      <c r="H563" s="8"/>
      <c r="I563" s="8"/>
      <c r="J563" s="8"/>
      <c r="K563" s="8"/>
      <c r="L563" s="25"/>
    </row>
    <row r="564" spans="2:12" s="12" customFormat="1" ht="20.100000000000001" customHeight="1">
      <c r="B564" s="8"/>
      <c r="C564" s="8"/>
      <c r="D564" s="8"/>
      <c r="E564" s="8"/>
      <c r="F564" s="8"/>
      <c r="G564" s="8"/>
      <c r="H564" s="8"/>
      <c r="I564" s="8"/>
      <c r="J564" s="8"/>
      <c r="K564" s="8"/>
      <c r="L564" s="25"/>
    </row>
    <row r="565" spans="2:12" s="12" customFormat="1" ht="20.100000000000001" customHeight="1">
      <c r="B565" s="8"/>
      <c r="C565" s="8"/>
      <c r="D565" s="8"/>
      <c r="E565" s="8"/>
      <c r="F565" s="8"/>
      <c r="G565" s="8"/>
      <c r="H565" s="8"/>
      <c r="I565" s="8"/>
      <c r="J565" s="8"/>
      <c r="K565" s="8"/>
      <c r="L565" s="25"/>
    </row>
    <row r="566" spans="2:12" s="12" customFormat="1" ht="20.100000000000001" customHeight="1">
      <c r="B566" s="8"/>
      <c r="C566" s="8"/>
      <c r="D566" s="8"/>
      <c r="E566" s="8"/>
      <c r="F566" s="8"/>
      <c r="G566" s="8"/>
      <c r="H566" s="8"/>
      <c r="I566" s="8"/>
      <c r="J566" s="8"/>
      <c r="K566" s="8"/>
      <c r="L566" s="25"/>
    </row>
    <row r="567" spans="2:12" s="12" customFormat="1" ht="20.100000000000001" customHeight="1">
      <c r="B567" s="8"/>
      <c r="C567" s="8"/>
      <c r="D567" s="8"/>
      <c r="E567" s="8"/>
      <c r="F567" s="8"/>
      <c r="G567" s="8"/>
      <c r="H567" s="8"/>
      <c r="I567" s="8"/>
      <c r="J567" s="8"/>
      <c r="K567" s="8"/>
      <c r="L567" s="25"/>
    </row>
    <row r="568" spans="2:12" s="12" customFormat="1" ht="20.100000000000001" customHeight="1">
      <c r="B568" s="8"/>
      <c r="C568" s="8"/>
      <c r="D568" s="8"/>
      <c r="E568" s="8"/>
      <c r="F568" s="8"/>
      <c r="G568" s="8"/>
      <c r="H568" s="8"/>
      <c r="I568" s="8"/>
      <c r="J568" s="8"/>
      <c r="K568" s="8"/>
      <c r="L568" s="25"/>
    </row>
    <row r="569" spans="2:12" s="12" customFormat="1" ht="20.100000000000001" customHeight="1">
      <c r="B569" s="8"/>
      <c r="C569" s="8"/>
      <c r="D569" s="8"/>
      <c r="E569" s="8"/>
      <c r="F569" s="8"/>
      <c r="G569" s="8"/>
      <c r="H569" s="8"/>
      <c r="I569" s="8"/>
      <c r="J569" s="8"/>
      <c r="K569" s="8"/>
      <c r="L569" s="25"/>
    </row>
    <row r="570" spans="2:12" s="12" customFormat="1" ht="20.100000000000001" customHeight="1">
      <c r="B570" s="8"/>
      <c r="C570" s="8"/>
      <c r="D570" s="8"/>
      <c r="E570" s="8"/>
      <c r="F570" s="8"/>
      <c r="G570" s="8"/>
      <c r="H570" s="8"/>
      <c r="I570" s="8"/>
      <c r="J570" s="8"/>
      <c r="K570" s="8"/>
      <c r="L570" s="25"/>
    </row>
    <row r="571" spans="2:12" s="12" customFormat="1" ht="20.100000000000001" customHeight="1">
      <c r="B571" s="8"/>
      <c r="C571" s="8"/>
      <c r="D571" s="8"/>
      <c r="E571" s="8"/>
      <c r="F571" s="8"/>
      <c r="G571" s="8"/>
      <c r="H571" s="8"/>
      <c r="I571" s="8"/>
      <c r="J571" s="8"/>
      <c r="K571" s="8"/>
      <c r="L571" s="25"/>
    </row>
    <row r="572" spans="2:12" s="12" customFormat="1" ht="20.100000000000001" customHeight="1">
      <c r="B572" s="8"/>
      <c r="C572" s="8"/>
      <c r="D572" s="8"/>
      <c r="E572" s="8"/>
      <c r="F572" s="8"/>
      <c r="G572" s="8"/>
      <c r="H572" s="8"/>
      <c r="I572" s="8"/>
      <c r="J572" s="8"/>
      <c r="K572" s="8"/>
      <c r="L572" s="25"/>
    </row>
    <row r="573" spans="2:12" s="12" customFormat="1" ht="20.100000000000001" customHeight="1">
      <c r="B573" s="8"/>
      <c r="C573" s="8"/>
      <c r="D573" s="8"/>
      <c r="E573" s="8"/>
      <c r="F573" s="8"/>
      <c r="G573" s="8"/>
      <c r="H573" s="8"/>
      <c r="I573" s="8"/>
      <c r="J573" s="8"/>
      <c r="K573" s="8"/>
      <c r="L573" s="25"/>
    </row>
    <row r="574" spans="2:12" s="12" customFormat="1" ht="20.100000000000001" customHeight="1">
      <c r="B574" s="8"/>
      <c r="C574" s="8"/>
      <c r="D574" s="8"/>
      <c r="E574" s="8"/>
      <c r="F574" s="8"/>
      <c r="G574" s="8"/>
      <c r="H574" s="8"/>
      <c r="I574" s="8"/>
      <c r="J574" s="8"/>
      <c r="K574" s="8"/>
      <c r="L574" s="25"/>
    </row>
    <row r="575" spans="2:12" s="12" customFormat="1" ht="20.100000000000001" customHeight="1">
      <c r="B575" s="8"/>
      <c r="C575" s="8"/>
      <c r="D575" s="8"/>
      <c r="E575" s="8"/>
      <c r="F575" s="8"/>
      <c r="G575" s="8"/>
      <c r="H575" s="8"/>
      <c r="I575" s="8"/>
      <c r="J575" s="8"/>
      <c r="K575" s="8"/>
      <c r="L575" s="25"/>
    </row>
    <row r="576" spans="2:12" s="12" customFormat="1" ht="20.100000000000001" customHeight="1">
      <c r="B576" s="8"/>
      <c r="C576" s="8"/>
      <c r="D576" s="8"/>
      <c r="E576" s="8"/>
      <c r="F576" s="8"/>
      <c r="G576" s="8"/>
      <c r="H576" s="8"/>
      <c r="I576" s="8"/>
      <c r="J576" s="8"/>
      <c r="K576" s="8"/>
      <c r="L576" s="25"/>
    </row>
    <row r="577" spans="2:12" s="12" customFormat="1" ht="20.100000000000001" customHeight="1">
      <c r="B577" s="8"/>
      <c r="C577" s="8"/>
      <c r="D577" s="8"/>
      <c r="E577" s="8"/>
      <c r="F577" s="8"/>
      <c r="G577" s="8"/>
      <c r="H577" s="8"/>
      <c r="I577" s="8"/>
      <c r="J577" s="8"/>
      <c r="K577" s="8"/>
      <c r="L577" s="25"/>
    </row>
    <row r="578" spans="2:12" s="12" customFormat="1" ht="20.100000000000001" customHeight="1">
      <c r="B578" s="8"/>
      <c r="C578" s="8"/>
      <c r="D578" s="8"/>
      <c r="E578" s="8"/>
      <c r="F578" s="8"/>
      <c r="G578" s="8"/>
      <c r="H578" s="8"/>
      <c r="I578" s="8"/>
      <c r="J578" s="8"/>
      <c r="K578" s="8"/>
      <c r="L578" s="25"/>
    </row>
    <row r="579" spans="2:12" s="12" customFormat="1" ht="20.100000000000001" customHeight="1">
      <c r="B579" s="8"/>
      <c r="C579" s="8"/>
      <c r="D579" s="8"/>
      <c r="E579" s="8"/>
      <c r="F579" s="8"/>
      <c r="G579" s="8"/>
      <c r="H579" s="8"/>
      <c r="I579" s="8"/>
      <c r="J579" s="8"/>
      <c r="K579" s="8"/>
      <c r="L579" s="25"/>
    </row>
    <row r="580" spans="2:12" s="12" customFormat="1" ht="20.100000000000001" customHeight="1">
      <c r="B580" s="8"/>
      <c r="C580" s="8"/>
      <c r="D580" s="8"/>
      <c r="E580" s="8"/>
      <c r="F580" s="8"/>
      <c r="G580" s="8"/>
      <c r="H580" s="8"/>
      <c r="I580" s="8"/>
      <c r="J580" s="8"/>
      <c r="K580" s="8"/>
      <c r="L580" s="25"/>
    </row>
    <row r="581" spans="2:12" s="12" customFormat="1" ht="20.100000000000001" customHeight="1">
      <c r="B581" s="8"/>
      <c r="C581" s="8"/>
      <c r="D581" s="8"/>
      <c r="E581" s="8"/>
      <c r="F581" s="8"/>
      <c r="G581" s="8"/>
      <c r="H581" s="8"/>
      <c r="I581" s="8"/>
      <c r="J581" s="8"/>
      <c r="K581" s="8"/>
      <c r="L581" s="25"/>
    </row>
    <row r="582" spans="2:12" s="12" customFormat="1" ht="20.100000000000001" customHeight="1">
      <c r="B582" s="8"/>
      <c r="C582" s="8"/>
      <c r="D582" s="8"/>
      <c r="E582" s="8"/>
      <c r="F582" s="8"/>
      <c r="G582" s="8"/>
      <c r="H582" s="8"/>
      <c r="I582" s="8"/>
      <c r="J582" s="8"/>
      <c r="K582" s="8"/>
      <c r="L582" s="25"/>
    </row>
    <row r="583" spans="2:12" s="12" customFormat="1" ht="20.100000000000001" customHeight="1">
      <c r="B583" s="8"/>
      <c r="C583" s="8"/>
      <c r="D583" s="8"/>
      <c r="E583" s="8"/>
      <c r="F583" s="8"/>
      <c r="G583" s="8"/>
      <c r="H583" s="8"/>
      <c r="I583" s="8"/>
      <c r="J583" s="8"/>
      <c r="K583" s="8"/>
      <c r="L583" s="25"/>
    </row>
    <row r="584" spans="2:12" s="12" customFormat="1" ht="20.100000000000001" customHeight="1">
      <c r="B584" s="8"/>
      <c r="C584" s="8"/>
      <c r="D584" s="8"/>
      <c r="E584" s="8"/>
      <c r="F584" s="8"/>
      <c r="G584" s="8"/>
      <c r="H584" s="8"/>
      <c r="I584" s="8"/>
      <c r="J584" s="8"/>
      <c r="K584" s="8"/>
      <c r="L584" s="25"/>
    </row>
    <row r="585" spans="2:12" s="12" customFormat="1" ht="20.100000000000001" customHeight="1">
      <c r="B585" s="8"/>
      <c r="C585" s="8"/>
      <c r="D585" s="8"/>
      <c r="E585" s="8"/>
      <c r="F585" s="8"/>
      <c r="G585" s="8"/>
      <c r="H585" s="8"/>
      <c r="I585" s="8"/>
      <c r="J585" s="8"/>
      <c r="K585" s="8"/>
      <c r="L585" s="25"/>
    </row>
    <row r="586" spans="2:12" s="12" customFormat="1" ht="20.100000000000001" customHeight="1">
      <c r="B586" s="8"/>
      <c r="C586" s="8"/>
      <c r="D586" s="8"/>
      <c r="E586" s="8"/>
      <c r="F586" s="8"/>
      <c r="G586" s="8"/>
      <c r="H586" s="8"/>
      <c r="I586" s="8"/>
      <c r="J586" s="8"/>
      <c r="K586" s="8"/>
      <c r="L586" s="25"/>
    </row>
    <row r="587" spans="2:12" s="12" customFormat="1" ht="20.100000000000001" customHeight="1">
      <c r="B587" s="8"/>
      <c r="C587" s="8"/>
      <c r="D587" s="8"/>
      <c r="E587" s="8"/>
      <c r="F587" s="8"/>
      <c r="G587" s="8"/>
      <c r="H587" s="8"/>
      <c r="I587" s="8"/>
      <c r="J587" s="8"/>
      <c r="K587" s="8"/>
      <c r="L587" s="25"/>
    </row>
    <row r="588" spans="2:12" s="12" customFormat="1" ht="20.100000000000001" customHeight="1">
      <c r="B588" s="8"/>
      <c r="C588" s="8"/>
      <c r="D588" s="8"/>
      <c r="E588" s="8"/>
      <c r="F588" s="8"/>
      <c r="G588" s="8"/>
      <c r="H588" s="8"/>
      <c r="I588" s="8"/>
      <c r="J588" s="8"/>
      <c r="K588" s="8"/>
      <c r="L588" s="25"/>
    </row>
    <row r="589" spans="2:12" s="12" customFormat="1" ht="20.100000000000001" customHeight="1">
      <c r="B589" s="8"/>
      <c r="C589" s="8"/>
      <c r="D589" s="8"/>
      <c r="E589" s="8"/>
      <c r="F589" s="8"/>
      <c r="G589" s="8"/>
      <c r="H589" s="8"/>
      <c r="I589" s="8"/>
      <c r="J589" s="8"/>
      <c r="K589" s="8"/>
      <c r="L589" s="25"/>
    </row>
    <row r="590" spans="2:12" s="12" customFormat="1" ht="20.100000000000001" customHeight="1">
      <c r="B590" s="8"/>
      <c r="C590" s="8"/>
      <c r="D590" s="8"/>
      <c r="E590" s="8"/>
      <c r="F590" s="8"/>
      <c r="G590" s="8"/>
      <c r="H590" s="8"/>
      <c r="I590" s="8"/>
      <c r="J590" s="8"/>
      <c r="K590" s="8"/>
      <c r="L590" s="25"/>
    </row>
    <row r="591" spans="2:12" s="12" customFormat="1" ht="20.100000000000001" customHeight="1">
      <c r="B591" s="8"/>
      <c r="C591" s="8"/>
      <c r="D591" s="8"/>
      <c r="E591" s="8"/>
      <c r="F591" s="8"/>
      <c r="G591" s="8"/>
      <c r="H591" s="8"/>
      <c r="I591" s="8"/>
      <c r="J591" s="8"/>
      <c r="K591" s="8"/>
      <c r="L591" s="25"/>
    </row>
    <row r="592" spans="2:12" s="12" customFormat="1" ht="20.100000000000001" customHeight="1">
      <c r="B592" s="8"/>
      <c r="C592" s="8"/>
      <c r="D592" s="8"/>
      <c r="E592" s="8"/>
      <c r="F592" s="8"/>
      <c r="G592" s="8"/>
      <c r="H592" s="8"/>
      <c r="I592" s="8"/>
      <c r="J592" s="8"/>
      <c r="K592" s="8"/>
      <c r="L592" s="25"/>
    </row>
    <row r="593" spans="2:12" s="12" customFormat="1" ht="20.100000000000001" customHeight="1">
      <c r="B593" s="8"/>
      <c r="C593" s="8"/>
      <c r="D593" s="8"/>
      <c r="E593" s="8"/>
      <c r="F593" s="8"/>
      <c r="G593" s="8"/>
      <c r="H593" s="8"/>
      <c r="I593" s="8"/>
      <c r="J593" s="8"/>
      <c r="K593" s="8"/>
      <c r="L593" s="25"/>
    </row>
    <row r="594" spans="2:12" s="12" customFormat="1" ht="20.100000000000001" customHeight="1">
      <c r="B594" s="8"/>
      <c r="C594" s="8"/>
      <c r="D594" s="8"/>
      <c r="E594" s="8"/>
      <c r="F594" s="8"/>
      <c r="G594" s="8"/>
      <c r="H594" s="8"/>
      <c r="I594" s="8"/>
      <c r="J594" s="8"/>
      <c r="K594" s="8"/>
      <c r="L594" s="25"/>
    </row>
    <row r="595" spans="2:12" s="12" customFormat="1" ht="20.100000000000001" customHeight="1">
      <c r="B595" s="8"/>
      <c r="C595" s="8"/>
      <c r="D595" s="8"/>
      <c r="E595" s="8"/>
      <c r="F595" s="8"/>
      <c r="G595" s="8"/>
      <c r="H595" s="8"/>
      <c r="I595" s="8"/>
      <c r="J595" s="8"/>
      <c r="K595" s="8"/>
      <c r="L595" s="25"/>
    </row>
    <row r="596" spans="2:12" s="12" customFormat="1" ht="20.100000000000001" customHeight="1">
      <c r="B596" s="8"/>
      <c r="C596" s="8"/>
      <c r="D596" s="8"/>
      <c r="E596" s="8"/>
      <c r="F596" s="8"/>
      <c r="G596" s="8"/>
      <c r="H596" s="8"/>
      <c r="I596" s="8"/>
      <c r="J596" s="8"/>
      <c r="K596" s="8"/>
      <c r="L596" s="25"/>
    </row>
    <row r="597" spans="2:12" s="12" customFormat="1" ht="20.100000000000001" customHeight="1">
      <c r="B597" s="8"/>
      <c r="C597" s="8"/>
      <c r="D597" s="8"/>
      <c r="E597" s="8"/>
      <c r="F597" s="8"/>
      <c r="G597" s="8"/>
      <c r="H597" s="8"/>
      <c r="I597" s="8"/>
      <c r="J597" s="8"/>
      <c r="K597" s="8"/>
      <c r="L597" s="25"/>
    </row>
    <row r="598" spans="2:12" s="12" customFormat="1" ht="20.100000000000001" customHeight="1">
      <c r="B598" s="8"/>
      <c r="C598" s="8"/>
      <c r="D598" s="8"/>
      <c r="E598" s="8"/>
      <c r="F598" s="8"/>
      <c r="G598" s="8"/>
      <c r="H598" s="8"/>
      <c r="I598" s="8"/>
      <c r="J598" s="8"/>
      <c r="K598" s="8"/>
      <c r="L598" s="25"/>
    </row>
    <row r="599" spans="2:12" s="12" customFormat="1" ht="20.100000000000001" customHeight="1">
      <c r="B599" s="8"/>
      <c r="C599" s="8"/>
      <c r="D599" s="8"/>
      <c r="E599" s="8"/>
      <c r="F599" s="8"/>
      <c r="G599" s="8"/>
      <c r="H599" s="8"/>
      <c r="I599" s="8"/>
      <c r="J599" s="8"/>
      <c r="K599" s="8"/>
      <c r="L599" s="25"/>
    </row>
    <row r="600" spans="2:12" s="12" customFormat="1" ht="20.100000000000001" customHeight="1">
      <c r="B600" s="8"/>
      <c r="C600" s="8"/>
      <c r="D600" s="8"/>
      <c r="E600" s="8"/>
      <c r="F600" s="8"/>
      <c r="G600" s="8"/>
      <c r="H600" s="8"/>
      <c r="I600" s="8"/>
      <c r="J600" s="8"/>
      <c r="K600" s="8"/>
      <c r="L600" s="25"/>
    </row>
    <row r="601" spans="2:12" s="12" customFormat="1" ht="20.100000000000001" customHeight="1">
      <c r="B601" s="8"/>
      <c r="C601" s="8"/>
      <c r="D601" s="8"/>
      <c r="E601" s="8"/>
      <c r="F601" s="8"/>
      <c r="G601" s="8"/>
      <c r="H601" s="8"/>
      <c r="I601" s="8"/>
      <c r="J601" s="8"/>
      <c r="K601" s="8"/>
      <c r="L601" s="25"/>
    </row>
    <row r="602" spans="2:12" s="12" customFormat="1" ht="20.100000000000001" customHeight="1">
      <c r="B602" s="8"/>
      <c r="C602" s="8"/>
      <c r="D602" s="8"/>
      <c r="E602" s="8"/>
      <c r="F602" s="8"/>
      <c r="G602" s="8"/>
      <c r="H602" s="8"/>
      <c r="I602" s="8"/>
      <c r="J602" s="8"/>
      <c r="K602" s="8"/>
      <c r="L602" s="25"/>
    </row>
    <row r="603" spans="2:12" s="12" customFormat="1" ht="20.100000000000001" customHeight="1">
      <c r="B603" s="8"/>
      <c r="C603" s="8"/>
      <c r="D603" s="8"/>
      <c r="E603" s="8"/>
      <c r="F603" s="8"/>
      <c r="G603" s="8"/>
      <c r="H603" s="8"/>
      <c r="I603" s="8"/>
      <c r="J603" s="8"/>
      <c r="K603" s="8"/>
      <c r="L603" s="25"/>
    </row>
    <row r="604" spans="2:12" s="12" customFormat="1" ht="20.100000000000001" customHeight="1">
      <c r="B604" s="8"/>
      <c r="C604" s="8"/>
      <c r="D604" s="8"/>
      <c r="E604" s="8"/>
      <c r="F604" s="8"/>
      <c r="G604" s="8"/>
      <c r="H604" s="8"/>
      <c r="I604" s="8"/>
      <c r="J604" s="8"/>
      <c r="K604" s="8"/>
      <c r="L604" s="25"/>
    </row>
    <row r="605" spans="2:12" s="12" customFormat="1" ht="20.100000000000001" customHeight="1">
      <c r="B605" s="8"/>
      <c r="C605" s="8"/>
      <c r="D605" s="8"/>
      <c r="E605" s="8"/>
      <c r="F605" s="8"/>
      <c r="G605" s="8"/>
      <c r="H605" s="8"/>
      <c r="I605" s="8"/>
      <c r="J605" s="8"/>
      <c r="K605" s="8"/>
      <c r="L605" s="25"/>
    </row>
    <row r="606" spans="2:12" s="12" customFormat="1" ht="20.100000000000001" customHeight="1">
      <c r="B606" s="8"/>
      <c r="C606" s="8"/>
      <c r="D606" s="8"/>
      <c r="E606" s="8"/>
      <c r="F606" s="8"/>
      <c r="G606" s="8"/>
      <c r="H606" s="8"/>
      <c r="I606" s="8"/>
      <c r="J606" s="8"/>
      <c r="K606" s="8"/>
      <c r="L606" s="25"/>
    </row>
    <row r="607" spans="2:12" s="12" customFormat="1" ht="20.100000000000001" customHeight="1">
      <c r="B607" s="8"/>
      <c r="C607" s="8"/>
      <c r="D607" s="8"/>
      <c r="E607" s="8"/>
      <c r="F607" s="8"/>
      <c r="G607" s="8"/>
      <c r="H607" s="8"/>
      <c r="I607" s="8"/>
      <c r="J607" s="8"/>
      <c r="K607" s="8"/>
      <c r="L607" s="25"/>
    </row>
    <row r="608" spans="2:12" s="12" customFormat="1" ht="20.100000000000001" customHeight="1">
      <c r="B608" s="8"/>
      <c r="C608" s="8"/>
      <c r="D608" s="8"/>
      <c r="E608" s="8"/>
      <c r="F608" s="8"/>
      <c r="G608" s="8"/>
      <c r="H608" s="8"/>
      <c r="I608" s="8"/>
      <c r="J608" s="8"/>
      <c r="K608" s="8"/>
      <c r="L608" s="25"/>
    </row>
    <row r="609" spans="2:12" s="12" customFormat="1" ht="20.100000000000001" customHeight="1">
      <c r="B609" s="8"/>
      <c r="C609" s="8"/>
      <c r="D609" s="8"/>
      <c r="E609" s="8"/>
      <c r="F609" s="8"/>
      <c r="G609" s="8"/>
      <c r="H609" s="8"/>
      <c r="I609" s="8"/>
      <c r="J609" s="8"/>
      <c r="K609" s="8"/>
      <c r="L609" s="25"/>
    </row>
    <row r="610" spans="2:12" s="12" customFormat="1" ht="20.100000000000001" customHeight="1">
      <c r="B610" s="8"/>
      <c r="C610" s="8"/>
      <c r="D610" s="8"/>
      <c r="E610" s="8"/>
      <c r="F610" s="8"/>
      <c r="G610" s="8"/>
      <c r="H610" s="8"/>
      <c r="I610" s="8"/>
      <c r="J610" s="8"/>
      <c r="K610" s="8"/>
      <c r="L610" s="25"/>
    </row>
    <row r="611" spans="2:12" s="12" customFormat="1" ht="20.100000000000001" customHeight="1">
      <c r="B611" s="8"/>
      <c r="C611" s="8"/>
      <c r="D611" s="8"/>
      <c r="E611" s="8"/>
      <c r="F611" s="8"/>
      <c r="G611" s="8"/>
      <c r="H611" s="8"/>
      <c r="I611" s="8"/>
      <c r="J611" s="8"/>
      <c r="K611" s="8"/>
      <c r="L611" s="25"/>
    </row>
    <row r="612" spans="2:12" s="12" customFormat="1" ht="20.100000000000001" customHeight="1">
      <c r="B612" s="8"/>
      <c r="C612" s="8"/>
      <c r="D612" s="8"/>
      <c r="E612" s="8"/>
      <c r="F612" s="8"/>
      <c r="G612" s="8"/>
      <c r="H612" s="8"/>
      <c r="I612" s="8"/>
      <c r="J612" s="8"/>
      <c r="K612" s="8"/>
      <c r="L612" s="25"/>
    </row>
    <row r="613" spans="2:12" s="12" customFormat="1" ht="20.100000000000001" customHeight="1">
      <c r="B613" s="8"/>
      <c r="C613" s="8"/>
      <c r="D613" s="8"/>
      <c r="E613" s="8"/>
      <c r="F613" s="8"/>
      <c r="G613" s="8"/>
      <c r="H613" s="8"/>
      <c r="I613" s="8"/>
      <c r="J613" s="8"/>
      <c r="K613" s="8"/>
      <c r="L613" s="25"/>
    </row>
    <row r="614" spans="2:12" s="12" customFormat="1" ht="20.100000000000001" customHeight="1">
      <c r="B614" s="8"/>
      <c r="C614" s="8"/>
      <c r="D614" s="8"/>
      <c r="E614" s="8"/>
      <c r="F614" s="8"/>
      <c r="G614" s="8"/>
      <c r="H614" s="8"/>
      <c r="I614" s="8"/>
      <c r="J614" s="8"/>
      <c r="K614" s="8"/>
      <c r="L614" s="25"/>
    </row>
    <row r="615" spans="2:12" s="12" customFormat="1" ht="20.100000000000001" customHeight="1">
      <c r="B615" s="8"/>
      <c r="C615" s="8"/>
      <c r="D615" s="8"/>
      <c r="E615" s="8"/>
      <c r="F615" s="8"/>
      <c r="G615" s="8"/>
      <c r="H615" s="8"/>
      <c r="I615" s="8"/>
      <c r="J615" s="8"/>
      <c r="K615" s="8"/>
      <c r="L615" s="25"/>
    </row>
    <row r="616" spans="2:12" s="12" customFormat="1" ht="20.100000000000001" customHeight="1">
      <c r="B616" s="8"/>
      <c r="C616" s="8"/>
      <c r="D616" s="8"/>
      <c r="E616" s="8"/>
      <c r="F616" s="8"/>
      <c r="G616" s="8"/>
      <c r="H616" s="8"/>
      <c r="I616" s="8"/>
      <c r="J616" s="8"/>
      <c r="K616" s="8"/>
      <c r="L616" s="25"/>
    </row>
    <row r="617" spans="2:12" s="12" customFormat="1" ht="20.100000000000001" customHeight="1">
      <c r="B617" s="8"/>
      <c r="C617" s="8"/>
      <c r="D617" s="8"/>
      <c r="E617" s="8"/>
      <c r="F617" s="8"/>
      <c r="G617" s="8"/>
      <c r="H617" s="8"/>
      <c r="I617" s="8"/>
      <c r="J617" s="8"/>
      <c r="K617" s="8"/>
      <c r="L617" s="25"/>
    </row>
    <row r="618" spans="2:12" s="12" customFormat="1" ht="20.100000000000001" customHeight="1">
      <c r="B618" s="8"/>
      <c r="C618" s="8"/>
      <c r="D618" s="8"/>
      <c r="E618" s="8"/>
      <c r="F618" s="8"/>
      <c r="G618" s="8"/>
      <c r="H618" s="8"/>
      <c r="I618" s="8"/>
      <c r="J618" s="8"/>
      <c r="K618" s="8"/>
      <c r="L618" s="25"/>
    </row>
    <row r="619" spans="2:12" s="12" customFormat="1" ht="20.100000000000001" customHeight="1">
      <c r="B619" s="8"/>
      <c r="C619" s="8"/>
      <c r="D619" s="8"/>
      <c r="E619" s="8"/>
      <c r="F619" s="8"/>
      <c r="G619" s="8"/>
      <c r="H619" s="8"/>
      <c r="I619" s="8"/>
      <c r="J619" s="8"/>
      <c r="K619" s="8"/>
      <c r="L619" s="25"/>
    </row>
    <row r="620" spans="2:12" s="12" customFormat="1" ht="20.100000000000001" customHeight="1">
      <c r="B620" s="8"/>
      <c r="C620" s="8"/>
      <c r="D620" s="8"/>
      <c r="E620" s="8"/>
      <c r="F620" s="8"/>
      <c r="G620" s="8"/>
      <c r="H620" s="8"/>
      <c r="I620" s="8"/>
      <c r="J620" s="8"/>
      <c r="K620" s="8"/>
      <c r="L620" s="25"/>
    </row>
    <row r="621" spans="2:12" s="12" customFormat="1" ht="20.100000000000001" customHeight="1">
      <c r="B621" s="8"/>
      <c r="C621" s="8"/>
      <c r="D621" s="8"/>
      <c r="E621" s="8"/>
      <c r="F621" s="8"/>
      <c r="G621" s="8"/>
      <c r="H621" s="8"/>
      <c r="I621" s="8"/>
      <c r="J621" s="8"/>
      <c r="K621" s="8"/>
      <c r="L621" s="25"/>
    </row>
    <row r="622" spans="2:12" s="12" customFormat="1" ht="20.100000000000001" customHeight="1">
      <c r="B622" s="8"/>
      <c r="C622" s="8"/>
      <c r="D622" s="8"/>
      <c r="E622" s="8"/>
      <c r="F622" s="8"/>
      <c r="G622" s="8"/>
      <c r="H622" s="8"/>
      <c r="I622" s="8"/>
      <c r="J622" s="8"/>
      <c r="K622" s="8"/>
      <c r="L622" s="25"/>
    </row>
    <row r="623" spans="2:12" s="12" customFormat="1" ht="20.100000000000001" customHeight="1">
      <c r="B623" s="8"/>
      <c r="C623" s="8"/>
      <c r="D623" s="8"/>
      <c r="E623" s="8"/>
      <c r="F623" s="8"/>
      <c r="G623" s="8"/>
      <c r="H623" s="8"/>
      <c r="I623" s="8"/>
      <c r="J623" s="8"/>
      <c r="K623" s="8"/>
      <c r="L623" s="25"/>
    </row>
    <row r="624" spans="2:12" s="12" customFormat="1" ht="20.100000000000001" customHeight="1">
      <c r="B624" s="8"/>
      <c r="C624" s="8"/>
      <c r="D624" s="8"/>
      <c r="E624" s="8"/>
      <c r="F624" s="8"/>
      <c r="G624" s="8"/>
      <c r="H624" s="8"/>
      <c r="I624" s="8"/>
      <c r="J624" s="8"/>
      <c r="K624" s="8"/>
      <c r="L624" s="25"/>
    </row>
    <row r="625" spans="2:12" s="12" customFormat="1" ht="20.100000000000001" customHeight="1">
      <c r="B625" s="8"/>
      <c r="C625" s="8"/>
      <c r="D625" s="8"/>
      <c r="E625" s="8"/>
      <c r="F625" s="8"/>
      <c r="G625" s="8"/>
      <c r="H625" s="8"/>
      <c r="I625" s="8"/>
      <c r="J625" s="8"/>
      <c r="K625" s="8"/>
      <c r="L625" s="25"/>
    </row>
    <row r="626" spans="2:12" s="12" customFormat="1" ht="20.100000000000001" customHeight="1">
      <c r="B626" s="8"/>
      <c r="C626" s="8"/>
      <c r="D626" s="8"/>
      <c r="E626" s="8"/>
      <c r="F626" s="8"/>
      <c r="G626" s="8"/>
      <c r="H626" s="8"/>
      <c r="I626" s="8"/>
      <c r="J626" s="8"/>
      <c r="K626" s="8"/>
      <c r="L626" s="25"/>
    </row>
    <row r="627" spans="2:12" s="12" customFormat="1" ht="20.100000000000001" customHeight="1">
      <c r="B627" s="8"/>
      <c r="C627" s="8"/>
      <c r="D627" s="8"/>
      <c r="E627" s="8"/>
      <c r="F627" s="8"/>
      <c r="G627" s="8"/>
      <c r="H627" s="8"/>
      <c r="I627" s="8"/>
      <c r="J627" s="8"/>
      <c r="K627" s="8"/>
      <c r="L627" s="25"/>
    </row>
    <row r="628" spans="2:12" s="12" customFormat="1" ht="20.100000000000001" customHeight="1">
      <c r="B628" s="8"/>
      <c r="C628" s="8"/>
      <c r="D628" s="8"/>
      <c r="E628" s="8"/>
      <c r="F628" s="8"/>
      <c r="G628" s="8"/>
      <c r="H628" s="8"/>
      <c r="I628" s="8"/>
      <c r="J628" s="8"/>
      <c r="K628" s="8"/>
      <c r="L628" s="25"/>
    </row>
    <row r="629" spans="2:12" s="12" customFormat="1" ht="20.100000000000001" customHeight="1">
      <c r="B629" s="8"/>
      <c r="C629" s="8"/>
      <c r="D629" s="8"/>
      <c r="E629" s="8"/>
      <c r="F629" s="8"/>
      <c r="G629" s="8"/>
      <c r="H629" s="8"/>
      <c r="I629" s="8"/>
      <c r="J629" s="8"/>
      <c r="K629" s="8"/>
      <c r="L629" s="25"/>
    </row>
    <row r="630" spans="2:12" s="12" customFormat="1" ht="20.100000000000001" customHeight="1">
      <c r="B630" s="8"/>
      <c r="C630" s="8"/>
      <c r="D630" s="8"/>
      <c r="E630" s="8"/>
      <c r="F630" s="8"/>
      <c r="G630" s="8"/>
      <c r="H630" s="8"/>
      <c r="I630" s="8"/>
      <c r="J630" s="8"/>
      <c r="K630" s="8"/>
      <c r="L630" s="25"/>
    </row>
    <row r="631" spans="2:12" s="12" customFormat="1" ht="20.100000000000001" customHeight="1">
      <c r="B631" s="8"/>
      <c r="C631" s="8"/>
      <c r="D631" s="8"/>
      <c r="E631" s="8"/>
      <c r="F631" s="8"/>
      <c r="G631" s="8"/>
      <c r="H631" s="8"/>
      <c r="I631" s="8"/>
      <c r="J631" s="8"/>
      <c r="K631" s="8"/>
      <c r="L631" s="25"/>
    </row>
    <row r="632" spans="2:12" s="12" customFormat="1" ht="20.100000000000001" customHeight="1">
      <c r="B632" s="8"/>
      <c r="C632" s="8"/>
      <c r="D632" s="8"/>
      <c r="E632" s="8"/>
      <c r="F632" s="8"/>
      <c r="G632" s="8"/>
      <c r="H632" s="8"/>
      <c r="I632" s="8"/>
      <c r="J632" s="8"/>
      <c r="K632" s="8"/>
      <c r="L632" s="25"/>
    </row>
    <row r="633" spans="2:12" s="12" customFormat="1" ht="20.100000000000001" customHeight="1">
      <c r="B633" s="8"/>
      <c r="C633" s="8"/>
      <c r="D633" s="8"/>
      <c r="E633" s="8"/>
      <c r="F633" s="8"/>
      <c r="G633" s="8"/>
      <c r="H633" s="8"/>
      <c r="I633" s="8"/>
      <c r="J633" s="8"/>
      <c r="K633" s="8"/>
      <c r="L633" s="25"/>
    </row>
    <row r="634" spans="2:12" s="12" customFormat="1" ht="20.100000000000001" customHeight="1">
      <c r="B634" s="8"/>
      <c r="C634" s="8"/>
      <c r="D634" s="8"/>
      <c r="E634" s="8"/>
      <c r="F634" s="8"/>
      <c r="G634" s="8"/>
      <c r="H634" s="8"/>
      <c r="I634" s="8"/>
      <c r="J634" s="8"/>
      <c r="K634" s="8"/>
      <c r="L634" s="25"/>
    </row>
    <row r="635" spans="2:12" s="12" customFormat="1" ht="20.100000000000001" customHeight="1">
      <c r="B635" s="8"/>
      <c r="C635" s="8"/>
      <c r="D635" s="8"/>
      <c r="E635" s="8"/>
      <c r="F635" s="8"/>
      <c r="G635" s="8"/>
      <c r="H635" s="8"/>
      <c r="I635" s="8"/>
      <c r="J635" s="8"/>
      <c r="K635" s="8"/>
      <c r="L635" s="25"/>
    </row>
    <row r="636" spans="2:12" s="12" customFormat="1" ht="20.100000000000001" customHeight="1">
      <c r="B636" s="8"/>
      <c r="C636" s="8"/>
      <c r="D636" s="8"/>
      <c r="E636" s="8"/>
      <c r="F636" s="8"/>
      <c r="G636" s="8"/>
      <c r="H636" s="8"/>
      <c r="I636" s="8"/>
      <c r="J636" s="8"/>
      <c r="K636" s="8"/>
      <c r="L636" s="25"/>
    </row>
    <row r="637" spans="2:12" s="12" customFormat="1" ht="20.100000000000001" customHeight="1">
      <c r="B637" s="8"/>
      <c r="C637" s="8"/>
      <c r="D637" s="8"/>
      <c r="E637" s="8"/>
      <c r="F637" s="8"/>
      <c r="G637" s="8"/>
      <c r="H637" s="8"/>
      <c r="I637" s="8"/>
      <c r="J637" s="8"/>
      <c r="K637" s="8"/>
      <c r="L637" s="25"/>
    </row>
    <row r="638" spans="2:12" s="12" customFormat="1" ht="20.100000000000001" customHeight="1">
      <c r="B638" s="8"/>
      <c r="C638" s="8"/>
      <c r="D638" s="8"/>
      <c r="E638" s="8"/>
      <c r="F638" s="8"/>
      <c r="G638" s="8"/>
      <c r="H638" s="8"/>
      <c r="I638" s="8"/>
      <c r="J638" s="8"/>
      <c r="K638" s="8"/>
      <c r="L638" s="25"/>
    </row>
    <row r="639" spans="2:12" s="12" customFormat="1" ht="20.100000000000001" customHeight="1">
      <c r="B639" s="8"/>
      <c r="C639" s="8"/>
      <c r="D639" s="8"/>
      <c r="E639" s="8"/>
      <c r="F639" s="8"/>
      <c r="G639" s="8"/>
      <c r="H639" s="8"/>
      <c r="I639" s="8"/>
      <c r="J639" s="8"/>
      <c r="K639" s="8"/>
      <c r="L639" s="25"/>
    </row>
    <row r="640" spans="2:12" s="12" customFormat="1" ht="20.100000000000001" customHeight="1">
      <c r="B640" s="8"/>
      <c r="C640" s="8"/>
      <c r="D640" s="8"/>
      <c r="E640" s="8"/>
      <c r="F640" s="8"/>
      <c r="G640" s="8"/>
      <c r="H640" s="8"/>
      <c r="I640" s="8"/>
      <c r="J640" s="8"/>
      <c r="K640" s="8"/>
      <c r="L640" s="25"/>
    </row>
    <row r="641" spans="2:12" s="12" customFormat="1" ht="20.100000000000001" customHeight="1">
      <c r="B641" s="8"/>
      <c r="C641" s="8"/>
      <c r="D641" s="8"/>
      <c r="E641" s="8"/>
      <c r="F641" s="8"/>
      <c r="G641" s="8"/>
      <c r="H641" s="8"/>
      <c r="I641" s="8"/>
      <c r="J641" s="8"/>
      <c r="K641" s="8"/>
      <c r="L641" s="25"/>
    </row>
    <row r="642" spans="2:12" s="12" customFormat="1" ht="20.100000000000001" customHeight="1">
      <c r="B642" s="8"/>
      <c r="C642" s="8"/>
      <c r="D642" s="8"/>
      <c r="E642" s="8"/>
      <c r="F642" s="8"/>
      <c r="G642" s="8"/>
      <c r="H642" s="8"/>
      <c r="I642" s="8"/>
      <c r="J642" s="8"/>
      <c r="K642" s="8"/>
      <c r="L642" s="25"/>
    </row>
    <row r="643" spans="2:12" s="12" customFormat="1" ht="20.100000000000001" customHeight="1">
      <c r="B643" s="8"/>
      <c r="C643" s="8"/>
      <c r="D643" s="8"/>
      <c r="E643" s="8"/>
      <c r="F643" s="8"/>
      <c r="G643" s="8"/>
      <c r="H643" s="8"/>
      <c r="I643" s="8"/>
      <c r="J643" s="8"/>
      <c r="K643" s="8"/>
      <c r="L643" s="25"/>
    </row>
    <row r="644" spans="2:12" s="12" customFormat="1" ht="20.100000000000001" customHeight="1">
      <c r="B644" s="8"/>
      <c r="C644" s="8"/>
      <c r="D644" s="8"/>
      <c r="E644" s="8"/>
      <c r="F644" s="8"/>
      <c r="G644" s="8"/>
      <c r="H644" s="8"/>
      <c r="I644" s="8"/>
      <c r="J644" s="8"/>
      <c r="K644" s="8"/>
      <c r="L644" s="25"/>
    </row>
    <row r="645" spans="2:12" s="12" customFormat="1" ht="20.100000000000001" customHeight="1">
      <c r="B645" s="8"/>
      <c r="C645" s="8"/>
      <c r="D645" s="8"/>
      <c r="E645" s="8"/>
      <c r="F645" s="8"/>
      <c r="G645" s="8"/>
      <c r="H645" s="8"/>
      <c r="I645" s="8"/>
      <c r="J645" s="8"/>
      <c r="K645" s="8"/>
      <c r="L645" s="25"/>
    </row>
    <row r="646" spans="2:12" s="12" customFormat="1" ht="20.100000000000001" customHeight="1">
      <c r="B646" s="8"/>
      <c r="C646" s="8"/>
      <c r="D646" s="8"/>
      <c r="E646" s="8"/>
      <c r="F646" s="8"/>
      <c r="G646" s="8"/>
      <c r="H646" s="8"/>
      <c r="I646" s="8"/>
      <c r="J646" s="8"/>
      <c r="K646" s="8"/>
      <c r="L646" s="25"/>
    </row>
    <row r="647" spans="2:12" s="12" customFormat="1" ht="20.100000000000001" customHeight="1">
      <c r="B647" s="8"/>
      <c r="C647" s="8"/>
      <c r="D647" s="8"/>
      <c r="E647" s="8"/>
      <c r="F647" s="8"/>
      <c r="G647" s="8"/>
      <c r="H647" s="8"/>
      <c r="I647" s="8"/>
      <c r="J647" s="8"/>
      <c r="K647" s="8"/>
      <c r="L647" s="25"/>
    </row>
    <row r="648" spans="2:12" s="12" customFormat="1" ht="20.100000000000001" customHeight="1">
      <c r="B648" s="8"/>
      <c r="C648" s="8"/>
      <c r="D648" s="8"/>
      <c r="E648" s="8"/>
      <c r="F648" s="8"/>
      <c r="G648" s="8"/>
      <c r="H648" s="8"/>
      <c r="I648" s="8"/>
      <c r="J648" s="8"/>
      <c r="K648" s="8"/>
      <c r="L648" s="25"/>
    </row>
    <row r="649" spans="2:12" s="12" customFormat="1" ht="20.100000000000001" customHeight="1">
      <c r="B649" s="8"/>
      <c r="C649" s="8"/>
      <c r="D649" s="8"/>
      <c r="E649" s="8"/>
      <c r="F649" s="8"/>
      <c r="G649" s="8"/>
      <c r="H649" s="8"/>
      <c r="I649" s="8"/>
      <c r="J649" s="8"/>
      <c r="K649" s="8"/>
      <c r="L649" s="25"/>
    </row>
    <row r="650" spans="2:12" s="12" customFormat="1" ht="20.100000000000001" customHeight="1">
      <c r="B650" s="8"/>
      <c r="C650" s="8"/>
      <c r="D650" s="8"/>
      <c r="E650" s="8"/>
      <c r="F650" s="8"/>
      <c r="G650" s="8"/>
      <c r="H650" s="8"/>
      <c r="I650" s="8"/>
      <c r="J650" s="8"/>
      <c r="K650" s="8"/>
      <c r="L650" s="25"/>
    </row>
    <row r="651" spans="2:12" s="12" customFormat="1" ht="20.100000000000001" customHeight="1">
      <c r="B651" s="8"/>
      <c r="C651" s="8"/>
      <c r="D651" s="8"/>
      <c r="E651" s="8"/>
      <c r="F651" s="8"/>
      <c r="G651" s="8"/>
      <c r="H651" s="8"/>
      <c r="I651" s="8"/>
      <c r="J651" s="8"/>
      <c r="K651" s="8"/>
      <c r="L651" s="25"/>
    </row>
    <row r="652" spans="2:12" s="12" customFormat="1" ht="20.100000000000001" customHeight="1">
      <c r="B652" s="8"/>
      <c r="C652" s="8"/>
      <c r="D652" s="8"/>
      <c r="E652" s="8"/>
      <c r="F652" s="8"/>
      <c r="G652" s="8"/>
      <c r="H652" s="8"/>
      <c r="I652" s="8"/>
      <c r="J652" s="8"/>
      <c r="K652" s="8"/>
      <c r="L652" s="25"/>
    </row>
    <row r="653" spans="2:12" s="12" customFormat="1" ht="20.100000000000001" customHeight="1">
      <c r="B653" s="8"/>
      <c r="C653" s="8"/>
      <c r="D653" s="8"/>
      <c r="E653" s="8"/>
      <c r="F653" s="8"/>
      <c r="G653" s="8"/>
      <c r="H653" s="8"/>
      <c r="I653" s="8"/>
      <c r="J653" s="8"/>
      <c r="K653" s="8"/>
      <c r="L653" s="25"/>
    </row>
    <row r="654" spans="2:12" s="12" customFormat="1" ht="20.100000000000001" customHeight="1">
      <c r="B654" s="8"/>
      <c r="C654" s="8"/>
      <c r="D654" s="8"/>
      <c r="E654" s="8"/>
      <c r="F654" s="8"/>
      <c r="G654" s="8"/>
      <c r="H654" s="8"/>
      <c r="I654" s="8"/>
      <c r="J654" s="8"/>
      <c r="K654" s="8"/>
      <c r="L654" s="25"/>
    </row>
    <row r="655" spans="2:12" s="12" customFormat="1" ht="20.100000000000001" customHeight="1">
      <c r="B655" s="8"/>
      <c r="C655" s="8"/>
      <c r="D655" s="8"/>
      <c r="E655" s="8"/>
      <c r="F655" s="8"/>
      <c r="G655" s="8"/>
      <c r="H655" s="8"/>
      <c r="I655" s="8"/>
      <c r="J655" s="8"/>
      <c r="K655" s="8"/>
      <c r="L655" s="25"/>
    </row>
    <row r="656" spans="2:12" s="12" customFormat="1" ht="20.100000000000001" customHeight="1">
      <c r="B656" s="8"/>
      <c r="C656" s="8"/>
      <c r="D656" s="8"/>
      <c r="E656" s="8"/>
      <c r="F656" s="8"/>
      <c r="G656" s="8"/>
      <c r="H656" s="8"/>
      <c r="I656" s="8"/>
      <c r="J656" s="8"/>
      <c r="K656" s="8"/>
      <c r="L656" s="25"/>
    </row>
    <row r="657" spans="2:12" s="12" customFormat="1" ht="20.100000000000001" customHeight="1">
      <c r="B657" s="8"/>
      <c r="C657" s="8"/>
      <c r="D657" s="8"/>
      <c r="E657" s="8"/>
      <c r="F657" s="8"/>
      <c r="G657" s="8"/>
      <c r="H657" s="8"/>
      <c r="I657" s="8"/>
      <c r="J657" s="8"/>
      <c r="K657" s="8"/>
      <c r="L657" s="25"/>
    </row>
    <row r="658" spans="2:12" s="12" customFormat="1" ht="20.100000000000001" customHeight="1">
      <c r="B658" s="8"/>
      <c r="C658" s="8"/>
      <c r="D658" s="8"/>
      <c r="E658" s="8"/>
      <c r="F658" s="8"/>
      <c r="G658" s="8"/>
      <c r="H658" s="8"/>
      <c r="I658" s="8"/>
      <c r="J658" s="8"/>
      <c r="K658" s="8"/>
      <c r="L658" s="25"/>
    </row>
    <row r="659" spans="2:12" s="12" customFormat="1" ht="20.100000000000001" customHeight="1">
      <c r="B659" s="8"/>
      <c r="C659" s="8"/>
      <c r="D659" s="8"/>
      <c r="E659" s="8"/>
      <c r="F659" s="8"/>
      <c r="G659" s="8"/>
      <c r="H659" s="8"/>
      <c r="I659" s="8"/>
      <c r="J659" s="8"/>
      <c r="K659" s="8"/>
      <c r="L659" s="25"/>
    </row>
    <row r="660" spans="2:12" s="12" customFormat="1" ht="20.100000000000001" customHeight="1">
      <c r="B660" s="8"/>
      <c r="C660" s="8"/>
      <c r="D660" s="8"/>
      <c r="E660" s="8"/>
      <c r="F660" s="8"/>
      <c r="G660" s="8"/>
      <c r="H660" s="8"/>
      <c r="I660" s="8"/>
      <c r="J660" s="8"/>
      <c r="K660" s="8"/>
      <c r="L660" s="25"/>
    </row>
    <row r="661" spans="2:12" s="12" customFormat="1" ht="20.100000000000001" customHeight="1">
      <c r="B661" s="8"/>
      <c r="C661" s="8"/>
      <c r="D661" s="8"/>
      <c r="E661" s="8"/>
      <c r="F661" s="8"/>
      <c r="G661" s="8"/>
      <c r="H661" s="8"/>
      <c r="I661" s="8"/>
      <c r="J661" s="8"/>
      <c r="K661" s="8"/>
      <c r="L661" s="25"/>
    </row>
    <row r="662" spans="2:12" s="12" customFormat="1" ht="20.100000000000001" customHeight="1">
      <c r="B662" s="8"/>
      <c r="C662" s="8"/>
      <c r="D662" s="8"/>
      <c r="E662" s="8"/>
      <c r="F662" s="8"/>
      <c r="G662" s="8"/>
      <c r="H662" s="8"/>
      <c r="I662" s="8"/>
      <c r="J662" s="8"/>
      <c r="K662" s="8"/>
      <c r="L662" s="25"/>
    </row>
    <row r="663" spans="2:12" s="12" customFormat="1" ht="20.100000000000001" customHeight="1">
      <c r="B663" s="8"/>
      <c r="C663" s="8"/>
      <c r="D663" s="8"/>
      <c r="E663" s="8"/>
      <c r="F663" s="8"/>
      <c r="G663" s="8"/>
      <c r="H663" s="8"/>
      <c r="I663" s="8"/>
      <c r="J663" s="8"/>
      <c r="K663" s="8"/>
      <c r="L663" s="25"/>
    </row>
    <row r="664" spans="2:12" s="12" customFormat="1" ht="20.100000000000001" customHeight="1">
      <c r="B664" s="8"/>
      <c r="C664" s="8"/>
      <c r="D664" s="8"/>
      <c r="E664" s="8"/>
      <c r="F664" s="8"/>
      <c r="G664" s="8"/>
      <c r="H664" s="8"/>
      <c r="I664" s="8"/>
      <c r="J664" s="8"/>
      <c r="K664" s="8"/>
      <c r="L664" s="25"/>
    </row>
    <row r="665" spans="2:12" s="12" customFormat="1" ht="20.100000000000001" customHeight="1">
      <c r="B665" s="8"/>
      <c r="C665" s="8"/>
      <c r="D665" s="8"/>
      <c r="E665" s="8"/>
      <c r="F665" s="8"/>
      <c r="G665" s="8"/>
      <c r="H665" s="8"/>
      <c r="I665" s="8"/>
      <c r="J665" s="8"/>
      <c r="K665" s="8"/>
      <c r="L665" s="25"/>
    </row>
    <row r="666" spans="2:12" s="12" customFormat="1" ht="20.100000000000001" customHeight="1">
      <c r="B666" s="8"/>
      <c r="C666" s="8"/>
      <c r="D666" s="8"/>
      <c r="E666" s="8"/>
      <c r="F666" s="8"/>
      <c r="G666" s="8"/>
      <c r="H666" s="8"/>
      <c r="I666" s="8"/>
      <c r="J666" s="8"/>
      <c r="K666" s="8"/>
      <c r="L666" s="25"/>
    </row>
    <row r="667" spans="2:12" s="12" customFormat="1" ht="20.100000000000001" customHeight="1">
      <c r="B667" s="8"/>
      <c r="C667" s="8"/>
      <c r="D667" s="8"/>
      <c r="E667" s="8"/>
      <c r="F667" s="8"/>
      <c r="G667" s="8"/>
      <c r="H667" s="8"/>
      <c r="I667" s="8"/>
      <c r="J667" s="8"/>
      <c r="K667" s="8"/>
      <c r="L667" s="25"/>
    </row>
    <row r="668" spans="2:12" s="12" customFormat="1" ht="20.100000000000001" customHeight="1">
      <c r="B668" s="8"/>
      <c r="C668" s="8"/>
      <c r="D668" s="8"/>
      <c r="E668" s="8"/>
      <c r="F668" s="8"/>
      <c r="G668" s="8"/>
      <c r="H668" s="8"/>
      <c r="I668" s="8"/>
      <c r="J668" s="8"/>
      <c r="K668" s="8"/>
      <c r="L668" s="25"/>
    </row>
    <row r="669" spans="2:12" s="12" customFormat="1" ht="20.100000000000001" customHeight="1">
      <c r="B669" s="8"/>
      <c r="C669" s="8"/>
      <c r="D669" s="8"/>
      <c r="E669" s="8"/>
      <c r="F669" s="8"/>
      <c r="G669" s="8"/>
      <c r="H669" s="8"/>
      <c r="I669" s="8"/>
      <c r="J669" s="8"/>
      <c r="K669" s="8"/>
      <c r="L669" s="25"/>
    </row>
    <row r="670" spans="2:12" s="12" customFormat="1" ht="20.100000000000001" customHeight="1">
      <c r="B670" s="8"/>
      <c r="C670" s="8"/>
      <c r="D670" s="8"/>
      <c r="E670" s="8"/>
      <c r="F670" s="8"/>
      <c r="G670" s="8"/>
      <c r="H670" s="8"/>
      <c r="I670" s="8"/>
      <c r="J670" s="8"/>
      <c r="K670" s="8"/>
      <c r="L670" s="25"/>
    </row>
    <row r="671" spans="2:12" s="12" customFormat="1" ht="20.100000000000001" customHeight="1">
      <c r="B671" s="8"/>
      <c r="C671" s="8"/>
      <c r="D671" s="8"/>
      <c r="E671" s="8"/>
      <c r="F671" s="8"/>
      <c r="G671" s="8"/>
      <c r="H671" s="8"/>
      <c r="I671" s="8"/>
      <c r="J671" s="8"/>
      <c r="K671" s="8"/>
      <c r="L671" s="25"/>
    </row>
    <row r="672" spans="2:12" s="12" customFormat="1" ht="20.100000000000001" customHeight="1">
      <c r="B672" s="8"/>
      <c r="C672" s="8"/>
      <c r="D672" s="8"/>
      <c r="E672" s="8"/>
      <c r="F672" s="8"/>
      <c r="G672" s="8"/>
      <c r="H672" s="8"/>
      <c r="I672" s="8"/>
      <c r="J672" s="8"/>
      <c r="K672" s="8"/>
      <c r="L672" s="25"/>
    </row>
    <row r="673" spans="2:12" s="12" customFormat="1" ht="20.100000000000001" customHeight="1">
      <c r="B673" s="8"/>
      <c r="C673" s="8"/>
      <c r="D673" s="8"/>
      <c r="E673" s="8"/>
      <c r="F673" s="8"/>
      <c r="G673" s="8"/>
      <c r="H673" s="8"/>
      <c r="I673" s="8"/>
      <c r="J673" s="8"/>
      <c r="K673" s="8"/>
      <c r="L673" s="25"/>
    </row>
    <row r="674" spans="2:12" s="12" customFormat="1" ht="20.100000000000001" customHeight="1">
      <c r="B674" s="8"/>
      <c r="C674" s="8"/>
      <c r="D674" s="8"/>
      <c r="E674" s="8"/>
      <c r="F674" s="8"/>
      <c r="G674" s="8"/>
      <c r="H674" s="8"/>
      <c r="I674" s="8"/>
      <c r="J674" s="8"/>
      <c r="K674" s="8"/>
      <c r="L674" s="25"/>
    </row>
    <row r="675" spans="2:12" s="12" customFormat="1" ht="20.100000000000001" customHeight="1">
      <c r="B675" s="8"/>
      <c r="C675" s="8"/>
      <c r="D675" s="8"/>
      <c r="E675" s="8"/>
      <c r="F675" s="8"/>
      <c r="G675" s="8"/>
      <c r="H675" s="8"/>
      <c r="I675" s="8"/>
      <c r="J675" s="8"/>
      <c r="K675" s="8"/>
      <c r="L675" s="25"/>
    </row>
    <row r="676" spans="2:12" s="12" customFormat="1" ht="20.100000000000001" customHeight="1">
      <c r="B676" s="8"/>
      <c r="C676" s="8"/>
      <c r="D676" s="8"/>
      <c r="E676" s="8"/>
      <c r="F676" s="8"/>
      <c r="G676" s="8"/>
      <c r="H676" s="8"/>
      <c r="I676" s="8"/>
      <c r="J676" s="8"/>
      <c r="K676" s="8"/>
      <c r="L676" s="25"/>
    </row>
    <row r="677" spans="2:12" s="12" customFormat="1" ht="20.100000000000001" customHeight="1">
      <c r="B677" s="8"/>
      <c r="C677" s="8"/>
      <c r="D677" s="8"/>
      <c r="E677" s="8"/>
      <c r="F677" s="8"/>
      <c r="G677" s="8"/>
      <c r="H677" s="8"/>
      <c r="I677" s="8"/>
      <c r="J677" s="8"/>
      <c r="K677" s="8"/>
      <c r="L677" s="25"/>
    </row>
    <row r="678" spans="2:12" s="12" customFormat="1" ht="20.100000000000001" customHeight="1">
      <c r="B678" s="8"/>
      <c r="C678" s="8"/>
      <c r="D678" s="8"/>
      <c r="E678" s="8"/>
      <c r="F678" s="8"/>
      <c r="G678" s="8"/>
      <c r="H678" s="8"/>
      <c r="I678" s="8"/>
      <c r="J678" s="8"/>
      <c r="K678" s="8"/>
      <c r="L678" s="25"/>
    </row>
    <row r="679" spans="2:12" s="12" customFormat="1" ht="20.100000000000001" customHeight="1">
      <c r="B679" s="8"/>
      <c r="C679" s="8"/>
      <c r="D679" s="8"/>
      <c r="E679" s="8"/>
      <c r="F679" s="8"/>
      <c r="G679" s="8"/>
      <c r="H679" s="8"/>
      <c r="I679" s="8"/>
      <c r="J679" s="8"/>
      <c r="K679" s="8"/>
      <c r="L679" s="25"/>
    </row>
    <row r="680" spans="2:12" s="12" customFormat="1" ht="20.100000000000001" customHeight="1">
      <c r="B680" s="8"/>
      <c r="C680" s="8"/>
      <c r="D680" s="8"/>
      <c r="E680" s="8"/>
      <c r="F680" s="8"/>
      <c r="G680" s="8"/>
      <c r="H680" s="8"/>
      <c r="I680" s="8"/>
      <c r="J680" s="8"/>
      <c r="K680" s="8"/>
      <c r="L680" s="25"/>
    </row>
    <row r="681" spans="2:12" s="12" customFormat="1" ht="20.100000000000001" customHeight="1">
      <c r="B681" s="8"/>
      <c r="C681" s="8"/>
      <c r="D681" s="8"/>
      <c r="E681" s="8"/>
      <c r="F681" s="8"/>
      <c r="G681" s="8"/>
      <c r="H681" s="8"/>
      <c r="I681" s="8"/>
      <c r="J681" s="8"/>
      <c r="K681" s="8"/>
      <c r="L681" s="25"/>
    </row>
    <row r="682" spans="2:12" s="12" customFormat="1" ht="20.100000000000001" customHeight="1">
      <c r="B682" s="8"/>
      <c r="C682" s="8"/>
      <c r="D682" s="8"/>
      <c r="E682" s="8"/>
      <c r="F682" s="8"/>
      <c r="G682" s="8"/>
      <c r="H682" s="8"/>
      <c r="I682" s="8"/>
      <c r="J682" s="8"/>
      <c r="K682" s="8"/>
      <c r="L682" s="25"/>
    </row>
    <row r="683" spans="2:12" s="12" customFormat="1" ht="20.100000000000001" customHeight="1">
      <c r="B683" s="8"/>
      <c r="C683" s="8"/>
      <c r="D683" s="8"/>
      <c r="E683" s="8"/>
      <c r="F683" s="8"/>
      <c r="G683" s="8"/>
      <c r="H683" s="8"/>
      <c r="I683" s="8"/>
      <c r="J683" s="8"/>
      <c r="K683" s="8"/>
      <c r="L683" s="25"/>
    </row>
    <row r="684" spans="2:12" s="12" customFormat="1" ht="20.100000000000001" customHeight="1">
      <c r="B684" s="8"/>
      <c r="C684" s="8"/>
      <c r="D684" s="8"/>
      <c r="E684" s="8"/>
      <c r="F684" s="8"/>
      <c r="G684" s="8"/>
      <c r="H684" s="8"/>
      <c r="I684" s="8"/>
      <c r="J684" s="8"/>
      <c r="K684" s="8"/>
      <c r="L684" s="25"/>
    </row>
    <row r="685" spans="2:12" s="12" customFormat="1" ht="20.100000000000001" customHeight="1">
      <c r="B685" s="8"/>
      <c r="C685" s="8"/>
      <c r="D685" s="8"/>
      <c r="E685" s="8"/>
      <c r="F685" s="8"/>
      <c r="G685" s="8"/>
      <c r="H685" s="8"/>
      <c r="I685" s="8"/>
      <c r="J685" s="8"/>
      <c r="K685" s="8"/>
      <c r="L685" s="25"/>
    </row>
    <row r="686" spans="2:12" s="12" customFormat="1" ht="20.100000000000001" customHeight="1">
      <c r="B686" s="8"/>
      <c r="C686" s="8"/>
      <c r="D686" s="8"/>
      <c r="E686" s="8"/>
      <c r="F686" s="8"/>
      <c r="G686" s="8"/>
      <c r="H686" s="8"/>
      <c r="I686" s="8"/>
      <c r="J686" s="8"/>
      <c r="K686" s="8"/>
      <c r="L686" s="25"/>
    </row>
    <row r="687" spans="2:12" s="12" customFormat="1" ht="20.100000000000001" customHeight="1">
      <c r="B687" s="8"/>
      <c r="C687" s="8"/>
      <c r="D687" s="8"/>
      <c r="E687" s="8"/>
      <c r="F687" s="8"/>
      <c r="G687" s="8"/>
      <c r="H687" s="8"/>
      <c r="I687" s="8"/>
      <c r="J687" s="8"/>
      <c r="K687" s="8"/>
      <c r="L687" s="25"/>
    </row>
    <row r="688" spans="2:12" s="12" customFormat="1" ht="20.100000000000001" customHeight="1">
      <c r="B688" s="8"/>
      <c r="C688" s="8"/>
      <c r="D688" s="8"/>
      <c r="E688" s="8"/>
      <c r="F688" s="8"/>
      <c r="G688" s="8"/>
      <c r="H688" s="8"/>
      <c r="I688" s="8"/>
      <c r="J688" s="8"/>
      <c r="K688" s="8"/>
      <c r="L688" s="25"/>
    </row>
    <row r="689" spans="2:12" s="12" customFormat="1" ht="20.100000000000001" customHeight="1">
      <c r="B689" s="8"/>
      <c r="C689" s="8"/>
      <c r="D689" s="8"/>
      <c r="E689" s="8"/>
      <c r="F689" s="8"/>
      <c r="G689" s="8"/>
      <c r="H689" s="8"/>
      <c r="I689" s="8"/>
      <c r="J689" s="8"/>
      <c r="K689" s="8"/>
      <c r="L689" s="25"/>
    </row>
    <row r="690" spans="2:12" s="12" customFormat="1" ht="20.100000000000001" customHeight="1">
      <c r="B690" s="8"/>
      <c r="C690" s="8"/>
      <c r="D690" s="8"/>
      <c r="E690" s="8"/>
      <c r="F690" s="8"/>
      <c r="G690" s="8"/>
      <c r="H690" s="8"/>
      <c r="I690" s="8"/>
      <c r="J690" s="8"/>
      <c r="K690" s="8"/>
      <c r="L690" s="25"/>
    </row>
    <row r="691" spans="2:12" s="12" customFormat="1" ht="20.100000000000001" customHeight="1">
      <c r="B691" s="8"/>
      <c r="C691" s="8"/>
      <c r="D691" s="8"/>
      <c r="E691" s="8"/>
      <c r="F691" s="8"/>
      <c r="G691" s="8"/>
      <c r="H691" s="8"/>
      <c r="I691" s="8"/>
      <c r="J691" s="8"/>
      <c r="K691" s="8"/>
      <c r="L691" s="25"/>
    </row>
    <row r="692" spans="2:12" s="12" customFormat="1" ht="20.100000000000001" customHeight="1">
      <c r="B692" s="8"/>
      <c r="C692" s="8"/>
      <c r="D692" s="8"/>
      <c r="E692" s="8"/>
      <c r="F692" s="8"/>
      <c r="G692" s="8"/>
      <c r="H692" s="8"/>
      <c r="I692" s="8"/>
      <c r="J692" s="8"/>
      <c r="K692" s="8"/>
      <c r="L692" s="25"/>
    </row>
    <row r="693" spans="2:12" s="12" customFormat="1" ht="20.100000000000001" customHeight="1">
      <c r="B693" s="8"/>
      <c r="C693" s="8"/>
      <c r="D693" s="8"/>
      <c r="E693" s="8"/>
      <c r="F693" s="8"/>
      <c r="G693" s="8"/>
      <c r="H693" s="8"/>
      <c r="I693" s="8"/>
      <c r="J693" s="8"/>
      <c r="K693" s="8"/>
      <c r="L693" s="25"/>
    </row>
    <row r="694" spans="2:12" s="12" customFormat="1" ht="20.100000000000001" customHeight="1">
      <c r="B694" s="8"/>
      <c r="C694" s="8"/>
      <c r="D694" s="8"/>
      <c r="E694" s="8"/>
      <c r="F694" s="8"/>
      <c r="G694" s="8"/>
      <c r="H694" s="8"/>
      <c r="I694" s="8"/>
      <c r="J694" s="8"/>
      <c r="K694" s="8"/>
      <c r="L694" s="25"/>
    </row>
    <row r="695" spans="2:12" s="12" customFormat="1" ht="20.100000000000001" customHeight="1">
      <c r="B695" s="8"/>
      <c r="C695" s="8"/>
      <c r="D695" s="8"/>
      <c r="E695" s="8"/>
      <c r="F695" s="8"/>
      <c r="G695" s="8"/>
      <c r="H695" s="8"/>
      <c r="I695" s="8"/>
      <c r="J695" s="8"/>
      <c r="K695" s="8"/>
      <c r="L695" s="25"/>
    </row>
    <row r="696" spans="2:12" s="12" customFormat="1" ht="20.100000000000001" customHeight="1">
      <c r="B696" s="8"/>
      <c r="C696" s="8"/>
      <c r="D696" s="8"/>
      <c r="E696" s="8"/>
      <c r="F696" s="8"/>
      <c r="G696" s="8"/>
      <c r="H696" s="8"/>
      <c r="I696" s="8"/>
      <c r="J696" s="8"/>
      <c r="K696" s="8"/>
      <c r="L696" s="25"/>
    </row>
    <row r="697" spans="2:12" s="12" customFormat="1" ht="20.100000000000001" customHeight="1">
      <c r="B697" s="8"/>
      <c r="C697" s="8"/>
      <c r="D697" s="8"/>
      <c r="E697" s="8"/>
      <c r="F697" s="8"/>
      <c r="G697" s="8"/>
      <c r="H697" s="8"/>
      <c r="I697" s="8"/>
      <c r="J697" s="8"/>
      <c r="K697" s="8"/>
      <c r="L697" s="25"/>
    </row>
    <row r="698" spans="2:12" s="12" customFormat="1" ht="20.100000000000001" customHeight="1">
      <c r="B698" s="8"/>
      <c r="C698" s="8"/>
      <c r="D698" s="8"/>
      <c r="E698" s="8"/>
      <c r="F698" s="8"/>
      <c r="G698" s="8"/>
      <c r="H698" s="8"/>
      <c r="I698" s="8"/>
      <c r="J698" s="8"/>
      <c r="K698" s="8"/>
      <c r="L698" s="25"/>
    </row>
    <row r="699" spans="2:12" s="12" customFormat="1" ht="20.100000000000001" customHeight="1">
      <c r="B699" s="8"/>
      <c r="C699" s="8"/>
      <c r="D699" s="8"/>
      <c r="E699" s="8"/>
      <c r="F699" s="8"/>
      <c r="G699" s="8"/>
      <c r="H699" s="8"/>
      <c r="I699" s="8"/>
      <c r="J699" s="8"/>
      <c r="K699" s="8"/>
      <c r="L699" s="25"/>
    </row>
    <row r="700" spans="2:12" s="12" customFormat="1" ht="20.100000000000001" customHeight="1">
      <c r="B700" s="8"/>
      <c r="C700" s="8"/>
      <c r="D700" s="8"/>
      <c r="E700" s="8"/>
      <c r="F700" s="8"/>
      <c r="G700" s="8"/>
      <c r="H700" s="8"/>
      <c r="I700" s="8"/>
      <c r="J700" s="8"/>
      <c r="K700" s="8"/>
      <c r="L700" s="25"/>
    </row>
    <row r="701" spans="2:12" s="12" customFormat="1" ht="20.100000000000001" customHeight="1">
      <c r="B701" s="8"/>
      <c r="C701" s="8"/>
      <c r="D701" s="8"/>
      <c r="E701" s="8"/>
      <c r="F701" s="8"/>
      <c r="G701" s="8"/>
      <c r="H701" s="8"/>
      <c r="I701" s="8"/>
      <c r="J701" s="8"/>
      <c r="K701" s="8"/>
      <c r="L701" s="25"/>
    </row>
    <row r="702" spans="2:12" s="12" customFormat="1" ht="20.100000000000001" customHeight="1">
      <c r="B702" s="8"/>
      <c r="C702" s="8"/>
      <c r="D702" s="8"/>
      <c r="E702" s="8"/>
      <c r="F702" s="8"/>
      <c r="G702" s="8"/>
      <c r="H702" s="8"/>
      <c r="I702" s="8"/>
      <c r="J702" s="8"/>
      <c r="K702" s="8"/>
      <c r="L702" s="25"/>
    </row>
    <row r="703" spans="2:12" s="12" customFormat="1" ht="20.100000000000001" customHeight="1">
      <c r="B703" s="8"/>
      <c r="C703" s="8"/>
      <c r="D703" s="8"/>
      <c r="E703" s="8"/>
      <c r="F703" s="8"/>
      <c r="G703" s="8"/>
      <c r="H703" s="8"/>
      <c r="I703" s="8"/>
      <c r="J703" s="8"/>
      <c r="K703" s="8"/>
      <c r="L703" s="25"/>
    </row>
    <row r="704" spans="2:12" s="12" customFormat="1" ht="20.100000000000001" customHeight="1">
      <c r="B704" s="8"/>
      <c r="C704" s="8"/>
      <c r="D704" s="8"/>
      <c r="E704" s="8"/>
      <c r="F704" s="8"/>
      <c r="G704" s="8"/>
      <c r="H704" s="8"/>
      <c r="I704" s="8"/>
      <c r="J704" s="8"/>
      <c r="K704" s="8"/>
      <c r="L704" s="25"/>
    </row>
    <row r="705" spans="2:12" s="12" customFormat="1" ht="20.100000000000001" customHeight="1">
      <c r="B705" s="8"/>
      <c r="C705" s="8"/>
      <c r="D705" s="8"/>
      <c r="E705" s="8"/>
      <c r="F705" s="8"/>
      <c r="G705" s="8"/>
      <c r="H705" s="8"/>
      <c r="I705" s="8"/>
      <c r="J705" s="8"/>
      <c r="K705" s="8"/>
      <c r="L705" s="25"/>
    </row>
    <row r="706" spans="2:12" s="12" customFormat="1" ht="20.100000000000001" customHeight="1">
      <c r="B706" s="8"/>
      <c r="C706" s="8"/>
      <c r="D706" s="8"/>
      <c r="E706" s="8"/>
      <c r="F706" s="8"/>
      <c r="G706" s="8"/>
      <c r="H706" s="8"/>
      <c r="I706" s="8"/>
      <c r="J706" s="8"/>
      <c r="K706" s="8"/>
      <c r="L706" s="25"/>
    </row>
    <row r="707" spans="2:12" s="12" customFormat="1" ht="20.100000000000001" customHeight="1">
      <c r="B707" s="8"/>
      <c r="C707" s="8"/>
      <c r="D707" s="8"/>
      <c r="E707" s="8"/>
      <c r="F707" s="8"/>
      <c r="G707" s="8"/>
      <c r="H707" s="8"/>
      <c r="I707" s="8"/>
      <c r="J707" s="8"/>
      <c r="K707" s="8"/>
      <c r="L707" s="25"/>
    </row>
    <row r="708" spans="2:12" s="12" customFormat="1" ht="20.100000000000001" customHeight="1">
      <c r="B708" s="8"/>
      <c r="C708" s="8"/>
      <c r="D708" s="8"/>
      <c r="E708" s="8"/>
      <c r="F708" s="8"/>
      <c r="G708" s="8"/>
      <c r="H708" s="8"/>
      <c r="I708" s="8"/>
      <c r="J708" s="8"/>
      <c r="K708" s="8"/>
      <c r="L708" s="25"/>
    </row>
    <row r="709" spans="2:12" s="12" customFormat="1" ht="20.100000000000001" customHeight="1">
      <c r="B709" s="8"/>
      <c r="C709" s="8"/>
      <c r="D709" s="8"/>
      <c r="E709" s="8"/>
      <c r="F709" s="8"/>
      <c r="G709" s="8"/>
      <c r="H709" s="8"/>
      <c r="I709" s="8"/>
      <c r="J709" s="8"/>
      <c r="K709" s="8"/>
      <c r="L709" s="25"/>
    </row>
    <row r="710" spans="2:12" s="12" customFormat="1" ht="20.100000000000001" customHeight="1">
      <c r="B710" s="8"/>
      <c r="C710" s="8"/>
      <c r="D710" s="8"/>
      <c r="E710" s="8"/>
      <c r="F710" s="8"/>
      <c r="G710" s="8"/>
      <c r="H710" s="8"/>
      <c r="I710" s="8"/>
      <c r="J710" s="8"/>
      <c r="K710" s="8"/>
      <c r="L710" s="25"/>
    </row>
    <row r="711" spans="2:12" s="12" customFormat="1" ht="20.100000000000001" customHeight="1">
      <c r="B711" s="8"/>
      <c r="C711" s="8"/>
      <c r="D711" s="8"/>
      <c r="E711" s="8"/>
      <c r="F711" s="8"/>
      <c r="G711" s="8"/>
      <c r="H711" s="8"/>
      <c r="I711" s="8"/>
      <c r="J711" s="8"/>
      <c r="K711" s="8"/>
      <c r="L711" s="25"/>
    </row>
    <row r="712" spans="2:12" s="12" customFormat="1" ht="20.100000000000001" customHeight="1">
      <c r="B712" s="8"/>
      <c r="C712" s="8"/>
      <c r="D712" s="8"/>
      <c r="E712" s="8"/>
      <c r="F712" s="8"/>
      <c r="G712" s="8"/>
      <c r="H712" s="8"/>
      <c r="I712" s="8"/>
      <c r="J712" s="8"/>
      <c r="K712" s="8"/>
      <c r="L712" s="25"/>
    </row>
    <row r="713" spans="2:12" s="12" customFormat="1" ht="20.100000000000001" customHeight="1">
      <c r="B713" s="8"/>
      <c r="C713" s="8"/>
      <c r="D713" s="8"/>
      <c r="E713" s="8"/>
      <c r="F713" s="8"/>
      <c r="G713" s="8"/>
      <c r="H713" s="8"/>
      <c r="I713" s="8"/>
      <c r="J713" s="8"/>
      <c r="K713" s="8"/>
      <c r="L713" s="25"/>
    </row>
    <row r="714" spans="2:12" s="12" customFormat="1" ht="20.100000000000001" customHeight="1">
      <c r="B714" s="8"/>
      <c r="C714" s="8"/>
      <c r="D714" s="8"/>
      <c r="E714" s="8"/>
      <c r="F714" s="8"/>
      <c r="G714" s="8"/>
      <c r="H714" s="8"/>
      <c r="I714" s="8"/>
      <c r="J714" s="8"/>
      <c r="K714" s="8"/>
      <c r="L714" s="25"/>
    </row>
    <row r="715" spans="2:12" s="12" customFormat="1" ht="20.100000000000001" customHeight="1">
      <c r="B715" s="8"/>
      <c r="C715" s="8"/>
      <c r="D715" s="8"/>
      <c r="E715" s="8"/>
      <c r="F715" s="8"/>
      <c r="G715" s="8"/>
      <c r="H715" s="8"/>
      <c r="I715" s="8"/>
      <c r="J715" s="8"/>
      <c r="K715" s="8"/>
      <c r="L715" s="25"/>
    </row>
    <row r="716" spans="2:12" s="12" customFormat="1" ht="20.100000000000001" customHeight="1">
      <c r="B716" s="8"/>
      <c r="C716" s="8"/>
      <c r="D716" s="8"/>
      <c r="E716" s="8"/>
      <c r="F716" s="8"/>
      <c r="G716" s="8"/>
      <c r="H716" s="8"/>
      <c r="I716" s="8"/>
      <c r="J716" s="8"/>
      <c r="K716" s="8"/>
      <c r="L716" s="25"/>
    </row>
    <row r="717" spans="2:12" s="12" customFormat="1" ht="20.100000000000001" customHeight="1">
      <c r="B717" s="8"/>
      <c r="C717" s="8"/>
      <c r="D717" s="8"/>
      <c r="E717" s="8"/>
      <c r="F717" s="8"/>
      <c r="G717" s="8"/>
      <c r="H717" s="8"/>
      <c r="I717" s="8"/>
      <c r="J717" s="8"/>
      <c r="K717" s="8"/>
      <c r="L717" s="25"/>
    </row>
    <row r="718" spans="2:12" s="12" customFormat="1" ht="20.100000000000001" customHeight="1">
      <c r="B718" s="8"/>
      <c r="C718" s="8"/>
      <c r="D718" s="8"/>
      <c r="E718" s="8"/>
      <c r="F718" s="8"/>
      <c r="G718" s="8"/>
      <c r="H718" s="8"/>
      <c r="I718" s="8"/>
      <c r="J718" s="8"/>
      <c r="K718" s="8"/>
      <c r="L718" s="25"/>
    </row>
    <row r="719" spans="2:12" s="12" customFormat="1" ht="20.100000000000001" customHeight="1">
      <c r="B719" s="8"/>
      <c r="C719" s="8"/>
      <c r="D719" s="8"/>
      <c r="E719" s="8"/>
      <c r="F719" s="8"/>
      <c r="G719" s="8"/>
      <c r="H719" s="8"/>
      <c r="I719" s="8"/>
      <c r="J719" s="8"/>
      <c r="K719" s="8"/>
      <c r="L719" s="25"/>
    </row>
    <row r="720" spans="2:12" s="12" customFormat="1" ht="20.100000000000001" customHeight="1">
      <c r="B720" s="8"/>
      <c r="C720" s="8"/>
      <c r="D720" s="8"/>
      <c r="E720" s="8"/>
      <c r="F720" s="8"/>
      <c r="G720" s="8"/>
      <c r="H720" s="8"/>
      <c r="I720" s="8"/>
      <c r="J720" s="8"/>
      <c r="K720" s="8"/>
      <c r="L720" s="25"/>
    </row>
    <row r="721" spans="2:12" s="12" customFormat="1" ht="20.100000000000001" customHeight="1">
      <c r="B721" s="8"/>
      <c r="C721" s="8"/>
      <c r="D721" s="8"/>
      <c r="E721" s="8"/>
      <c r="F721" s="8"/>
      <c r="G721" s="8"/>
      <c r="H721" s="8"/>
      <c r="I721" s="8"/>
      <c r="J721" s="8"/>
      <c r="K721" s="8"/>
      <c r="L721" s="25"/>
    </row>
    <row r="722" spans="2:12" s="12" customFormat="1" ht="20.100000000000001" customHeight="1">
      <c r="B722" s="8"/>
      <c r="C722" s="8"/>
      <c r="D722" s="8"/>
      <c r="E722" s="8"/>
      <c r="F722" s="8"/>
      <c r="G722" s="8"/>
      <c r="H722" s="8"/>
      <c r="I722" s="8"/>
      <c r="J722" s="8"/>
      <c r="K722" s="8"/>
      <c r="L722" s="25"/>
    </row>
    <row r="723" spans="2:12" s="12" customFormat="1" ht="20.100000000000001" customHeight="1">
      <c r="B723" s="8"/>
      <c r="C723" s="8"/>
      <c r="D723" s="8"/>
      <c r="E723" s="8"/>
      <c r="F723" s="8"/>
      <c r="G723" s="8"/>
      <c r="H723" s="8"/>
      <c r="I723" s="8"/>
      <c r="J723" s="8"/>
      <c r="K723" s="8"/>
      <c r="L723" s="25"/>
    </row>
    <row r="724" spans="2:12" s="12" customFormat="1" ht="20.100000000000001" customHeight="1">
      <c r="B724" s="8"/>
      <c r="C724" s="8"/>
      <c r="D724" s="8"/>
      <c r="E724" s="8"/>
      <c r="F724" s="8"/>
      <c r="G724" s="8"/>
      <c r="H724" s="8"/>
      <c r="I724" s="8"/>
      <c r="J724" s="8"/>
      <c r="K724" s="8"/>
      <c r="L724" s="25"/>
    </row>
    <row r="725" spans="2:12" s="12" customFormat="1" ht="20.100000000000001" customHeight="1">
      <c r="B725" s="8"/>
      <c r="C725" s="8"/>
      <c r="D725" s="8"/>
      <c r="E725" s="8"/>
      <c r="F725" s="8"/>
      <c r="G725" s="8"/>
      <c r="H725" s="8"/>
      <c r="I725" s="8"/>
      <c r="J725" s="8"/>
      <c r="K725" s="8"/>
      <c r="L725" s="25"/>
    </row>
    <row r="726" spans="2:12" s="12" customFormat="1" ht="20.100000000000001" customHeight="1">
      <c r="B726" s="8"/>
      <c r="C726" s="8"/>
      <c r="D726" s="8"/>
      <c r="E726" s="8"/>
      <c r="F726" s="8"/>
      <c r="G726" s="8"/>
      <c r="H726" s="8"/>
      <c r="I726" s="8"/>
      <c r="J726" s="8"/>
      <c r="K726" s="8"/>
      <c r="L726" s="25"/>
    </row>
    <row r="727" spans="2:12" s="12" customFormat="1" ht="20.100000000000001" customHeight="1">
      <c r="B727" s="8"/>
      <c r="C727" s="8"/>
      <c r="D727" s="8"/>
      <c r="E727" s="8"/>
      <c r="F727" s="8"/>
      <c r="G727" s="8"/>
      <c r="H727" s="8"/>
      <c r="I727" s="8"/>
      <c r="J727" s="8"/>
      <c r="K727" s="8"/>
      <c r="L727" s="25"/>
    </row>
    <row r="728" spans="2:12" s="12" customFormat="1" ht="20.100000000000001" customHeight="1">
      <c r="B728" s="8"/>
      <c r="C728" s="8"/>
      <c r="D728" s="8"/>
      <c r="E728" s="8"/>
      <c r="F728" s="8"/>
      <c r="G728" s="8"/>
      <c r="H728" s="8"/>
      <c r="I728" s="8"/>
      <c r="J728" s="8"/>
      <c r="K728" s="8"/>
      <c r="L728" s="25"/>
    </row>
    <row r="729" spans="2:12" s="12" customFormat="1" ht="20.100000000000001" customHeight="1">
      <c r="B729" s="8"/>
      <c r="C729" s="8"/>
      <c r="D729" s="8"/>
      <c r="E729" s="8"/>
      <c r="F729" s="8"/>
      <c r="G729" s="8"/>
      <c r="H729" s="8"/>
      <c r="I729" s="8"/>
      <c r="J729" s="8"/>
      <c r="K729" s="8"/>
      <c r="L729" s="25"/>
    </row>
    <row r="730" spans="2:12" s="12" customFormat="1" ht="20.100000000000001" customHeight="1">
      <c r="B730" s="8"/>
      <c r="C730" s="8"/>
      <c r="D730" s="8"/>
      <c r="E730" s="8"/>
      <c r="F730" s="8"/>
      <c r="G730" s="8"/>
      <c r="H730" s="8"/>
      <c r="I730" s="8"/>
      <c r="J730" s="8"/>
      <c r="K730" s="8"/>
      <c r="L730" s="25"/>
    </row>
    <row r="731" spans="2:12" s="12" customFormat="1" ht="20.100000000000001" customHeight="1">
      <c r="B731" s="8"/>
      <c r="C731" s="8"/>
      <c r="D731" s="8"/>
      <c r="E731" s="8"/>
      <c r="F731" s="8"/>
      <c r="G731" s="8"/>
      <c r="H731" s="8"/>
      <c r="I731" s="8"/>
      <c r="J731" s="8"/>
      <c r="K731" s="8"/>
      <c r="L731" s="25"/>
    </row>
    <row r="732" spans="2:12" s="12" customFormat="1" ht="20.100000000000001" customHeight="1">
      <c r="B732" s="8"/>
      <c r="C732" s="8"/>
      <c r="D732" s="8"/>
      <c r="E732" s="8"/>
      <c r="F732" s="8"/>
      <c r="G732" s="8"/>
      <c r="H732" s="8"/>
      <c r="I732" s="8"/>
      <c r="J732" s="8"/>
      <c r="K732" s="8"/>
      <c r="L732" s="25"/>
    </row>
    <row r="733" spans="2:12" s="12" customFormat="1" ht="20.100000000000001" customHeight="1">
      <c r="B733" s="8"/>
      <c r="C733" s="8"/>
      <c r="D733" s="8"/>
      <c r="E733" s="8"/>
      <c r="F733" s="8"/>
      <c r="G733" s="8"/>
      <c r="H733" s="8"/>
      <c r="I733" s="8"/>
      <c r="J733" s="8"/>
      <c r="K733" s="8"/>
      <c r="L733" s="25"/>
    </row>
    <row r="734" spans="2:12" s="12" customFormat="1" ht="20.100000000000001" customHeight="1">
      <c r="B734" s="8"/>
      <c r="C734" s="8"/>
      <c r="D734" s="8"/>
      <c r="E734" s="8"/>
      <c r="F734" s="8"/>
      <c r="G734" s="8"/>
      <c r="H734" s="8"/>
      <c r="I734" s="8"/>
      <c r="J734" s="8"/>
      <c r="K734" s="8"/>
      <c r="L734" s="25"/>
    </row>
    <row r="735" spans="2:12" s="12" customFormat="1" ht="20.100000000000001" customHeight="1">
      <c r="B735" s="8"/>
      <c r="C735" s="8"/>
      <c r="D735" s="8"/>
      <c r="E735" s="8"/>
      <c r="F735" s="8"/>
      <c r="G735" s="8"/>
      <c r="H735" s="8"/>
      <c r="I735" s="8"/>
      <c r="J735" s="8"/>
      <c r="K735" s="8"/>
      <c r="L735" s="25"/>
    </row>
    <row r="736" spans="2:12" s="12" customFormat="1" ht="20.100000000000001" customHeight="1">
      <c r="B736" s="8"/>
      <c r="C736" s="8"/>
      <c r="D736" s="8"/>
      <c r="E736" s="8"/>
      <c r="F736" s="8"/>
      <c r="G736" s="8"/>
      <c r="H736" s="8"/>
      <c r="I736" s="8"/>
      <c r="J736" s="8"/>
      <c r="K736" s="8"/>
      <c r="L736" s="25"/>
    </row>
    <row r="737" spans="2:12" s="12" customFormat="1" ht="20.100000000000001" customHeight="1">
      <c r="B737" s="8"/>
      <c r="C737" s="8"/>
      <c r="D737" s="8"/>
      <c r="E737" s="8"/>
      <c r="F737" s="8"/>
      <c r="G737" s="8"/>
      <c r="H737" s="8"/>
      <c r="I737" s="8"/>
      <c r="J737" s="8"/>
      <c r="K737" s="8"/>
      <c r="L737" s="25"/>
    </row>
    <row r="738" spans="2:12" s="12" customFormat="1" ht="20.100000000000001" customHeight="1">
      <c r="B738" s="8"/>
      <c r="C738" s="8"/>
      <c r="D738" s="8"/>
      <c r="E738" s="8"/>
      <c r="F738" s="8"/>
      <c r="G738" s="8"/>
      <c r="H738" s="8"/>
      <c r="I738" s="8"/>
      <c r="J738" s="8"/>
      <c r="K738" s="8"/>
      <c r="L738" s="25"/>
    </row>
    <row r="739" spans="2:12" s="12" customFormat="1" ht="20.100000000000001" customHeight="1">
      <c r="B739" s="8"/>
      <c r="C739" s="8"/>
      <c r="D739" s="8"/>
      <c r="E739" s="8"/>
      <c r="F739" s="8"/>
      <c r="G739" s="8"/>
      <c r="H739" s="8"/>
      <c r="I739" s="8"/>
      <c r="J739" s="8"/>
      <c r="K739" s="8"/>
      <c r="L739" s="25"/>
    </row>
    <row r="740" spans="2:12" s="12" customFormat="1" ht="20.100000000000001" customHeight="1">
      <c r="B740" s="8"/>
      <c r="C740" s="8"/>
      <c r="D740" s="8"/>
      <c r="E740" s="8"/>
      <c r="F740" s="8"/>
      <c r="G740" s="8"/>
      <c r="H740" s="8"/>
      <c r="I740" s="8"/>
      <c r="J740" s="8"/>
      <c r="K740" s="8"/>
      <c r="L740" s="25"/>
    </row>
    <row r="741" spans="2:12" s="12" customFormat="1" ht="20.100000000000001" customHeight="1">
      <c r="B741" s="8"/>
      <c r="C741" s="8"/>
      <c r="D741" s="8"/>
      <c r="E741" s="8"/>
      <c r="F741" s="8"/>
      <c r="G741" s="8"/>
      <c r="H741" s="8"/>
      <c r="I741" s="8"/>
      <c r="J741" s="8"/>
      <c r="K741" s="8"/>
      <c r="L741" s="25"/>
    </row>
    <row r="742" spans="2:12" s="12" customFormat="1" ht="20.100000000000001" customHeight="1">
      <c r="B742" s="8"/>
      <c r="C742" s="8"/>
      <c r="D742" s="8"/>
      <c r="E742" s="8"/>
      <c r="F742" s="8"/>
      <c r="G742" s="8"/>
      <c r="H742" s="8"/>
      <c r="I742" s="8"/>
      <c r="J742" s="8"/>
      <c r="K742" s="8"/>
      <c r="L742" s="25"/>
    </row>
    <row r="743" spans="2:12" s="12" customFormat="1" ht="20.100000000000001" customHeight="1">
      <c r="B743" s="8"/>
      <c r="C743" s="8"/>
      <c r="D743" s="8"/>
      <c r="E743" s="8"/>
      <c r="F743" s="8"/>
      <c r="G743" s="8"/>
      <c r="H743" s="8"/>
      <c r="I743" s="8"/>
      <c r="J743" s="8"/>
      <c r="K743" s="8"/>
      <c r="L743" s="25"/>
    </row>
    <row r="744" spans="2:12" s="12" customFormat="1" ht="20.100000000000001" customHeight="1">
      <c r="B744" s="8"/>
      <c r="C744" s="8"/>
      <c r="D744" s="8"/>
      <c r="E744" s="8"/>
      <c r="F744" s="8"/>
      <c r="G744" s="8"/>
      <c r="H744" s="8"/>
      <c r="I744" s="8"/>
      <c r="J744" s="8"/>
      <c r="K744" s="8"/>
      <c r="L744" s="25"/>
    </row>
    <row r="745" spans="2:12" s="12" customFormat="1" ht="20.100000000000001" customHeight="1">
      <c r="B745" s="8"/>
      <c r="C745" s="8"/>
      <c r="D745" s="8"/>
      <c r="E745" s="8"/>
      <c r="F745" s="8"/>
      <c r="G745" s="8"/>
      <c r="H745" s="8"/>
      <c r="I745" s="8"/>
      <c r="J745" s="8"/>
      <c r="K745" s="8"/>
      <c r="L745" s="25"/>
    </row>
    <row r="746" spans="2:12" s="12" customFormat="1" ht="20.100000000000001" customHeight="1">
      <c r="B746" s="8"/>
      <c r="C746" s="8"/>
      <c r="D746" s="8"/>
      <c r="E746" s="8"/>
      <c r="F746" s="8"/>
      <c r="G746" s="8"/>
      <c r="H746" s="8"/>
      <c r="I746" s="8"/>
      <c r="J746" s="8"/>
      <c r="K746" s="8"/>
      <c r="L746" s="25"/>
    </row>
    <row r="747" spans="2:12" s="12" customFormat="1" ht="20.100000000000001" customHeight="1">
      <c r="B747" s="8"/>
      <c r="C747" s="8"/>
      <c r="D747" s="8"/>
      <c r="E747" s="8"/>
      <c r="F747" s="8"/>
      <c r="G747" s="8"/>
      <c r="H747" s="8"/>
      <c r="I747" s="8"/>
      <c r="J747" s="8"/>
      <c r="K747" s="8"/>
      <c r="L747" s="25"/>
    </row>
    <row r="748" spans="2:12" s="12" customFormat="1" ht="20.100000000000001" customHeight="1">
      <c r="B748" s="8"/>
      <c r="C748" s="8"/>
      <c r="D748" s="8"/>
      <c r="E748" s="8"/>
      <c r="F748" s="8"/>
      <c r="G748" s="8"/>
      <c r="H748" s="8"/>
      <c r="I748" s="8"/>
      <c r="J748" s="8"/>
      <c r="K748" s="8"/>
      <c r="L748" s="25"/>
    </row>
    <row r="749" spans="2:12" s="12" customFormat="1" ht="20.100000000000001" customHeight="1">
      <c r="B749" s="8"/>
      <c r="C749" s="8"/>
      <c r="D749" s="8"/>
      <c r="E749" s="8"/>
      <c r="F749" s="8"/>
      <c r="G749" s="8"/>
      <c r="H749" s="8"/>
      <c r="I749" s="8"/>
      <c r="J749" s="8"/>
      <c r="K749" s="8"/>
      <c r="L749" s="25"/>
    </row>
    <row r="750" spans="2:12" s="12" customFormat="1" ht="20.100000000000001" customHeight="1">
      <c r="B750" s="8"/>
      <c r="C750" s="8"/>
      <c r="D750" s="8"/>
      <c r="E750" s="8"/>
      <c r="F750" s="8"/>
      <c r="G750" s="8"/>
      <c r="H750" s="8"/>
      <c r="I750" s="8"/>
      <c r="J750" s="8"/>
      <c r="K750" s="8"/>
      <c r="L750" s="25"/>
    </row>
    <row r="751" spans="2:12" s="12" customFormat="1" ht="20.100000000000001" customHeight="1">
      <c r="B751" s="8"/>
      <c r="C751" s="8"/>
      <c r="D751" s="8"/>
      <c r="E751" s="8"/>
      <c r="F751" s="8"/>
      <c r="G751" s="8"/>
      <c r="H751" s="8"/>
      <c r="I751" s="8"/>
      <c r="J751" s="8"/>
      <c r="K751" s="8"/>
      <c r="L751" s="25"/>
    </row>
    <row r="752" spans="2:12" s="12" customFormat="1" ht="20.100000000000001" customHeight="1">
      <c r="B752" s="8"/>
      <c r="C752" s="8"/>
      <c r="D752" s="8"/>
      <c r="E752" s="8"/>
      <c r="F752" s="8"/>
      <c r="G752" s="8"/>
      <c r="H752" s="8"/>
      <c r="I752" s="8"/>
      <c r="J752" s="8"/>
      <c r="K752" s="8"/>
      <c r="L752" s="25"/>
    </row>
    <row r="753" spans="2:12" s="12" customFormat="1" ht="20.100000000000001" customHeight="1">
      <c r="B753" s="8"/>
      <c r="C753" s="8"/>
      <c r="D753" s="8"/>
      <c r="E753" s="8"/>
      <c r="F753" s="8"/>
      <c r="G753" s="8"/>
      <c r="H753" s="8"/>
      <c r="I753" s="8"/>
      <c r="J753" s="8"/>
      <c r="K753" s="8"/>
      <c r="L753" s="25"/>
    </row>
    <row r="754" spans="2:12" s="12" customFormat="1" ht="20.100000000000001" customHeight="1">
      <c r="B754" s="8"/>
      <c r="C754" s="8"/>
      <c r="D754" s="8"/>
      <c r="E754" s="8"/>
      <c r="F754" s="8"/>
      <c r="G754" s="8"/>
      <c r="H754" s="8"/>
      <c r="I754" s="8"/>
      <c r="J754" s="8"/>
      <c r="K754" s="8"/>
      <c r="L754" s="25"/>
    </row>
    <row r="755" spans="2:12" s="12" customFormat="1" ht="20.100000000000001" customHeight="1">
      <c r="B755" s="8"/>
      <c r="C755" s="8"/>
      <c r="D755" s="8"/>
      <c r="E755" s="8"/>
      <c r="F755" s="8"/>
      <c r="G755" s="8"/>
      <c r="H755" s="8"/>
      <c r="I755" s="8"/>
      <c r="J755" s="8"/>
      <c r="K755" s="8"/>
      <c r="L755" s="25"/>
    </row>
    <row r="756" spans="2:12" s="12" customFormat="1" ht="20.100000000000001" customHeight="1">
      <c r="B756" s="8"/>
      <c r="C756" s="8"/>
      <c r="D756" s="8"/>
      <c r="E756" s="8"/>
      <c r="F756" s="8"/>
      <c r="G756" s="8"/>
      <c r="H756" s="8"/>
      <c r="I756" s="8"/>
      <c r="J756" s="8"/>
      <c r="K756" s="8"/>
      <c r="L756" s="25"/>
    </row>
    <row r="757" spans="2:12" s="12" customFormat="1" ht="20.100000000000001" customHeight="1">
      <c r="B757" s="8"/>
      <c r="C757" s="8"/>
      <c r="D757" s="8"/>
      <c r="E757" s="8"/>
      <c r="F757" s="8"/>
      <c r="G757" s="8"/>
      <c r="H757" s="8"/>
      <c r="I757" s="8"/>
      <c r="J757" s="8"/>
      <c r="K757" s="8"/>
      <c r="L757" s="25"/>
    </row>
    <row r="758" spans="2:12" s="12" customFormat="1" ht="20.100000000000001" customHeight="1">
      <c r="B758" s="8"/>
      <c r="C758" s="8"/>
      <c r="D758" s="8"/>
      <c r="E758" s="8"/>
      <c r="F758" s="8"/>
      <c r="G758" s="8"/>
      <c r="H758" s="8"/>
      <c r="I758" s="8"/>
      <c r="J758" s="8"/>
      <c r="K758" s="8"/>
      <c r="L758" s="25"/>
    </row>
    <row r="759" spans="2:12" s="12" customFormat="1" ht="20.100000000000001" customHeight="1">
      <c r="B759" s="8"/>
      <c r="C759" s="8"/>
      <c r="D759" s="8"/>
      <c r="E759" s="8"/>
      <c r="F759" s="8"/>
      <c r="G759" s="8"/>
      <c r="H759" s="8"/>
      <c r="I759" s="8"/>
      <c r="J759" s="8"/>
      <c r="K759" s="8"/>
      <c r="L759" s="25"/>
    </row>
    <row r="760" spans="2:12" s="12" customFormat="1" ht="20.100000000000001" customHeight="1">
      <c r="B760" s="8"/>
      <c r="C760" s="8"/>
      <c r="D760" s="8"/>
      <c r="E760" s="8"/>
      <c r="F760" s="8"/>
      <c r="G760" s="8"/>
      <c r="H760" s="8"/>
      <c r="I760" s="8"/>
      <c r="J760" s="8"/>
      <c r="K760" s="8"/>
      <c r="L760" s="25"/>
    </row>
    <row r="761" spans="2:12" s="12" customFormat="1" ht="20.100000000000001" customHeight="1">
      <c r="B761" s="8"/>
      <c r="C761" s="8"/>
      <c r="D761" s="8"/>
      <c r="E761" s="8"/>
      <c r="F761" s="8"/>
      <c r="G761" s="8"/>
      <c r="H761" s="8"/>
      <c r="I761" s="8"/>
      <c r="J761" s="8"/>
      <c r="K761" s="8"/>
      <c r="L761" s="25"/>
    </row>
    <row r="762" spans="2:12" s="12" customFormat="1" ht="20.100000000000001" customHeight="1">
      <c r="B762" s="8"/>
      <c r="C762" s="8"/>
      <c r="D762" s="8"/>
      <c r="E762" s="8"/>
      <c r="F762" s="8"/>
      <c r="G762" s="8"/>
      <c r="H762" s="8"/>
      <c r="I762" s="8"/>
      <c r="J762" s="8"/>
      <c r="K762" s="8"/>
      <c r="L762" s="25"/>
    </row>
    <row r="763" spans="2:12" s="12" customFormat="1" ht="20.100000000000001" customHeight="1">
      <c r="B763" s="8"/>
      <c r="C763" s="8"/>
      <c r="D763" s="8"/>
      <c r="E763" s="8"/>
      <c r="F763" s="8"/>
      <c r="G763" s="8"/>
      <c r="H763" s="8"/>
      <c r="I763" s="8"/>
      <c r="J763" s="8"/>
      <c r="K763" s="8"/>
      <c r="L763" s="25"/>
    </row>
    <row r="764" spans="2:12" s="12" customFormat="1" ht="20.100000000000001" customHeight="1">
      <c r="B764" s="8"/>
      <c r="C764" s="8"/>
      <c r="D764" s="8"/>
      <c r="E764" s="8"/>
      <c r="F764" s="8"/>
      <c r="G764" s="8"/>
      <c r="H764" s="8"/>
      <c r="I764" s="8"/>
      <c r="J764" s="8"/>
      <c r="K764" s="8"/>
      <c r="L764" s="25"/>
    </row>
    <row r="765" spans="2:12" s="12" customFormat="1" ht="20.100000000000001" customHeight="1">
      <c r="B765" s="8"/>
      <c r="C765" s="8"/>
      <c r="D765" s="8"/>
      <c r="E765" s="8"/>
      <c r="F765" s="8"/>
      <c r="G765" s="8"/>
      <c r="H765" s="8"/>
      <c r="I765" s="8"/>
      <c r="J765" s="8"/>
      <c r="K765" s="8"/>
      <c r="L765" s="25"/>
    </row>
    <row r="766" spans="2:12" s="12" customFormat="1" ht="20.100000000000001" customHeight="1">
      <c r="B766" s="8"/>
      <c r="C766" s="8"/>
      <c r="D766" s="8"/>
      <c r="E766" s="8"/>
      <c r="F766" s="8"/>
      <c r="G766" s="8"/>
      <c r="H766" s="8"/>
      <c r="I766" s="8"/>
      <c r="J766" s="8"/>
      <c r="K766" s="8"/>
      <c r="L766" s="25"/>
    </row>
    <row r="767" spans="2:12" s="12" customFormat="1" ht="20.100000000000001" customHeight="1">
      <c r="B767" s="8"/>
      <c r="C767" s="8"/>
      <c r="D767" s="8"/>
      <c r="E767" s="8"/>
      <c r="F767" s="8"/>
      <c r="G767" s="8"/>
      <c r="H767" s="8"/>
      <c r="I767" s="8"/>
      <c r="J767" s="8"/>
      <c r="K767" s="8"/>
      <c r="L767" s="25"/>
    </row>
    <row r="768" spans="2:12" s="12" customFormat="1" ht="20.100000000000001" customHeight="1">
      <c r="B768" s="8"/>
      <c r="C768" s="8"/>
      <c r="D768" s="8"/>
      <c r="E768" s="8"/>
      <c r="F768" s="8"/>
      <c r="G768" s="8"/>
      <c r="H768" s="8"/>
      <c r="I768" s="8"/>
      <c r="J768" s="8"/>
      <c r="K768" s="8"/>
      <c r="L768" s="25"/>
    </row>
    <row r="769" spans="2:12" s="12" customFormat="1" ht="20.100000000000001" customHeight="1">
      <c r="B769" s="8"/>
      <c r="C769" s="8"/>
      <c r="D769" s="8"/>
      <c r="E769" s="8"/>
      <c r="F769" s="8"/>
      <c r="G769" s="8"/>
      <c r="H769" s="8"/>
      <c r="I769" s="8"/>
      <c r="J769" s="8"/>
      <c r="K769" s="8"/>
      <c r="L769" s="25"/>
    </row>
    <row r="770" spans="2:12" s="12" customFormat="1" ht="20.100000000000001" customHeight="1">
      <c r="B770" s="8"/>
      <c r="C770" s="8"/>
      <c r="D770" s="8"/>
      <c r="E770" s="8"/>
      <c r="F770" s="8"/>
      <c r="G770" s="8"/>
      <c r="H770" s="8"/>
      <c r="I770" s="8"/>
      <c r="J770" s="8"/>
      <c r="K770" s="8"/>
      <c r="L770" s="25"/>
    </row>
    <row r="771" spans="2:12" s="12" customFormat="1" ht="20.100000000000001" customHeight="1">
      <c r="B771" s="8"/>
      <c r="C771" s="8"/>
      <c r="D771" s="8"/>
      <c r="E771" s="8"/>
      <c r="F771" s="8"/>
      <c r="G771" s="8"/>
      <c r="H771" s="8"/>
      <c r="I771" s="8"/>
      <c r="J771" s="8"/>
      <c r="K771" s="8"/>
      <c r="L771" s="25"/>
    </row>
    <row r="772" spans="2:12" s="12" customFormat="1" ht="20.100000000000001" customHeight="1">
      <c r="B772" s="8"/>
      <c r="C772" s="8"/>
      <c r="D772" s="8"/>
      <c r="E772" s="8"/>
      <c r="F772" s="8"/>
      <c r="G772" s="8"/>
      <c r="H772" s="8"/>
      <c r="I772" s="8"/>
      <c r="J772" s="8"/>
      <c r="K772" s="8"/>
      <c r="L772" s="25"/>
    </row>
    <row r="773" spans="2:12" s="12" customFormat="1" ht="20.100000000000001" customHeight="1">
      <c r="B773" s="8"/>
      <c r="C773" s="8"/>
      <c r="D773" s="8"/>
      <c r="E773" s="8"/>
      <c r="F773" s="8"/>
      <c r="G773" s="8"/>
      <c r="H773" s="8"/>
      <c r="I773" s="8"/>
      <c r="J773" s="8"/>
      <c r="K773" s="8"/>
      <c r="L773" s="25"/>
    </row>
    <row r="774" spans="2:12" s="12" customFormat="1" ht="20.100000000000001" customHeight="1">
      <c r="B774" s="8"/>
      <c r="C774" s="8"/>
      <c r="D774" s="8"/>
      <c r="E774" s="8"/>
      <c r="F774" s="8"/>
      <c r="G774" s="8"/>
      <c r="H774" s="8"/>
      <c r="I774" s="8"/>
      <c r="J774" s="8"/>
      <c r="K774" s="8"/>
      <c r="L774" s="25"/>
    </row>
    <row r="775" spans="2:12" s="12" customFormat="1" ht="20.100000000000001" customHeight="1">
      <c r="B775" s="8"/>
      <c r="C775" s="8"/>
      <c r="D775" s="8"/>
      <c r="E775" s="8"/>
      <c r="F775" s="8"/>
      <c r="G775" s="8"/>
      <c r="H775" s="8"/>
      <c r="I775" s="8"/>
      <c r="J775" s="8"/>
      <c r="K775" s="8"/>
      <c r="L775" s="25"/>
    </row>
    <row r="776" spans="2:12" s="12" customFormat="1" ht="20.100000000000001" customHeight="1">
      <c r="B776" s="8"/>
      <c r="C776" s="8"/>
      <c r="D776" s="8"/>
      <c r="E776" s="8"/>
      <c r="F776" s="8"/>
      <c r="G776" s="8"/>
      <c r="H776" s="8"/>
      <c r="I776" s="8"/>
      <c r="J776" s="8"/>
      <c r="K776" s="8"/>
      <c r="L776" s="25"/>
    </row>
    <row r="777" spans="2:12" s="12" customFormat="1" ht="20.100000000000001" customHeight="1">
      <c r="B777" s="8"/>
      <c r="C777" s="8"/>
      <c r="D777" s="8"/>
      <c r="E777" s="8"/>
      <c r="F777" s="8"/>
      <c r="G777" s="8"/>
      <c r="H777" s="8"/>
      <c r="I777" s="8"/>
      <c r="J777" s="8"/>
      <c r="K777" s="8"/>
      <c r="L777" s="25"/>
    </row>
    <row r="778" spans="2:12" s="12" customFormat="1" ht="20.100000000000001" customHeight="1">
      <c r="B778" s="8"/>
      <c r="C778" s="8"/>
      <c r="D778" s="8"/>
      <c r="E778" s="8"/>
      <c r="F778" s="8"/>
      <c r="G778" s="8"/>
      <c r="H778" s="8"/>
      <c r="I778" s="8"/>
      <c r="J778" s="8"/>
      <c r="K778" s="8"/>
      <c r="L778" s="25"/>
    </row>
    <row r="779" spans="2:12" s="12" customFormat="1" ht="20.100000000000001" customHeight="1">
      <c r="B779" s="8"/>
      <c r="C779" s="8"/>
      <c r="D779" s="8"/>
      <c r="E779" s="8"/>
      <c r="F779" s="8"/>
      <c r="G779" s="8"/>
      <c r="H779" s="8"/>
      <c r="I779" s="8"/>
      <c r="J779" s="8"/>
      <c r="K779" s="8"/>
      <c r="L779" s="25"/>
    </row>
    <row r="780" spans="2:12" s="12" customFormat="1" ht="20.100000000000001" customHeight="1">
      <c r="B780" s="8"/>
      <c r="C780" s="8"/>
      <c r="D780" s="8"/>
      <c r="E780" s="8"/>
      <c r="F780" s="8"/>
      <c r="G780" s="8"/>
      <c r="H780" s="8"/>
      <c r="I780" s="8"/>
      <c r="J780" s="8"/>
      <c r="K780" s="8"/>
      <c r="L780" s="25"/>
    </row>
    <row r="781" spans="2:12" s="12" customFormat="1" ht="20.100000000000001" customHeight="1">
      <c r="B781" s="8"/>
      <c r="C781" s="8"/>
      <c r="D781" s="8"/>
      <c r="E781" s="8"/>
      <c r="F781" s="8"/>
      <c r="G781" s="8"/>
      <c r="H781" s="8"/>
      <c r="I781" s="8"/>
      <c r="J781" s="8"/>
      <c r="K781" s="8"/>
      <c r="L781" s="25"/>
    </row>
    <row r="782" spans="2:12" s="12" customFormat="1" ht="20.100000000000001" customHeight="1">
      <c r="B782" s="8"/>
      <c r="C782" s="8"/>
      <c r="D782" s="8"/>
      <c r="E782" s="8"/>
      <c r="F782" s="8"/>
      <c r="G782" s="8"/>
      <c r="H782" s="8"/>
      <c r="I782" s="8"/>
      <c r="J782" s="8"/>
      <c r="K782" s="8"/>
      <c r="L782" s="25"/>
    </row>
    <row r="783" spans="2:12" s="12" customFormat="1" ht="20.100000000000001" customHeight="1">
      <c r="B783" s="8"/>
      <c r="C783" s="8"/>
      <c r="D783" s="8"/>
      <c r="E783" s="8"/>
      <c r="F783" s="8"/>
      <c r="G783" s="8"/>
      <c r="H783" s="8"/>
      <c r="I783" s="8"/>
      <c r="J783" s="8"/>
      <c r="K783" s="8"/>
      <c r="L783" s="25"/>
    </row>
    <row r="784" spans="2:12" s="12" customFormat="1" ht="20.100000000000001" customHeight="1">
      <c r="B784" s="8"/>
      <c r="C784" s="8"/>
      <c r="D784" s="8"/>
      <c r="E784" s="8"/>
      <c r="F784" s="8"/>
      <c r="G784" s="8"/>
      <c r="H784" s="8"/>
      <c r="I784" s="8"/>
      <c r="J784" s="8"/>
      <c r="K784" s="8"/>
      <c r="L784" s="25"/>
    </row>
    <row r="785" spans="2:12" s="12" customFormat="1" ht="20.100000000000001" customHeight="1">
      <c r="B785" s="8"/>
      <c r="C785" s="8"/>
      <c r="D785" s="8"/>
      <c r="E785" s="8"/>
      <c r="F785" s="8"/>
      <c r="G785" s="8"/>
      <c r="H785" s="8"/>
      <c r="I785" s="8"/>
      <c r="J785" s="8"/>
      <c r="K785" s="8"/>
      <c r="L785" s="25"/>
    </row>
    <row r="786" spans="2:12" s="12" customFormat="1" ht="20.100000000000001" customHeight="1">
      <c r="B786" s="8"/>
      <c r="C786" s="8"/>
      <c r="D786" s="8"/>
      <c r="E786" s="8"/>
      <c r="F786" s="8"/>
      <c r="G786" s="8"/>
      <c r="H786" s="8"/>
      <c r="I786" s="8"/>
      <c r="J786" s="8"/>
      <c r="K786" s="8"/>
      <c r="L786" s="25"/>
    </row>
    <row r="787" spans="2:12" s="12" customFormat="1" ht="20.100000000000001" customHeight="1">
      <c r="B787" s="8"/>
      <c r="C787" s="8"/>
      <c r="D787" s="8"/>
      <c r="E787" s="8"/>
      <c r="F787" s="8"/>
      <c r="G787" s="8"/>
      <c r="H787" s="8"/>
      <c r="I787" s="8"/>
      <c r="J787" s="8"/>
      <c r="K787" s="8"/>
      <c r="L787" s="25"/>
    </row>
    <row r="788" spans="2:12" s="12" customFormat="1" ht="20.100000000000001" customHeight="1">
      <c r="B788" s="8"/>
      <c r="C788" s="8"/>
      <c r="D788" s="8"/>
      <c r="E788" s="8"/>
      <c r="F788" s="8"/>
      <c r="G788" s="8"/>
      <c r="H788" s="8"/>
      <c r="I788" s="8"/>
      <c r="J788" s="8"/>
      <c r="K788" s="8"/>
      <c r="L788" s="25"/>
    </row>
    <row r="789" spans="2:12" s="12" customFormat="1" ht="20.100000000000001" customHeight="1">
      <c r="B789" s="8"/>
      <c r="C789" s="8"/>
      <c r="D789" s="8"/>
      <c r="E789" s="8"/>
      <c r="F789" s="8"/>
      <c r="G789" s="8"/>
      <c r="H789" s="8"/>
      <c r="I789" s="8"/>
      <c r="J789" s="8"/>
      <c r="K789" s="8"/>
      <c r="L789" s="25"/>
    </row>
    <row r="790" spans="2:12" s="12" customFormat="1" ht="20.100000000000001" customHeight="1">
      <c r="B790" s="8"/>
      <c r="C790" s="8"/>
      <c r="D790" s="8"/>
      <c r="E790" s="8"/>
      <c r="F790" s="8"/>
      <c r="G790" s="8"/>
      <c r="H790" s="8"/>
      <c r="I790" s="8"/>
      <c r="J790" s="8"/>
      <c r="K790" s="8"/>
      <c r="L790" s="25"/>
    </row>
    <row r="791" spans="2:12" s="12" customFormat="1" ht="20.100000000000001" customHeight="1">
      <c r="B791" s="8"/>
      <c r="C791" s="8"/>
      <c r="D791" s="8"/>
      <c r="E791" s="8"/>
      <c r="F791" s="8"/>
      <c r="G791" s="8"/>
      <c r="H791" s="8"/>
      <c r="I791" s="8"/>
      <c r="J791" s="8"/>
      <c r="K791" s="8"/>
      <c r="L791" s="25"/>
    </row>
    <row r="792" spans="2:12" s="12" customFormat="1" ht="20.100000000000001" customHeight="1">
      <c r="B792" s="8"/>
      <c r="C792" s="8"/>
      <c r="D792" s="8"/>
      <c r="E792" s="8"/>
      <c r="F792" s="8"/>
      <c r="G792" s="8"/>
      <c r="H792" s="8"/>
      <c r="I792" s="8"/>
      <c r="J792" s="8"/>
      <c r="K792" s="8"/>
      <c r="L792" s="25"/>
    </row>
    <row r="793" spans="2:12" s="12" customFormat="1" ht="20.100000000000001" customHeight="1">
      <c r="B793" s="8"/>
      <c r="C793" s="8"/>
      <c r="D793" s="8"/>
      <c r="E793" s="8"/>
      <c r="F793" s="8"/>
      <c r="G793" s="8"/>
      <c r="H793" s="8"/>
      <c r="I793" s="8"/>
      <c r="J793" s="8"/>
      <c r="K793" s="8"/>
      <c r="L793" s="25"/>
    </row>
    <row r="794" spans="2:12" s="12" customFormat="1" ht="20.100000000000001" customHeight="1">
      <c r="B794" s="8"/>
      <c r="C794" s="8"/>
      <c r="D794" s="8"/>
      <c r="E794" s="8"/>
      <c r="F794" s="8"/>
      <c r="G794" s="8"/>
      <c r="H794" s="8"/>
      <c r="I794" s="8"/>
      <c r="J794" s="8"/>
      <c r="K794" s="8"/>
      <c r="L794" s="25"/>
    </row>
    <row r="795" spans="2:12" s="12" customFormat="1" ht="20.100000000000001" customHeight="1">
      <c r="B795" s="8"/>
      <c r="C795" s="8"/>
      <c r="D795" s="8"/>
      <c r="E795" s="8"/>
      <c r="F795" s="8"/>
      <c r="G795" s="8"/>
      <c r="H795" s="8"/>
      <c r="I795" s="8"/>
      <c r="J795" s="8"/>
      <c r="K795" s="8"/>
      <c r="L795" s="25"/>
    </row>
    <row r="796" spans="2:12" s="12" customFormat="1" ht="20.100000000000001" customHeight="1">
      <c r="B796" s="8"/>
      <c r="C796" s="8"/>
      <c r="D796" s="8"/>
      <c r="E796" s="8"/>
      <c r="F796" s="8"/>
      <c r="G796" s="8"/>
      <c r="H796" s="8"/>
      <c r="I796" s="8"/>
      <c r="J796" s="8"/>
      <c r="K796" s="8"/>
      <c r="L796" s="25"/>
    </row>
    <row r="797" spans="2:12" s="12" customFormat="1" ht="20.100000000000001" customHeight="1">
      <c r="B797" s="8"/>
      <c r="C797" s="8"/>
      <c r="D797" s="8"/>
      <c r="E797" s="8"/>
      <c r="F797" s="8"/>
      <c r="G797" s="8"/>
      <c r="H797" s="8"/>
      <c r="I797" s="8"/>
      <c r="J797" s="8"/>
      <c r="K797" s="8"/>
      <c r="L797" s="25"/>
    </row>
    <row r="798" spans="2:12" s="12" customFormat="1" ht="20.100000000000001" customHeight="1">
      <c r="B798" s="8"/>
      <c r="C798" s="8"/>
      <c r="D798" s="8"/>
      <c r="E798" s="8"/>
      <c r="F798" s="8"/>
      <c r="G798" s="8"/>
      <c r="H798" s="8"/>
      <c r="I798" s="8"/>
      <c r="J798" s="8"/>
      <c r="K798" s="8"/>
      <c r="L798" s="25"/>
    </row>
    <row r="799" spans="2:12" s="12" customFormat="1" ht="20.100000000000001" customHeight="1">
      <c r="B799" s="8"/>
      <c r="C799" s="8"/>
      <c r="D799" s="8"/>
      <c r="E799" s="8"/>
      <c r="F799" s="8"/>
      <c r="G799" s="8"/>
      <c r="H799" s="8"/>
      <c r="I799" s="8"/>
      <c r="J799" s="8"/>
      <c r="K799" s="8"/>
      <c r="L799" s="25"/>
    </row>
    <row r="800" spans="2:12" s="12" customFormat="1" ht="20.100000000000001" customHeight="1">
      <c r="B800" s="8"/>
      <c r="C800" s="8"/>
      <c r="D800" s="8"/>
      <c r="E800" s="8"/>
      <c r="F800" s="8"/>
      <c r="G800" s="8"/>
      <c r="H800" s="8"/>
      <c r="I800" s="8"/>
      <c r="J800" s="8"/>
      <c r="K800" s="8"/>
      <c r="L800" s="25"/>
    </row>
    <row r="801" spans="2:12" s="12" customFormat="1" ht="20.100000000000001" customHeight="1">
      <c r="B801" s="8"/>
      <c r="C801" s="8"/>
      <c r="D801" s="8"/>
      <c r="E801" s="8"/>
      <c r="F801" s="8"/>
      <c r="G801" s="8"/>
      <c r="H801" s="8"/>
      <c r="I801" s="8"/>
      <c r="J801" s="8"/>
      <c r="K801" s="8"/>
      <c r="L801" s="25"/>
    </row>
    <row r="802" spans="2:12" s="12" customFormat="1" ht="20.100000000000001" customHeight="1">
      <c r="B802" s="8"/>
      <c r="C802" s="8"/>
      <c r="D802" s="8"/>
      <c r="E802" s="8"/>
      <c r="F802" s="8"/>
      <c r="G802" s="8"/>
      <c r="H802" s="8"/>
      <c r="I802" s="8"/>
      <c r="J802" s="8"/>
      <c r="K802" s="8"/>
      <c r="L802" s="25"/>
    </row>
    <row r="803" spans="2:12" s="12" customFormat="1" ht="20.100000000000001" customHeight="1">
      <c r="B803" s="8"/>
      <c r="C803" s="8"/>
      <c r="D803" s="8"/>
      <c r="E803" s="8"/>
      <c r="F803" s="8"/>
      <c r="G803" s="8"/>
      <c r="H803" s="8"/>
      <c r="I803" s="8"/>
      <c r="J803" s="8"/>
      <c r="K803" s="8"/>
      <c r="L803" s="25"/>
    </row>
    <row r="804" spans="2:12" s="12" customFormat="1" ht="20.100000000000001" customHeight="1">
      <c r="B804" s="8"/>
      <c r="C804" s="8"/>
      <c r="D804" s="8"/>
      <c r="E804" s="8"/>
      <c r="F804" s="8"/>
      <c r="G804" s="8"/>
      <c r="H804" s="8"/>
      <c r="I804" s="8"/>
      <c r="J804" s="8"/>
      <c r="K804" s="8"/>
      <c r="L804" s="25"/>
    </row>
    <row r="805" spans="2:12" s="12" customFormat="1" ht="20.100000000000001" customHeight="1">
      <c r="B805" s="8"/>
      <c r="C805" s="8"/>
      <c r="D805" s="8"/>
      <c r="E805" s="8"/>
      <c r="F805" s="8"/>
      <c r="G805" s="8"/>
      <c r="H805" s="8"/>
      <c r="I805" s="8"/>
      <c r="J805" s="8"/>
      <c r="K805" s="8"/>
      <c r="L805" s="25"/>
    </row>
    <row r="806" spans="2:12" s="12" customFormat="1" ht="20.100000000000001" customHeight="1">
      <c r="B806" s="8"/>
      <c r="C806" s="8"/>
      <c r="D806" s="8"/>
      <c r="E806" s="8"/>
      <c r="F806" s="8"/>
      <c r="G806" s="8"/>
      <c r="H806" s="8"/>
      <c r="I806" s="8"/>
      <c r="J806" s="8"/>
      <c r="K806" s="8"/>
      <c r="L806" s="25"/>
    </row>
    <row r="807" spans="2:12" s="12" customFormat="1" ht="20.100000000000001" customHeight="1">
      <c r="B807" s="8"/>
      <c r="C807" s="8"/>
      <c r="D807" s="8"/>
      <c r="E807" s="8"/>
      <c r="F807" s="8"/>
      <c r="G807" s="8"/>
      <c r="H807" s="8"/>
      <c r="I807" s="8"/>
      <c r="J807" s="8"/>
      <c r="K807" s="8"/>
      <c r="L807" s="25"/>
    </row>
    <row r="808" spans="2:12" s="12" customFormat="1" ht="20.100000000000001" customHeight="1">
      <c r="B808" s="8"/>
      <c r="C808" s="8"/>
      <c r="D808" s="8"/>
      <c r="E808" s="8"/>
      <c r="F808" s="8"/>
      <c r="G808" s="8"/>
      <c r="H808" s="8"/>
      <c r="I808" s="8"/>
      <c r="J808" s="8"/>
      <c r="K808" s="8"/>
      <c r="L808" s="25"/>
    </row>
    <row r="809" spans="2:12" s="12" customFormat="1" ht="20.100000000000001" customHeight="1">
      <c r="B809" s="8"/>
      <c r="C809" s="8"/>
      <c r="D809" s="8"/>
      <c r="E809" s="8"/>
      <c r="F809" s="8"/>
      <c r="G809" s="8"/>
      <c r="H809" s="8"/>
      <c r="I809" s="8"/>
      <c r="J809" s="8"/>
      <c r="K809" s="8"/>
      <c r="L809" s="25"/>
    </row>
    <row r="810" spans="2:12" s="12" customFormat="1" ht="20.100000000000001" customHeight="1">
      <c r="B810" s="8"/>
      <c r="C810" s="8"/>
      <c r="D810" s="8"/>
      <c r="E810" s="8"/>
      <c r="F810" s="8"/>
      <c r="G810" s="8"/>
      <c r="H810" s="8"/>
      <c r="I810" s="8"/>
      <c r="J810" s="8"/>
      <c r="K810" s="8"/>
      <c r="L810" s="25"/>
    </row>
    <row r="811" spans="2:12" s="12" customFormat="1" ht="20.100000000000001" customHeight="1">
      <c r="B811" s="8"/>
      <c r="C811" s="8"/>
      <c r="D811" s="8"/>
      <c r="E811" s="8"/>
      <c r="F811" s="8"/>
      <c r="G811" s="8"/>
      <c r="H811" s="8"/>
      <c r="I811" s="8"/>
      <c r="J811" s="8"/>
      <c r="K811" s="8"/>
      <c r="L811" s="25"/>
    </row>
    <row r="812" spans="2:12" s="12" customFormat="1" ht="20.100000000000001" customHeight="1">
      <c r="B812" s="8"/>
      <c r="C812" s="8"/>
      <c r="D812" s="8"/>
      <c r="E812" s="8"/>
      <c r="F812" s="8"/>
      <c r="G812" s="8"/>
      <c r="H812" s="8"/>
      <c r="I812" s="8"/>
      <c r="J812" s="8"/>
      <c r="K812" s="8"/>
      <c r="L812" s="25"/>
    </row>
    <row r="813" spans="2:12" s="12" customFormat="1" ht="20.100000000000001" customHeight="1">
      <c r="B813" s="8"/>
      <c r="C813" s="8"/>
      <c r="D813" s="8"/>
      <c r="E813" s="8"/>
      <c r="F813" s="8"/>
      <c r="G813" s="8"/>
      <c r="H813" s="8"/>
      <c r="I813" s="8"/>
      <c r="J813" s="8"/>
      <c r="K813" s="8"/>
      <c r="L813" s="25"/>
    </row>
    <row r="814" spans="2:12" s="12" customFormat="1" ht="20.100000000000001" customHeight="1">
      <c r="B814" s="8"/>
      <c r="C814" s="8"/>
      <c r="D814" s="8"/>
      <c r="E814" s="8"/>
      <c r="F814" s="8"/>
      <c r="G814" s="8"/>
      <c r="H814" s="8"/>
      <c r="I814" s="8"/>
      <c r="J814" s="8"/>
      <c r="K814" s="8"/>
      <c r="L814" s="25"/>
    </row>
    <row r="815" spans="2:12" s="12" customFormat="1" ht="20.100000000000001" customHeight="1">
      <c r="B815" s="8"/>
      <c r="C815" s="8"/>
      <c r="D815" s="8"/>
      <c r="E815" s="8"/>
      <c r="F815" s="8"/>
      <c r="G815" s="8"/>
      <c r="H815" s="8"/>
      <c r="I815" s="8"/>
      <c r="J815" s="8"/>
      <c r="K815" s="8"/>
      <c r="L815" s="25"/>
    </row>
    <row r="816" spans="2:12" s="12" customFormat="1" ht="20.100000000000001" customHeight="1">
      <c r="B816" s="8"/>
      <c r="C816" s="8"/>
      <c r="D816" s="8"/>
      <c r="E816" s="8"/>
      <c r="F816" s="8"/>
      <c r="G816" s="8"/>
      <c r="H816" s="8"/>
      <c r="I816" s="8"/>
      <c r="J816" s="8"/>
      <c r="K816" s="8"/>
      <c r="L816" s="25"/>
    </row>
    <row r="817" spans="2:12" s="12" customFormat="1" ht="20.100000000000001" customHeight="1">
      <c r="B817" s="8"/>
      <c r="C817" s="8"/>
      <c r="D817" s="8"/>
      <c r="E817" s="8"/>
      <c r="F817" s="8"/>
      <c r="G817" s="8"/>
      <c r="H817" s="8"/>
      <c r="I817" s="8"/>
      <c r="J817" s="8"/>
      <c r="K817" s="8"/>
      <c r="L817" s="25"/>
    </row>
    <row r="818" spans="2:12" s="12" customFormat="1" ht="20.100000000000001" customHeight="1">
      <c r="B818" s="8"/>
      <c r="C818" s="8"/>
      <c r="D818" s="8"/>
      <c r="E818" s="8"/>
      <c r="F818" s="8"/>
      <c r="G818" s="8"/>
      <c r="H818" s="8"/>
      <c r="I818" s="8"/>
      <c r="J818" s="8"/>
      <c r="K818" s="8"/>
      <c r="L818" s="25"/>
    </row>
    <row r="819" spans="2:12" s="12" customFormat="1" ht="20.100000000000001" customHeight="1">
      <c r="B819" s="8"/>
      <c r="C819" s="8"/>
      <c r="D819" s="8"/>
      <c r="E819" s="8"/>
      <c r="F819" s="8"/>
      <c r="G819" s="8"/>
      <c r="H819" s="8"/>
      <c r="I819" s="8"/>
      <c r="J819" s="8"/>
      <c r="K819" s="8"/>
      <c r="L819" s="25"/>
    </row>
    <row r="820" spans="2:12" s="12" customFormat="1" ht="20.100000000000001" customHeight="1">
      <c r="B820" s="8"/>
      <c r="C820" s="8"/>
      <c r="D820" s="8"/>
      <c r="E820" s="8"/>
      <c r="F820" s="8"/>
      <c r="G820" s="8"/>
      <c r="H820" s="8"/>
      <c r="I820" s="8"/>
      <c r="J820" s="8"/>
      <c r="K820" s="8"/>
      <c r="L820" s="25"/>
    </row>
    <row r="821" spans="2:12" s="12" customFormat="1" ht="20.100000000000001" customHeight="1">
      <c r="B821" s="8"/>
      <c r="C821" s="8"/>
      <c r="D821" s="8"/>
      <c r="E821" s="8"/>
      <c r="F821" s="8"/>
      <c r="G821" s="8"/>
      <c r="H821" s="8"/>
      <c r="I821" s="8"/>
      <c r="J821" s="8"/>
      <c r="K821" s="8"/>
      <c r="L821" s="25"/>
    </row>
    <row r="822" spans="2:12" s="12" customFormat="1" ht="20.100000000000001" customHeight="1">
      <c r="B822" s="8"/>
      <c r="C822" s="8"/>
      <c r="D822" s="8"/>
      <c r="E822" s="8"/>
      <c r="F822" s="8"/>
      <c r="G822" s="8"/>
      <c r="H822" s="8"/>
      <c r="I822" s="8"/>
      <c r="J822" s="8"/>
      <c r="K822" s="8"/>
      <c r="L822" s="25"/>
    </row>
    <row r="823" spans="2:12" s="12" customFormat="1" ht="20.100000000000001" customHeight="1">
      <c r="B823" s="8"/>
      <c r="C823" s="8"/>
      <c r="D823" s="8"/>
      <c r="E823" s="8"/>
      <c r="F823" s="8"/>
      <c r="G823" s="8"/>
      <c r="H823" s="8"/>
      <c r="I823" s="8"/>
      <c r="J823" s="8"/>
      <c r="K823" s="8"/>
      <c r="L823" s="25"/>
    </row>
    <row r="824" spans="2:12" s="12" customFormat="1" ht="20.100000000000001" customHeight="1">
      <c r="B824" s="8"/>
      <c r="C824" s="8"/>
      <c r="D824" s="8"/>
      <c r="E824" s="8"/>
      <c r="F824" s="8"/>
      <c r="G824" s="8"/>
      <c r="H824" s="8"/>
      <c r="I824" s="8"/>
      <c r="J824" s="8"/>
      <c r="K824" s="8"/>
      <c r="L824" s="25"/>
    </row>
    <row r="825" spans="2:12" s="12" customFormat="1" ht="20.100000000000001" customHeight="1">
      <c r="B825" s="8"/>
      <c r="C825" s="8"/>
      <c r="D825" s="8"/>
      <c r="E825" s="8"/>
      <c r="F825" s="8"/>
      <c r="G825" s="8"/>
      <c r="H825" s="8"/>
      <c r="I825" s="8"/>
      <c r="J825" s="8"/>
      <c r="K825" s="8"/>
      <c r="L825" s="25"/>
    </row>
    <row r="826" spans="2:12" s="12" customFormat="1" ht="20.100000000000001" customHeight="1">
      <c r="B826" s="8"/>
      <c r="C826" s="8"/>
      <c r="D826" s="8"/>
      <c r="E826" s="8"/>
      <c r="F826" s="8"/>
      <c r="G826" s="8"/>
      <c r="H826" s="8"/>
      <c r="I826" s="8"/>
      <c r="J826" s="8"/>
      <c r="K826" s="8"/>
      <c r="L826" s="25"/>
    </row>
    <row r="827" spans="2:12" s="12" customFormat="1" ht="20.100000000000001" customHeight="1">
      <c r="B827" s="8"/>
      <c r="C827" s="8"/>
      <c r="D827" s="8"/>
      <c r="E827" s="8"/>
      <c r="F827" s="8"/>
      <c r="G827" s="8"/>
      <c r="H827" s="8"/>
      <c r="I827" s="8"/>
      <c r="J827" s="8"/>
      <c r="K827" s="8"/>
      <c r="L827" s="25"/>
    </row>
    <row r="828" spans="2:12" s="12" customFormat="1" ht="20.100000000000001" customHeight="1">
      <c r="B828" s="8"/>
      <c r="C828" s="8"/>
      <c r="D828" s="8"/>
      <c r="E828" s="8"/>
      <c r="F828" s="8"/>
      <c r="G828" s="8"/>
      <c r="H828" s="8"/>
      <c r="I828" s="8"/>
      <c r="J828" s="8"/>
      <c r="K828" s="8"/>
      <c r="L828" s="25"/>
    </row>
    <row r="829" spans="2:12" s="12" customFormat="1" ht="20.100000000000001" customHeight="1">
      <c r="B829" s="8"/>
      <c r="C829" s="8"/>
      <c r="D829" s="8"/>
      <c r="E829" s="8"/>
      <c r="F829" s="8"/>
      <c r="G829" s="8"/>
      <c r="H829" s="8"/>
      <c r="I829" s="8"/>
      <c r="J829" s="8"/>
      <c r="K829" s="8"/>
      <c r="L829" s="25"/>
    </row>
    <row r="830" spans="2:12" s="12" customFormat="1" ht="20.100000000000001" customHeight="1">
      <c r="B830" s="8"/>
      <c r="C830" s="8"/>
      <c r="D830" s="8"/>
      <c r="E830" s="8"/>
      <c r="F830" s="8"/>
      <c r="G830" s="8"/>
      <c r="H830" s="8"/>
      <c r="I830" s="8"/>
      <c r="J830" s="8"/>
      <c r="K830" s="8"/>
      <c r="L830" s="25"/>
    </row>
    <row r="831" spans="2:12" s="12" customFormat="1" ht="20.100000000000001" customHeight="1">
      <c r="B831" s="8"/>
      <c r="C831" s="8"/>
      <c r="D831" s="8"/>
      <c r="E831" s="8"/>
      <c r="F831" s="8"/>
      <c r="G831" s="8"/>
      <c r="H831" s="8"/>
      <c r="I831" s="8"/>
      <c r="J831" s="8"/>
      <c r="K831" s="8"/>
      <c r="L831" s="25"/>
    </row>
    <row r="832" spans="2:12" s="12" customFormat="1" ht="20.100000000000001" customHeight="1">
      <c r="B832" s="8"/>
      <c r="C832" s="8"/>
      <c r="D832" s="8"/>
      <c r="E832" s="8"/>
      <c r="F832" s="8"/>
      <c r="G832" s="8"/>
      <c r="H832" s="8"/>
      <c r="I832" s="8"/>
      <c r="J832" s="8"/>
      <c r="K832" s="8"/>
      <c r="L832" s="25"/>
    </row>
    <row r="833" spans="2:12" s="12" customFormat="1" ht="20.100000000000001" customHeight="1">
      <c r="B833" s="8"/>
      <c r="C833" s="8"/>
      <c r="D833" s="8"/>
      <c r="E833" s="8"/>
      <c r="F833" s="8"/>
      <c r="G833" s="8"/>
      <c r="H833" s="8"/>
      <c r="I833" s="8"/>
      <c r="J833" s="8"/>
      <c r="K833" s="8"/>
      <c r="L833" s="25"/>
    </row>
    <row r="834" spans="2:12" s="12" customFormat="1" ht="20.100000000000001" customHeight="1">
      <c r="B834" s="8"/>
      <c r="C834" s="8"/>
      <c r="D834" s="8"/>
      <c r="E834" s="8"/>
      <c r="F834" s="8"/>
      <c r="G834" s="8"/>
      <c r="H834" s="8"/>
      <c r="I834" s="8"/>
      <c r="J834" s="8"/>
      <c r="K834" s="8"/>
      <c r="L834" s="25"/>
    </row>
    <row r="835" spans="2:12" s="12" customFormat="1" ht="20.100000000000001" customHeight="1">
      <c r="B835" s="8"/>
      <c r="C835" s="8"/>
      <c r="D835" s="8"/>
      <c r="E835" s="8"/>
      <c r="F835" s="8"/>
      <c r="G835" s="8"/>
      <c r="H835" s="8"/>
      <c r="I835" s="8"/>
      <c r="J835" s="8"/>
      <c r="K835" s="8"/>
      <c r="L835" s="25"/>
    </row>
    <row r="836" spans="2:12" s="12" customFormat="1" ht="20.100000000000001" customHeight="1">
      <c r="B836" s="8"/>
      <c r="C836" s="8"/>
      <c r="D836" s="8"/>
      <c r="E836" s="8"/>
      <c r="F836" s="8"/>
      <c r="G836" s="8"/>
      <c r="H836" s="8"/>
      <c r="I836" s="8"/>
      <c r="J836" s="8"/>
      <c r="K836" s="8"/>
      <c r="L836" s="25"/>
    </row>
    <row r="837" spans="2:12" s="12" customFormat="1" ht="20.100000000000001" customHeight="1">
      <c r="B837" s="8"/>
      <c r="C837" s="8"/>
      <c r="D837" s="8"/>
      <c r="E837" s="8"/>
      <c r="F837" s="8"/>
      <c r="G837" s="8"/>
      <c r="H837" s="8"/>
      <c r="I837" s="8"/>
      <c r="J837" s="8"/>
      <c r="K837" s="8"/>
      <c r="L837" s="25"/>
    </row>
    <row r="838" spans="2:12" s="12" customFormat="1" ht="20.100000000000001" customHeight="1">
      <c r="B838" s="8"/>
      <c r="C838" s="8"/>
      <c r="D838" s="8"/>
      <c r="E838" s="8"/>
      <c r="F838" s="8"/>
      <c r="G838" s="8"/>
      <c r="H838" s="8"/>
      <c r="I838" s="8"/>
      <c r="J838" s="8"/>
      <c r="K838" s="8"/>
      <c r="L838" s="25"/>
    </row>
    <row r="839" spans="2:12" s="12" customFormat="1" ht="20.100000000000001" customHeight="1">
      <c r="B839" s="8"/>
      <c r="C839" s="8"/>
      <c r="D839" s="8"/>
      <c r="E839" s="8"/>
      <c r="F839" s="8"/>
      <c r="G839" s="8"/>
      <c r="H839" s="8"/>
      <c r="I839" s="8"/>
      <c r="J839" s="8"/>
      <c r="K839" s="8"/>
      <c r="L839" s="25"/>
    </row>
    <row r="840" spans="2:12" s="12" customFormat="1" ht="20.100000000000001" customHeight="1">
      <c r="B840" s="8"/>
      <c r="C840" s="8"/>
      <c r="D840" s="8"/>
      <c r="E840" s="8"/>
      <c r="F840" s="8"/>
      <c r="G840" s="8"/>
      <c r="H840" s="8"/>
      <c r="I840" s="8"/>
      <c r="J840" s="8"/>
      <c r="K840" s="8"/>
      <c r="L840" s="25"/>
    </row>
    <row r="841" spans="2:12" s="12" customFormat="1" ht="20.100000000000001" customHeight="1">
      <c r="B841" s="8"/>
      <c r="C841" s="8"/>
      <c r="D841" s="8"/>
      <c r="E841" s="8"/>
      <c r="F841" s="8"/>
      <c r="G841" s="8"/>
      <c r="H841" s="8"/>
      <c r="I841" s="8"/>
      <c r="J841" s="8"/>
      <c r="K841" s="8"/>
      <c r="L841" s="25"/>
    </row>
    <row r="842" spans="2:12" s="12" customFormat="1" ht="20.100000000000001" customHeight="1">
      <c r="B842" s="8"/>
      <c r="C842" s="8"/>
      <c r="D842" s="8"/>
      <c r="E842" s="8"/>
      <c r="F842" s="8"/>
      <c r="G842" s="8"/>
      <c r="H842" s="8"/>
      <c r="I842" s="8"/>
      <c r="J842" s="8"/>
      <c r="K842" s="8"/>
      <c r="L842" s="25"/>
    </row>
    <row r="843" spans="2:12" s="12" customFormat="1" ht="20.100000000000001" customHeight="1">
      <c r="B843" s="8"/>
      <c r="C843" s="8"/>
      <c r="D843" s="8"/>
      <c r="E843" s="8"/>
      <c r="F843" s="8"/>
      <c r="G843" s="8"/>
      <c r="H843" s="8"/>
      <c r="I843" s="8"/>
      <c r="J843" s="8"/>
      <c r="K843" s="8"/>
      <c r="L843" s="25"/>
    </row>
    <row r="844" spans="2:12" s="12" customFormat="1" ht="20.100000000000001" customHeight="1">
      <c r="B844" s="8"/>
      <c r="C844" s="8"/>
      <c r="D844" s="8"/>
      <c r="E844" s="8"/>
      <c r="F844" s="8"/>
      <c r="G844" s="8"/>
      <c r="H844" s="8"/>
      <c r="I844" s="8"/>
      <c r="J844" s="8"/>
      <c r="K844" s="8"/>
      <c r="L844" s="25"/>
    </row>
    <row r="845" spans="2:12" s="12" customFormat="1" ht="20.100000000000001" customHeight="1">
      <c r="B845" s="8"/>
      <c r="C845" s="8"/>
      <c r="D845" s="8"/>
      <c r="E845" s="8"/>
      <c r="F845" s="8"/>
      <c r="G845" s="8"/>
      <c r="H845" s="8"/>
      <c r="I845" s="8"/>
      <c r="J845" s="8"/>
      <c r="K845" s="8"/>
      <c r="L845" s="25"/>
    </row>
    <row r="846" spans="2:12" s="12" customFormat="1" ht="20.100000000000001" customHeight="1">
      <c r="B846" s="8"/>
      <c r="C846" s="8"/>
      <c r="D846" s="8"/>
      <c r="E846" s="8"/>
      <c r="F846" s="8"/>
      <c r="G846" s="8"/>
      <c r="H846" s="8"/>
      <c r="I846" s="8"/>
      <c r="J846" s="8"/>
      <c r="K846" s="8"/>
      <c r="L846" s="25"/>
    </row>
    <row r="847" spans="2:12" s="12" customFormat="1" ht="20.100000000000001" customHeight="1">
      <c r="B847" s="8"/>
      <c r="C847" s="8"/>
      <c r="D847" s="8"/>
      <c r="E847" s="8"/>
      <c r="F847" s="8"/>
      <c r="G847" s="8"/>
      <c r="H847" s="8"/>
      <c r="I847" s="8"/>
      <c r="J847" s="8"/>
      <c r="K847" s="8"/>
      <c r="L847" s="25"/>
    </row>
    <row r="848" spans="2:12" s="12" customFormat="1" ht="20.100000000000001" customHeight="1">
      <c r="B848" s="8"/>
      <c r="C848" s="8"/>
      <c r="D848" s="8"/>
      <c r="E848" s="8"/>
      <c r="F848" s="8"/>
      <c r="G848" s="8"/>
      <c r="H848" s="8"/>
      <c r="I848" s="8"/>
      <c r="J848" s="8"/>
      <c r="K848" s="8"/>
      <c r="L848" s="25"/>
    </row>
    <row r="849" spans="2:12" s="12" customFormat="1" ht="20.100000000000001" customHeight="1">
      <c r="B849" s="8"/>
      <c r="C849" s="8"/>
      <c r="D849" s="8"/>
      <c r="E849" s="8"/>
      <c r="F849" s="8"/>
      <c r="G849" s="8"/>
      <c r="H849" s="8"/>
      <c r="I849" s="8"/>
      <c r="J849" s="8"/>
      <c r="K849" s="8"/>
      <c r="L849" s="25"/>
    </row>
    <row r="850" spans="2:12" s="12" customFormat="1" ht="20.100000000000001" customHeight="1">
      <c r="B850" s="8"/>
      <c r="C850" s="8"/>
      <c r="D850" s="8"/>
      <c r="E850" s="8"/>
      <c r="F850" s="8"/>
      <c r="G850" s="8"/>
      <c r="H850" s="8"/>
      <c r="I850" s="8"/>
      <c r="J850" s="8"/>
      <c r="K850" s="8"/>
      <c r="L850" s="25"/>
    </row>
    <row r="851" spans="2:12" s="12" customFormat="1" ht="20.100000000000001" customHeight="1">
      <c r="B851" s="8"/>
      <c r="C851" s="8"/>
      <c r="D851" s="8"/>
      <c r="E851" s="8"/>
      <c r="F851" s="8"/>
      <c r="G851" s="8"/>
      <c r="H851" s="8"/>
      <c r="I851" s="8"/>
      <c r="J851" s="8"/>
      <c r="K851" s="8"/>
      <c r="L851" s="25"/>
    </row>
    <row r="852" spans="2:12" s="12" customFormat="1" ht="20.100000000000001" customHeight="1">
      <c r="B852" s="8"/>
      <c r="C852" s="8"/>
      <c r="D852" s="8"/>
      <c r="E852" s="8"/>
      <c r="F852" s="8"/>
      <c r="G852" s="8"/>
      <c r="H852" s="8"/>
      <c r="I852" s="8"/>
      <c r="J852" s="8"/>
      <c r="K852" s="8"/>
      <c r="L852" s="25"/>
    </row>
    <row r="853" spans="2:12" s="12" customFormat="1" ht="20.100000000000001" customHeight="1">
      <c r="B853" s="8"/>
      <c r="C853" s="8"/>
      <c r="D853" s="8"/>
      <c r="E853" s="8"/>
      <c r="F853" s="8"/>
      <c r="G853" s="8"/>
      <c r="H853" s="8"/>
      <c r="I853" s="8"/>
      <c r="J853" s="8"/>
      <c r="K853" s="8"/>
      <c r="L853" s="25"/>
    </row>
    <row r="854" spans="2:12" s="12" customFormat="1" ht="20.100000000000001" customHeight="1">
      <c r="B854" s="8"/>
      <c r="C854" s="8"/>
      <c r="D854" s="8"/>
      <c r="E854" s="8"/>
      <c r="F854" s="8"/>
      <c r="G854" s="8"/>
      <c r="H854" s="8"/>
      <c r="I854" s="8"/>
      <c r="J854" s="8"/>
      <c r="K854" s="8"/>
      <c r="L854" s="25"/>
    </row>
    <row r="855" spans="2:12" s="12" customFormat="1" ht="20.100000000000001" customHeight="1">
      <c r="B855" s="8"/>
      <c r="C855" s="8"/>
      <c r="D855" s="8"/>
      <c r="E855" s="8"/>
      <c r="F855" s="8"/>
      <c r="G855" s="8"/>
      <c r="H855" s="8"/>
      <c r="I855" s="8"/>
      <c r="J855" s="8"/>
      <c r="K855" s="8"/>
      <c r="L855" s="25"/>
    </row>
    <row r="856" spans="2:12" s="12" customFormat="1" ht="20.100000000000001" customHeight="1">
      <c r="B856" s="8"/>
      <c r="C856" s="8"/>
      <c r="D856" s="8"/>
      <c r="E856" s="8"/>
      <c r="F856" s="8"/>
      <c r="G856" s="8"/>
      <c r="H856" s="8"/>
      <c r="I856" s="8"/>
      <c r="J856" s="8"/>
      <c r="K856" s="8"/>
      <c r="L856" s="25"/>
    </row>
    <row r="857" spans="2:12" s="12" customFormat="1" ht="20.100000000000001" customHeight="1">
      <c r="B857" s="8"/>
      <c r="C857" s="8"/>
      <c r="D857" s="8"/>
      <c r="E857" s="8"/>
      <c r="F857" s="8"/>
      <c r="G857" s="8"/>
      <c r="H857" s="8"/>
      <c r="I857" s="8"/>
      <c r="J857" s="8"/>
      <c r="K857" s="8"/>
      <c r="L857" s="25"/>
    </row>
    <row r="858" spans="2:12" s="12" customFormat="1" ht="20.100000000000001" customHeight="1">
      <c r="B858" s="8"/>
      <c r="C858" s="8"/>
      <c r="D858" s="8"/>
      <c r="E858" s="8"/>
      <c r="F858" s="8"/>
      <c r="G858" s="8"/>
      <c r="H858" s="8"/>
      <c r="I858" s="8"/>
      <c r="J858" s="8"/>
      <c r="K858" s="8"/>
      <c r="L858" s="25"/>
    </row>
    <row r="859" spans="2:12" s="12" customFormat="1" ht="20.100000000000001" customHeight="1">
      <c r="B859" s="8"/>
      <c r="C859" s="8"/>
      <c r="D859" s="8"/>
      <c r="E859" s="8"/>
      <c r="F859" s="8"/>
      <c r="G859" s="8"/>
      <c r="H859" s="8"/>
      <c r="I859" s="8"/>
      <c r="J859" s="8"/>
      <c r="K859" s="8"/>
      <c r="L859" s="25"/>
    </row>
    <row r="860" spans="2:12" s="12" customFormat="1" ht="20.100000000000001" customHeight="1">
      <c r="B860" s="8"/>
      <c r="C860" s="8"/>
      <c r="D860" s="8"/>
      <c r="E860" s="8"/>
      <c r="F860" s="8"/>
      <c r="G860" s="8"/>
      <c r="H860" s="8"/>
      <c r="I860" s="8"/>
      <c r="J860" s="8"/>
      <c r="K860" s="8"/>
      <c r="L860" s="25"/>
    </row>
    <row r="861" spans="2:12" s="12" customFormat="1" ht="20.100000000000001" customHeight="1">
      <c r="B861" s="8"/>
      <c r="C861" s="8"/>
      <c r="D861" s="8"/>
      <c r="E861" s="8"/>
      <c r="F861" s="8"/>
      <c r="G861" s="8"/>
      <c r="H861" s="8"/>
      <c r="I861" s="8"/>
      <c r="J861" s="8"/>
      <c r="K861" s="8"/>
      <c r="L861" s="25"/>
    </row>
    <row r="862" spans="2:12" s="12" customFormat="1" ht="20.100000000000001" customHeight="1">
      <c r="B862" s="8"/>
      <c r="C862" s="8"/>
      <c r="D862" s="8"/>
      <c r="E862" s="8"/>
      <c r="F862" s="8"/>
      <c r="G862" s="8"/>
      <c r="H862" s="8"/>
      <c r="I862" s="8"/>
      <c r="J862" s="8"/>
      <c r="K862" s="8"/>
      <c r="L862" s="25"/>
    </row>
    <row r="863" spans="2:12" s="12" customFormat="1" ht="20.100000000000001" customHeight="1">
      <c r="B863" s="8"/>
      <c r="C863" s="8"/>
      <c r="D863" s="8"/>
      <c r="E863" s="8"/>
      <c r="F863" s="8"/>
      <c r="G863" s="8"/>
      <c r="H863" s="8"/>
      <c r="I863" s="8"/>
      <c r="J863" s="8"/>
      <c r="K863" s="8"/>
      <c r="L863" s="25"/>
    </row>
    <row r="864" spans="2:12" s="12" customFormat="1" ht="20.100000000000001" customHeight="1">
      <c r="B864" s="8"/>
      <c r="C864" s="8"/>
      <c r="D864" s="8"/>
      <c r="E864" s="8"/>
      <c r="F864" s="8"/>
      <c r="G864" s="8"/>
      <c r="H864" s="8"/>
      <c r="I864" s="8"/>
      <c r="J864" s="8"/>
      <c r="K864" s="8"/>
      <c r="L864" s="25"/>
    </row>
    <row r="865" spans="2:12" s="12" customFormat="1" ht="20.100000000000001" customHeight="1">
      <c r="B865" s="8"/>
      <c r="C865" s="8"/>
      <c r="D865" s="8"/>
      <c r="E865" s="8"/>
      <c r="F865" s="8"/>
      <c r="G865" s="8"/>
      <c r="H865" s="8"/>
      <c r="I865" s="8"/>
      <c r="J865" s="8"/>
      <c r="K865" s="8"/>
      <c r="L865" s="25"/>
    </row>
    <row r="866" spans="2:12" s="12" customFormat="1" ht="20.100000000000001" customHeight="1">
      <c r="B866" s="8"/>
      <c r="C866" s="8"/>
      <c r="D866" s="8"/>
      <c r="E866" s="8"/>
      <c r="F866" s="8"/>
      <c r="G866" s="8"/>
      <c r="H866" s="8"/>
      <c r="I866" s="8"/>
      <c r="J866" s="8"/>
      <c r="K866" s="8"/>
      <c r="L866" s="25"/>
    </row>
    <row r="867" spans="2:12" s="12" customFormat="1" ht="20.100000000000001" customHeight="1">
      <c r="B867" s="8"/>
      <c r="C867" s="8"/>
      <c r="D867" s="8"/>
      <c r="E867" s="8"/>
      <c r="F867" s="8"/>
      <c r="G867" s="8"/>
      <c r="H867" s="8"/>
      <c r="I867" s="8"/>
      <c r="J867" s="8"/>
      <c r="K867" s="8"/>
      <c r="L867" s="25"/>
    </row>
    <row r="868" spans="2:12" s="12" customFormat="1" ht="20.100000000000001" customHeight="1">
      <c r="B868" s="8"/>
      <c r="C868" s="8"/>
      <c r="D868" s="8"/>
      <c r="E868" s="8"/>
      <c r="F868" s="8"/>
      <c r="G868" s="8"/>
      <c r="H868" s="8"/>
      <c r="I868" s="8"/>
      <c r="J868" s="8"/>
      <c r="K868" s="8"/>
      <c r="L868" s="25"/>
    </row>
    <row r="869" spans="2:12" s="12" customFormat="1" ht="20.100000000000001" customHeight="1">
      <c r="B869" s="8"/>
      <c r="C869" s="8"/>
      <c r="D869" s="8"/>
      <c r="E869" s="8"/>
      <c r="F869" s="8"/>
      <c r="G869" s="8"/>
      <c r="H869" s="8"/>
      <c r="I869" s="8"/>
      <c r="J869" s="8"/>
      <c r="K869" s="8"/>
      <c r="L869" s="25"/>
    </row>
    <row r="870" spans="2:12" s="12" customFormat="1" ht="20.100000000000001" customHeight="1">
      <c r="B870" s="8"/>
      <c r="C870" s="8"/>
      <c r="D870" s="8"/>
      <c r="E870" s="8"/>
      <c r="F870" s="8"/>
      <c r="G870" s="8"/>
      <c r="H870" s="8"/>
      <c r="I870" s="8"/>
      <c r="J870" s="8"/>
      <c r="K870" s="8"/>
      <c r="L870" s="25"/>
    </row>
    <row r="871" spans="2:12" s="12" customFormat="1" ht="20.100000000000001" customHeight="1">
      <c r="B871" s="8"/>
      <c r="C871" s="8"/>
      <c r="D871" s="8"/>
      <c r="E871" s="8"/>
      <c r="F871" s="8"/>
      <c r="G871" s="8"/>
      <c r="H871" s="8"/>
      <c r="I871" s="8"/>
      <c r="J871" s="8"/>
      <c r="K871" s="8"/>
      <c r="L871" s="25"/>
    </row>
    <row r="872" spans="2:12" s="12" customFormat="1" ht="20.100000000000001" customHeight="1">
      <c r="B872" s="8"/>
      <c r="C872" s="8"/>
      <c r="D872" s="8"/>
      <c r="E872" s="8"/>
      <c r="F872" s="8"/>
      <c r="G872" s="8"/>
      <c r="H872" s="8"/>
      <c r="I872" s="8"/>
      <c r="J872" s="8"/>
      <c r="K872" s="8"/>
      <c r="L872" s="25"/>
    </row>
    <row r="873" spans="2:12" s="12" customFormat="1" ht="20.100000000000001" customHeight="1">
      <c r="B873" s="8"/>
      <c r="C873" s="8"/>
      <c r="D873" s="8"/>
      <c r="E873" s="8"/>
      <c r="F873" s="8"/>
      <c r="G873" s="8"/>
      <c r="H873" s="8"/>
      <c r="I873" s="8"/>
      <c r="J873" s="8"/>
      <c r="K873" s="8"/>
      <c r="L873" s="25"/>
    </row>
    <row r="874" spans="2:12" s="12" customFormat="1" ht="20.100000000000001" customHeight="1">
      <c r="B874" s="8"/>
      <c r="C874" s="8"/>
      <c r="D874" s="8"/>
      <c r="E874" s="8"/>
      <c r="F874" s="8"/>
      <c r="G874" s="8"/>
      <c r="H874" s="8"/>
      <c r="I874" s="8"/>
      <c r="J874" s="8"/>
      <c r="K874" s="8"/>
      <c r="L874" s="25"/>
    </row>
    <row r="875" spans="2:12" s="12" customFormat="1" ht="20.100000000000001" customHeight="1">
      <c r="B875" s="8"/>
      <c r="C875" s="8"/>
      <c r="D875" s="8"/>
      <c r="E875" s="8"/>
      <c r="F875" s="8"/>
      <c r="G875" s="8"/>
      <c r="H875" s="8"/>
      <c r="I875" s="8"/>
      <c r="J875" s="8"/>
      <c r="K875" s="8"/>
      <c r="L875" s="25"/>
    </row>
    <row r="876" spans="2:12" s="12" customFormat="1" ht="20.100000000000001" customHeight="1">
      <c r="B876" s="8"/>
      <c r="C876" s="8"/>
      <c r="D876" s="8"/>
      <c r="E876" s="8"/>
      <c r="F876" s="8"/>
      <c r="G876" s="8"/>
      <c r="H876" s="8"/>
      <c r="I876" s="8"/>
      <c r="J876" s="8"/>
      <c r="K876" s="8"/>
      <c r="L876" s="25"/>
    </row>
    <row r="877" spans="2:12" s="12" customFormat="1" ht="20.100000000000001" customHeight="1">
      <c r="B877" s="8"/>
      <c r="C877" s="8"/>
      <c r="D877" s="8"/>
      <c r="E877" s="8"/>
      <c r="F877" s="8"/>
      <c r="G877" s="8"/>
      <c r="H877" s="8"/>
      <c r="I877" s="8"/>
      <c r="J877" s="8"/>
      <c r="K877" s="8"/>
      <c r="L877" s="25"/>
    </row>
  </sheetData>
  <sheetProtection formatCells="0" formatColumns="0" formatRows="0" insertColumns="0" insertRows="0" deleteColumns="0" deleteRows="0" autoFilter="0"/>
  <autoFilter ref="A7:L20" xr:uid="{00000000-0001-0000-0300-000000000000}">
    <filterColumn colId="1" showButton="0"/>
    <filterColumn colId="2" showButton="0"/>
    <filterColumn colId="7" showButton="0"/>
    <filterColumn colId="8" showButton="0"/>
  </autoFilter>
  <mergeCells count="41">
    <mergeCell ref="F7:F8"/>
    <mergeCell ref="J3:L3"/>
    <mergeCell ref="K2:L2"/>
    <mergeCell ref="K1:L1"/>
    <mergeCell ref="B7:D8"/>
    <mergeCell ref="E7:E8"/>
    <mergeCell ref="A5:L5"/>
    <mergeCell ref="B6:D6"/>
    <mergeCell ref="H6:I6"/>
    <mergeCell ref="K6:L6"/>
    <mergeCell ref="A7:A8"/>
    <mergeCell ref="H7:J7"/>
    <mergeCell ref="K7:K8"/>
    <mergeCell ref="L7:L8"/>
    <mergeCell ref="G7:G8"/>
    <mergeCell ref="A15:A16"/>
    <mergeCell ref="B15:D16"/>
    <mergeCell ref="A19:E20"/>
    <mergeCell ref="G19:G20"/>
    <mergeCell ref="K19:K20"/>
    <mergeCell ref="G13:G14"/>
    <mergeCell ref="E13:E14"/>
    <mergeCell ref="K15:K16"/>
    <mergeCell ref="G15:G16"/>
    <mergeCell ref="E15:E16"/>
    <mergeCell ref="G17:G18"/>
    <mergeCell ref="K17:K18"/>
    <mergeCell ref="A17:E18"/>
    <mergeCell ref="A9:A10"/>
    <mergeCell ref="B9:D10"/>
    <mergeCell ref="K9:K10"/>
    <mergeCell ref="A11:A12"/>
    <mergeCell ref="B11:D12"/>
    <mergeCell ref="K11:K12"/>
    <mergeCell ref="G9:G10"/>
    <mergeCell ref="G11:G12"/>
    <mergeCell ref="E9:E10"/>
    <mergeCell ref="E11:E12"/>
    <mergeCell ref="A13:A14"/>
    <mergeCell ref="B13:D14"/>
    <mergeCell ref="K13:K14"/>
  </mergeCells>
  <conditionalFormatting sqref="L9">
    <cfRule type="cellIs" dxfId="77" priority="4" operator="notEqual">
      <formula>L10</formula>
    </cfRule>
  </conditionalFormatting>
  <conditionalFormatting sqref="L11 L13 L15">
    <cfRule type="cellIs" dxfId="76" priority="3" operator="notEqual">
      <formula>L12</formula>
    </cfRule>
  </conditionalFormatting>
  <printOptions horizontalCentered="1"/>
  <pageMargins left="0.23622047244094491" right="0.23622047244094491" top="0.35433070866141736" bottom="0.78740157480314965" header="0.31496062992125984" footer="0.11811023622047245"/>
  <pageSetup paperSize="9" orientation="landscape" r:id="rId1"/>
  <headerFooter>
    <oddHeader>&amp;C</oddHeader>
    <oddFooter>&amp;L&amp;"B Lotus,Italic"&amp;KC00000نماینده دستگاه نظارت مقیم :&amp;C&amp;P &amp;R&amp;"B Lotus,Italic"نماینده پیمانکار :</oddFooter>
  </headerFooter>
  <ignoredErrors>
    <ignoredError sqref="K2"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N898"/>
  <sheetViews>
    <sheetView rightToLeft="1" view="pageBreakPreview" zoomScale="175" zoomScaleSheetLayoutView="175" workbookViewId="0">
      <selection activeCell="E489" sqref="E489"/>
    </sheetView>
  </sheetViews>
  <sheetFormatPr defaultColWidth="9" defaultRowHeight="29.25" customHeight="1"/>
  <cols>
    <col min="1" max="1" width="4.42578125" style="12" customWidth="1"/>
    <col min="2" max="2" width="9.28515625" style="12" customWidth="1"/>
    <col min="3" max="3" width="20.28515625" style="8" customWidth="1"/>
    <col min="4" max="4" width="5.7109375" style="8" customWidth="1"/>
    <col min="5" max="5" width="9.42578125" style="72" customWidth="1"/>
    <col min="6" max="8" width="6.7109375" style="72" customWidth="1"/>
    <col min="9" max="9" width="11.140625" style="87" customWidth="1"/>
    <col min="10" max="10" width="12.140625" style="8" customWidth="1"/>
    <col min="11" max="12" width="11.28515625" style="8" customWidth="1"/>
    <col min="13" max="13" width="11.5703125" style="8" customWidth="1"/>
    <col min="14" max="14" width="12.7109375" style="8" customWidth="1"/>
    <col min="15" max="16384" width="9" style="8"/>
  </cols>
  <sheetData>
    <row r="1" spans="1:14" ht="29.25" customHeight="1">
      <c r="A1" s="1" t="str">
        <f>SUmmery_Finance!A1</f>
        <v>کارفرما</v>
      </c>
      <c r="B1" s="17"/>
      <c r="C1" s="2"/>
      <c r="D1" s="2"/>
      <c r="E1" s="73"/>
      <c r="F1" s="37"/>
      <c r="G1" s="37"/>
      <c r="H1" s="37"/>
      <c r="I1" s="84"/>
      <c r="J1" s="2"/>
      <c r="K1" s="673" t="s">
        <v>0</v>
      </c>
      <c r="L1" s="673"/>
      <c r="M1" s="512">
        <f>Summery_Invoice!$M$1</f>
        <v>0</v>
      </c>
      <c r="N1" s="513"/>
    </row>
    <row r="2" spans="1:14" ht="29.25" customHeight="1">
      <c r="A2" s="4" t="str">
        <f>SUmmery_Finance!A2</f>
        <v>مهندس مشاور</v>
      </c>
      <c r="B2" s="18"/>
      <c r="C2" s="3"/>
      <c r="D2" s="3"/>
      <c r="F2" s="38"/>
      <c r="G2" s="38"/>
      <c r="H2" s="38"/>
      <c r="I2" s="85"/>
      <c r="J2" s="3"/>
      <c r="K2" s="674" t="s">
        <v>1</v>
      </c>
      <c r="L2" s="674"/>
      <c r="M2" s="710">
        <f>Summery_Invoice!M2</f>
        <v>0</v>
      </c>
      <c r="N2" s="711"/>
    </row>
    <row r="3" spans="1:14" ht="29.25" customHeight="1" thickBot="1">
      <c r="A3" s="5" t="str">
        <f>SUmmery_Finance!A3</f>
        <v>پیمانکار</v>
      </c>
      <c r="B3" s="19"/>
      <c r="C3" s="6"/>
      <c r="D3" s="6"/>
      <c r="E3" s="74"/>
      <c r="F3" s="71"/>
      <c r="G3" s="71"/>
      <c r="H3" s="71"/>
      <c r="I3" s="86"/>
      <c r="J3" s="6"/>
      <c r="K3" s="712" t="s">
        <v>46</v>
      </c>
      <c r="L3" s="712"/>
      <c r="M3" s="712"/>
      <c r="N3" s="713"/>
    </row>
    <row r="4" spans="1:14" ht="6.75" customHeight="1" thickBot="1"/>
    <row r="5" spans="1:14" ht="25.5" customHeight="1" thickBot="1">
      <c r="A5" s="555" t="str">
        <f>Summery_Invoice!A5:N5</f>
        <v>صورت وضعیت شماره ()</v>
      </c>
      <c r="B5" s="556"/>
      <c r="C5" s="556"/>
      <c r="D5" s="556"/>
      <c r="E5" s="556"/>
      <c r="F5" s="556"/>
      <c r="G5" s="556"/>
      <c r="H5" s="556"/>
      <c r="I5" s="556"/>
      <c r="J5" s="556"/>
      <c r="K5" s="556"/>
      <c r="L5" s="556"/>
      <c r="M5" s="556"/>
      <c r="N5" s="557"/>
    </row>
    <row r="6" spans="1:14" ht="9.75" customHeight="1" thickBot="1">
      <c r="B6" s="564"/>
      <c r="C6" s="564"/>
      <c r="F6" s="11"/>
      <c r="G6" s="564"/>
      <c r="H6" s="564"/>
      <c r="I6" s="564"/>
      <c r="J6" s="564"/>
      <c r="K6" s="564"/>
      <c r="L6" s="564"/>
      <c r="M6" s="564"/>
      <c r="N6" s="564"/>
    </row>
    <row r="7" spans="1:14" ht="23.25" customHeight="1">
      <c r="A7" s="750" t="s">
        <v>29</v>
      </c>
      <c r="B7" s="771" t="s">
        <v>4495</v>
      </c>
      <c r="C7" s="581" t="s">
        <v>6</v>
      </c>
      <c r="D7" s="581"/>
      <c r="E7" s="773" t="s">
        <v>36</v>
      </c>
      <c r="F7" s="767" t="s">
        <v>4494</v>
      </c>
      <c r="G7" s="767"/>
      <c r="H7" s="767"/>
      <c r="I7" s="757" t="s">
        <v>4499</v>
      </c>
      <c r="J7" s="757" t="s">
        <v>89</v>
      </c>
      <c r="K7" s="759" t="s">
        <v>4519</v>
      </c>
      <c r="L7" s="759" t="s">
        <v>47</v>
      </c>
      <c r="M7" s="759" t="s">
        <v>4520</v>
      </c>
      <c r="N7" s="761" t="s">
        <v>4482</v>
      </c>
    </row>
    <row r="8" spans="1:14" ht="23.25" customHeight="1" thickBot="1">
      <c r="A8" s="751"/>
      <c r="B8" s="772"/>
      <c r="C8" s="582"/>
      <c r="D8" s="582"/>
      <c r="E8" s="774"/>
      <c r="F8" s="477" t="s">
        <v>4491</v>
      </c>
      <c r="G8" s="477" t="s">
        <v>4492</v>
      </c>
      <c r="H8" s="477" t="s">
        <v>4493</v>
      </c>
      <c r="I8" s="758"/>
      <c r="J8" s="758"/>
      <c r="K8" s="760"/>
      <c r="L8" s="760"/>
      <c r="M8" s="760"/>
      <c r="N8" s="762"/>
    </row>
    <row r="9" spans="1:14" ht="15.95" customHeight="1">
      <c r="A9" s="768" t="s">
        <v>39</v>
      </c>
      <c r="B9" s="769"/>
      <c r="C9" s="770"/>
      <c r="D9" s="16" t="s">
        <v>9</v>
      </c>
      <c r="E9" s="168"/>
      <c r="F9" s="775"/>
      <c r="G9" s="775"/>
      <c r="H9" s="777"/>
      <c r="I9" s="125"/>
      <c r="J9" s="125"/>
      <c r="K9" s="125"/>
      <c r="L9" s="123"/>
      <c r="M9" s="125"/>
      <c r="N9" s="162"/>
    </row>
    <row r="10" spans="1:14" ht="15.95" customHeight="1">
      <c r="A10" s="768"/>
      <c r="B10" s="769"/>
      <c r="C10" s="770"/>
      <c r="D10" s="130" t="s">
        <v>85</v>
      </c>
      <c r="E10" s="167"/>
      <c r="F10" s="776"/>
      <c r="G10" s="776"/>
      <c r="H10" s="778"/>
      <c r="I10" s="160"/>
      <c r="J10" s="160"/>
      <c r="K10" s="160"/>
      <c r="L10" s="124"/>
      <c r="M10" s="160"/>
      <c r="N10" s="180"/>
    </row>
    <row r="11" spans="1:14" ht="15.95" customHeight="1">
      <c r="A11" s="768" t="s">
        <v>40</v>
      </c>
      <c r="B11" s="769"/>
      <c r="C11" s="770"/>
      <c r="D11" s="16" t="s">
        <v>9</v>
      </c>
      <c r="E11" s="168"/>
      <c r="F11" s="775"/>
      <c r="G11" s="775"/>
      <c r="H11" s="775"/>
      <c r="I11" s="179"/>
      <c r="J11" s="179"/>
      <c r="K11" s="179"/>
      <c r="L11" s="123"/>
      <c r="M11" s="179"/>
      <c r="N11" s="181"/>
    </row>
    <row r="12" spans="1:14" ht="15.95" customHeight="1">
      <c r="A12" s="768"/>
      <c r="B12" s="769"/>
      <c r="C12" s="770"/>
      <c r="D12" s="130" t="s">
        <v>85</v>
      </c>
      <c r="E12" s="167"/>
      <c r="F12" s="776"/>
      <c r="G12" s="776"/>
      <c r="H12" s="776"/>
      <c r="I12" s="160"/>
      <c r="J12" s="160"/>
      <c r="K12" s="160"/>
      <c r="L12" s="124"/>
      <c r="M12" s="160"/>
      <c r="N12" s="180"/>
    </row>
    <row r="13" spans="1:14" s="12" customFormat="1" ht="9.75" customHeight="1" thickBot="1">
      <c r="C13" s="8"/>
      <c r="D13" s="8"/>
      <c r="E13" s="72"/>
      <c r="F13" s="72"/>
      <c r="G13" s="72"/>
      <c r="H13" s="72"/>
      <c r="I13" s="87"/>
      <c r="J13" s="8"/>
      <c r="K13" s="8"/>
      <c r="L13" s="8"/>
      <c r="M13" s="8"/>
      <c r="N13" s="8"/>
    </row>
    <row r="14" spans="1:14" s="12" customFormat="1" ht="20.100000000000001" customHeight="1">
      <c r="A14" s="763" t="s">
        <v>35</v>
      </c>
      <c r="B14" s="764"/>
      <c r="C14" s="764"/>
      <c r="D14" s="764"/>
      <c r="E14" s="764"/>
      <c r="F14" s="764"/>
      <c r="G14" s="764"/>
      <c r="H14" s="135" t="s">
        <v>9</v>
      </c>
      <c r="I14" s="95">
        <f>ROUND(SUMIF($D$9:$D$12,H$14,I9:I12),2)</f>
        <v>0</v>
      </c>
      <c r="J14" s="296">
        <f>ROUND(SUMIF($D$9:$D$12,H14,J9:J12),2)</f>
        <v>0</v>
      </c>
      <c r="K14" s="95">
        <f>ROUND(SUMIF($D$9:$D$12,H14,K9:K12),2)</f>
        <v>0</v>
      </c>
      <c r="L14" s="95">
        <f>ROUND(SUMIF($D$9:$D$12,H14,L9:L12),2)</f>
        <v>0</v>
      </c>
      <c r="M14" s="95">
        <f>ROUND(SUMIF($D$9:$D$12,H14,M9:M12),2)</f>
        <v>0</v>
      </c>
      <c r="N14" s="164">
        <f>ROUND(SUMIF($D$9:$D$12,"پیمانکار",N9:N12),2)</f>
        <v>0</v>
      </c>
    </row>
    <row r="15" spans="1:14" s="12" customFormat="1" ht="20.100000000000001" customHeight="1" thickBot="1">
      <c r="A15" s="765"/>
      <c r="B15" s="766"/>
      <c r="C15" s="766"/>
      <c r="D15" s="766"/>
      <c r="E15" s="766"/>
      <c r="F15" s="766"/>
      <c r="G15" s="766"/>
      <c r="H15" s="324" t="s">
        <v>85</v>
      </c>
      <c r="I15" s="134">
        <f>ROUND(SUMIF($D$9:$D$12,H$15,I9:I12),2)</f>
        <v>0</v>
      </c>
      <c r="J15" s="178">
        <f>ROUND(SUMIF($D$9:$D$12,H15,J9:J12),2)</f>
        <v>0</v>
      </c>
      <c r="K15" s="134">
        <f>ROUND(SUMIF($D$9:$D$12,H15,K9:K12),2)</f>
        <v>0</v>
      </c>
      <c r="L15" s="134">
        <f>ROUND(SUMIF($D$9:$D$12,H15,L9:L12),2)</f>
        <v>0</v>
      </c>
      <c r="M15" s="134">
        <f>ROUND(SUMIF($D$9:$D$12,H15,M9:M12),2)</f>
        <v>0</v>
      </c>
      <c r="N15" s="165">
        <f>ROUND(SUMIF($D$9:$D$12,"نظارت",N9:N12),2)</f>
        <v>0</v>
      </c>
    </row>
    <row r="16" spans="1:14" s="12" customFormat="1" ht="20.100000000000001" customHeight="1">
      <c r="C16" s="8"/>
      <c r="D16" s="8"/>
      <c r="E16" s="72"/>
      <c r="F16" s="72"/>
      <c r="G16" s="72"/>
      <c r="H16" s="72"/>
      <c r="I16" s="87"/>
      <c r="J16" s="8"/>
      <c r="K16" s="8"/>
      <c r="L16" s="8"/>
      <c r="M16" s="8"/>
      <c r="N16" s="8"/>
    </row>
    <row r="17" spans="3:14" s="12" customFormat="1" ht="20.100000000000001" customHeight="1">
      <c r="C17" s="8"/>
      <c r="D17" s="8"/>
      <c r="E17" s="72"/>
      <c r="F17" s="72"/>
      <c r="G17" s="72"/>
      <c r="H17" s="72"/>
      <c r="I17" s="87"/>
      <c r="J17" s="8"/>
      <c r="K17" s="8"/>
      <c r="L17" s="8"/>
      <c r="M17" s="8"/>
      <c r="N17" s="8"/>
    </row>
    <row r="18" spans="3:14" s="12" customFormat="1" ht="20.100000000000001" customHeight="1">
      <c r="C18" s="8"/>
      <c r="D18" s="8"/>
      <c r="E18" s="72"/>
      <c r="F18" s="72"/>
      <c r="G18" s="72"/>
      <c r="H18" s="72"/>
      <c r="I18" s="87"/>
      <c r="J18" s="8"/>
      <c r="K18" s="8"/>
      <c r="L18" s="8"/>
      <c r="M18" s="8"/>
      <c r="N18" s="8"/>
    </row>
    <row r="19" spans="3:14" s="12" customFormat="1" ht="20.100000000000001" customHeight="1">
      <c r="C19" s="8"/>
      <c r="D19" s="8"/>
      <c r="E19" s="72"/>
      <c r="F19" s="72"/>
      <c r="G19" s="72"/>
      <c r="H19" s="72"/>
      <c r="I19" s="87"/>
      <c r="J19" s="8"/>
      <c r="K19" s="8"/>
      <c r="L19" s="8"/>
      <c r="M19" s="8"/>
      <c r="N19" s="8"/>
    </row>
    <row r="20" spans="3:14" s="12" customFormat="1" ht="20.100000000000001" customHeight="1">
      <c r="C20" s="8"/>
      <c r="D20" s="8"/>
      <c r="E20" s="72"/>
      <c r="F20" s="72"/>
      <c r="G20" s="72"/>
      <c r="H20" s="72"/>
      <c r="I20" s="87"/>
      <c r="J20" s="8"/>
      <c r="K20" s="8"/>
      <c r="L20" s="8"/>
      <c r="M20" s="8"/>
      <c r="N20" s="8"/>
    </row>
    <row r="21" spans="3:14" s="12" customFormat="1" ht="20.100000000000001" customHeight="1">
      <c r="C21" s="8"/>
      <c r="D21" s="8"/>
      <c r="E21" s="72"/>
      <c r="F21" s="72"/>
      <c r="G21" s="72"/>
      <c r="H21" s="72"/>
      <c r="I21" s="87"/>
      <c r="J21" s="8"/>
      <c r="K21" s="8"/>
      <c r="L21" s="8"/>
      <c r="M21" s="8"/>
      <c r="N21" s="8"/>
    </row>
    <row r="22" spans="3:14" s="12" customFormat="1" ht="20.100000000000001" customHeight="1">
      <c r="C22" s="8"/>
      <c r="D22" s="8"/>
      <c r="E22" s="72"/>
      <c r="F22" s="72"/>
      <c r="G22" s="72"/>
      <c r="H22" s="72"/>
      <c r="I22" s="87"/>
      <c r="J22" s="8"/>
      <c r="K22" s="8"/>
      <c r="L22" s="8"/>
      <c r="M22" s="8"/>
      <c r="N22" s="8"/>
    </row>
    <row r="23" spans="3:14" s="12" customFormat="1" ht="20.100000000000001" customHeight="1">
      <c r="C23" s="8"/>
      <c r="D23" s="8"/>
      <c r="E23" s="72"/>
      <c r="F23" s="72"/>
      <c r="G23" s="72"/>
      <c r="H23" s="72"/>
      <c r="I23" s="87"/>
      <c r="J23" s="8"/>
      <c r="K23" s="8"/>
      <c r="L23" s="8"/>
      <c r="M23" s="8"/>
      <c r="N23" s="8"/>
    </row>
    <row r="24" spans="3:14" s="12" customFormat="1" ht="20.100000000000001" customHeight="1">
      <c r="C24" s="8"/>
      <c r="D24" s="8"/>
      <c r="E24" s="72"/>
      <c r="F24" s="72"/>
      <c r="G24" s="72"/>
      <c r="H24" s="72"/>
      <c r="I24" s="87"/>
      <c r="J24" s="8"/>
      <c r="K24" s="8"/>
      <c r="L24" s="8"/>
      <c r="M24" s="8"/>
      <c r="N24" s="8"/>
    </row>
    <row r="25" spans="3:14" s="12" customFormat="1" ht="20.100000000000001" customHeight="1">
      <c r="C25" s="8"/>
      <c r="D25" s="8"/>
      <c r="E25" s="72"/>
      <c r="F25" s="72"/>
      <c r="G25" s="72"/>
      <c r="H25" s="72"/>
      <c r="I25" s="87"/>
      <c r="J25" s="8"/>
      <c r="K25" s="8"/>
      <c r="L25" s="8"/>
      <c r="M25" s="8"/>
      <c r="N25" s="8"/>
    </row>
    <row r="26" spans="3:14" s="12" customFormat="1" ht="20.100000000000001" customHeight="1">
      <c r="C26" s="8"/>
      <c r="D26" s="8"/>
      <c r="E26" s="72"/>
      <c r="F26" s="72"/>
      <c r="G26" s="72"/>
      <c r="H26" s="72"/>
      <c r="I26" s="87"/>
      <c r="J26" s="8"/>
      <c r="K26" s="8"/>
      <c r="L26" s="8"/>
      <c r="M26" s="8"/>
      <c r="N26" s="8"/>
    </row>
    <row r="27" spans="3:14" s="12" customFormat="1" ht="20.100000000000001" customHeight="1">
      <c r="C27" s="8"/>
      <c r="D27" s="8"/>
      <c r="E27" s="72"/>
      <c r="F27" s="72"/>
      <c r="G27" s="72"/>
      <c r="H27" s="72"/>
      <c r="I27" s="87"/>
      <c r="J27" s="8"/>
      <c r="K27" s="8"/>
      <c r="L27" s="8"/>
      <c r="M27" s="8"/>
      <c r="N27" s="8"/>
    </row>
    <row r="28" spans="3:14" s="12" customFormat="1" ht="20.100000000000001" customHeight="1">
      <c r="C28" s="8"/>
      <c r="D28" s="8"/>
      <c r="E28" s="72"/>
      <c r="F28" s="72"/>
      <c r="G28" s="72"/>
      <c r="H28" s="72"/>
      <c r="I28" s="87"/>
      <c r="J28" s="8"/>
      <c r="K28" s="8"/>
      <c r="L28" s="8"/>
      <c r="M28" s="8"/>
      <c r="N28" s="8"/>
    </row>
    <row r="29" spans="3:14" s="12" customFormat="1" ht="20.100000000000001" customHeight="1">
      <c r="C29" s="8"/>
      <c r="D29" s="8"/>
      <c r="E29" s="72"/>
      <c r="F29" s="72"/>
      <c r="G29" s="72"/>
      <c r="H29" s="72"/>
      <c r="I29" s="87"/>
      <c r="J29" s="8"/>
      <c r="K29" s="8"/>
      <c r="L29" s="8"/>
      <c r="M29" s="8"/>
      <c r="N29" s="8"/>
    </row>
    <row r="30" spans="3:14" s="12" customFormat="1" ht="20.100000000000001" customHeight="1">
      <c r="C30" s="8"/>
      <c r="D30" s="8"/>
      <c r="E30" s="72"/>
      <c r="F30" s="72"/>
      <c r="G30" s="72"/>
      <c r="H30" s="72"/>
      <c r="I30" s="87"/>
      <c r="J30" s="8"/>
      <c r="K30" s="8"/>
      <c r="L30" s="8"/>
      <c r="M30" s="8"/>
      <c r="N30" s="8"/>
    </row>
    <row r="31" spans="3:14" s="12" customFormat="1" ht="20.100000000000001" customHeight="1">
      <c r="C31" s="8"/>
      <c r="D31" s="8"/>
      <c r="E31" s="72"/>
      <c r="F31" s="72"/>
      <c r="G31" s="72"/>
      <c r="H31" s="72"/>
      <c r="I31" s="87"/>
      <c r="J31" s="8"/>
      <c r="K31" s="8"/>
      <c r="L31" s="8"/>
      <c r="M31" s="8"/>
      <c r="N31" s="8"/>
    </row>
    <row r="32" spans="3:14" s="12" customFormat="1" ht="20.100000000000001" customHeight="1">
      <c r="C32" s="8"/>
      <c r="D32" s="8"/>
      <c r="E32" s="72"/>
      <c r="F32" s="72"/>
      <c r="G32" s="72"/>
      <c r="H32" s="72"/>
      <c r="I32" s="87"/>
      <c r="J32" s="8"/>
      <c r="K32" s="8"/>
      <c r="L32" s="8"/>
      <c r="M32" s="8"/>
      <c r="N32" s="8"/>
    </row>
    <row r="33" spans="3:14" s="12" customFormat="1" ht="20.100000000000001" customHeight="1">
      <c r="C33" s="8"/>
      <c r="D33" s="8"/>
      <c r="E33" s="72"/>
      <c r="F33" s="72"/>
      <c r="G33" s="72"/>
      <c r="H33" s="72"/>
      <c r="I33" s="87"/>
      <c r="J33" s="8"/>
      <c r="K33" s="8"/>
      <c r="L33" s="8"/>
      <c r="M33" s="8"/>
      <c r="N33" s="8"/>
    </row>
    <row r="34" spans="3:14" s="12" customFormat="1" ht="20.100000000000001" customHeight="1">
      <c r="C34" s="8"/>
      <c r="D34" s="8"/>
      <c r="E34" s="72"/>
      <c r="F34" s="72"/>
      <c r="G34" s="72"/>
      <c r="H34" s="72"/>
      <c r="I34" s="87"/>
      <c r="J34" s="8"/>
      <c r="K34" s="8"/>
      <c r="L34" s="8"/>
      <c r="M34" s="8"/>
      <c r="N34" s="8"/>
    </row>
    <row r="35" spans="3:14" s="12" customFormat="1" ht="20.100000000000001" customHeight="1">
      <c r="C35" s="8"/>
      <c r="D35" s="8"/>
      <c r="E35" s="72"/>
      <c r="F35" s="72"/>
      <c r="G35" s="72"/>
      <c r="H35" s="72"/>
      <c r="I35" s="87"/>
      <c r="J35" s="8"/>
      <c r="K35" s="8"/>
      <c r="L35" s="8"/>
      <c r="M35" s="8"/>
      <c r="N35" s="8"/>
    </row>
    <row r="36" spans="3:14" s="12" customFormat="1" ht="20.100000000000001" customHeight="1">
      <c r="C36" s="8"/>
      <c r="D36" s="8"/>
      <c r="E36" s="72"/>
      <c r="F36" s="72"/>
      <c r="G36" s="72"/>
      <c r="H36" s="72"/>
      <c r="I36" s="87"/>
      <c r="J36" s="8"/>
      <c r="K36" s="8"/>
      <c r="L36" s="8"/>
      <c r="M36" s="8"/>
      <c r="N36" s="8"/>
    </row>
    <row r="37" spans="3:14" s="12" customFormat="1" ht="20.100000000000001" customHeight="1">
      <c r="C37" s="8"/>
      <c r="D37" s="8"/>
      <c r="E37" s="72"/>
      <c r="F37" s="72"/>
      <c r="G37" s="72"/>
      <c r="H37" s="72"/>
      <c r="I37" s="87"/>
      <c r="J37" s="8"/>
      <c r="K37" s="8"/>
      <c r="L37" s="8"/>
      <c r="M37" s="8"/>
      <c r="N37" s="8"/>
    </row>
    <row r="38" spans="3:14" s="12" customFormat="1" ht="20.100000000000001" customHeight="1">
      <c r="C38" s="8"/>
      <c r="D38" s="8"/>
      <c r="E38" s="72"/>
      <c r="F38" s="72"/>
      <c r="G38" s="72"/>
      <c r="H38" s="72"/>
      <c r="I38" s="87"/>
      <c r="J38" s="8"/>
      <c r="K38" s="8"/>
      <c r="L38" s="8"/>
      <c r="M38" s="8"/>
      <c r="N38" s="8"/>
    </row>
    <row r="39" spans="3:14" s="12" customFormat="1" ht="20.100000000000001" customHeight="1">
      <c r="C39" s="8"/>
      <c r="D39" s="8"/>
      <c r="E39" s="72"/>
      <c r="F39" s="72"/>
      <c r="G39" s="72"/>
      <c r="H39" s="72"/>
      <c r="I39" s="87"/>
      <c r="J39" s="8"/>
      <c r="K39" s="8"/>
      <c r="L39" s="8"/>
      <c r="M39" s="8"/>
      <c r="N39" s="8"/>
    </row>
    <row r="40" spans="3:14" s="12" customFormat="1" ht="20.100000000000001" customHeight="1">
      <c r="C40" s="8"/>
      <c r="D40" s="8"/>
      <c r="E40" s="72"/>
      <c r="F40" s="72"/>
      <c r="G40" s="72"/>
      <c r="H40" s="72"/>
      <c r="I40" s="87"/>
      <c r="J40" s="8"/>
      <c r="K40" s="8"/>
      <c r="L40" s="8"/>
      <c r="M40" s="8"/>
      <c r="N40" s="8"/>
    </row>
    <row r="41" spans="3:14" s="12" customFormat="1" ht="20.100000000000001" customHeight="1">
      <c r="C41" s="8"/>
      <c r="D41" s="8"/>
      <c r="E41" s="72"/>
      <c r="F41" s="72"/>
      <c r="G41" s="72"/>
      <c r="H41" s="72"/>
      <c r="I41" s="87"/>
      <c r="J41" s="8"/>
      <c r="K41" s="8"/>
      <c r="L41" s="8"/>
      <c r="M41" s="8"/>
      <c r="N41" s="8"/>
    </row>
    <row r="42" spans="3:14" s="12" customFormat="1" ht="20.100000000000001" customHeight="1">
      <c r="C42" s="8"/>
      <c r="D42" s="8"/>
      <c r="E42" s="72"/>
      <c r="F42" s="72"/>
      <c r="G42" s="72"/>
      <c r="H42" s="72"/>
      <c r="I42" s="87"/>
      <c r="J42" s="8"/>
      <c r="K42" s="8"/>
      <c r="L42" s="8"/>
      <c r="M42" s="8"/>
      <c r="N42" s="8"/>
    </row>
    <row r="43" spans="3:14" s="12" customFormat="1" ht="20.100000000000001" customHeight="1">
      <c r="C43" s="8"/>
      <c r="D43" s="8"/>
      <c r="E43" s="72"/>
      <c r="F43" s="72"/>
      <c r="G43" s="72"/>
      <c r="H43" s="72"/>
      <c r="I43" s="87"/>
      <c r="J43" s="8"/>
      <c r="K43" s="8"/>
      <c r="L43" s="8"/>
      <c r="M43" s="8"/>
      <c r="N43" s="8"/>
    </row>
    <row r="44" spans="3:14" s="12" customFormat="1" ht="20.100000000000001" customHeight="1">
      <c r="C44" s="8"/>
      <c r="D44" s="8"/>
      <c r="E44" s="72"/>
      <c r="F44" s="72"/>
      <c r="G44" s="72"/>
      <c r="H44" s="72"/>
      <c r="I44" s="87"/>
      <c r="J44" s="8"/>
      <c r="K44" s="8"/>
      <c r="L44" s="8"/>
      <c r="M44" s="8"/>
      <c r="N44" s="8"/>
    </row>
    <row r="45" spans="3:14" s="12" customFormat="1" ht="20.100000000000001" customHeight="1">
      <c r="C45" s="8"/>
      <c r="D45" s="8"/>
      <c r="E45" s="72"/>
      <c r="F45" s="72"/>
      <c r="G45" s="72"/>
      <c r="H45" s="72"/>
      <c r="I45" s="87"/>
      <c r="J45" s="8"/>
      <c r="K45" s="8"/>
      <c r="L45" s="8"/>
      <c r="M45" s="8"/>
      <c r="N45" s="8"/>
    </row>
    <row r="46" spans="3:14" s="12" customFormat="1" ht="20.100000000000001" customHeight="1">
      <c r="C46" s="8"/>
      <c r="D46" s="8"/>
      <c r="E46" s="72"/>
      <c r="F46" s="72"/>
      <c r="G46" s="72"/>
      <c r="H46" s="72"/>
      <c r="I46" s="87"/>
      <c r="J46" s="8"/>
      <c r="K46" s="8"/>
      <c r="L46" s="8"/>
      <c r="M46" s="8"/>
      <c r="N46" s="8"/>
    </row>
    <row r="47" spans="3:14" s="12" customFormat="1" ht="20.100000000000001" customHeight="1">
      <c r="C47" s="8"/>
      <c r="D47" s="8"/>
      <c r="E47" s="72"/>
      <c r="F47" s="72"/>
      <c r="G47" s="72"/>
      <c r="H47" s="72"/>
      <c r="I47" s="87"/>
      <c r="J47" s="8"/>
      <c r="K47" s="8"/>
      <c r="L47" s="8"/>
      <c r="M47" s="8"/>
      <c r="N47" s="8"/>
    </row>
    <row r="48" spans="3:14" s="12" customFormat="1" ht="20.100000000000001" customHeight="1">
      <c r="C48" s="8"/>
      <c r="D48" s="8"/>
      <c r="E48" s="72"/>
      <c r="F48" s="72"/>
      <c r="G48" s="72"/>
      <c r="H48" s="72"/>
      <c r="I48" s="87"/>
      <c r="J48" s="8"/>
      <c r="K48" s="8"/>
      <c r="L48" s="8"/>
      <c r="M48" s="8"/>
      <c r="N48" s="8"/>
    </row>
    <row r="49" spans="3:14" s="12" customFormat="1" ht="20.100000000000001" customHeight="1">
      <c r="C49" s="8"/>
      <c r="D49" s="8"/>
      <c r="E49" s="72"/>
      <c r="F49" s="72"/>
      <c r="G49" s="72"/>
      <c r="H49" s="72"/>
      <c r="I49" s="87"/>
      <c r="J49" s="8"/>
      <c r="K49" s="8"/>
      <c r="L49" s="8"/>
      <c r="M49" s="8"/>
      <c r="N49" s="8"/>
    </row>
    <row r="50" spans="3:14" s="12" customFormat="1" ht="20.100000000000001" customHeight="1">
      <c r="C50" s="8"/>
      <c r="D50" s="8"/>
      <c r="E50" s="72"/>
      <c r="F50" s="72"/>
      <c r="G50" s="72"/>
      <c r="H50" s="72"/>
      <c r="I50" s="87"/>
      <c r="J50" s="8"/>
      <c r="K50" s="8"/>
      <c r="L50" s="8"/>
      <c r="M50" s="8"/>
      <c r="N50" s="8"/>
    </row>
    <row r="51" spans="3:14" s="12" customFormat="1" ht="20.100000000000001" customHeight="1">
      <c r="C51" s="8"/>
      <c r="D51" s="8"/>
      <c r="E51" s="72"/>
      <c r="F51" s="72"/>
      <c r="G51" s="72"/>
      <c r="H51" s="72"/>
      <c r="I51" s="87"/>
      <c r="J51" s="8"/>
      <c r="K51" s="8"/>
      <c r="L51" s="8"/>
      <c r="M51" s="8"/>
      <c r="N51" s="8"/>
    </row>
    <row r="52" spans="3:14" s="12" customFormat="1" ht="20.100000000000001" customHeight="1">
      <c r="C52" s="8"/>
      <c r="D52" s="8"/>
      <c r="E52" s="72"/>
      <c r="F52" s="72"/>
      <c r="G52" s="72"/>
      <c r="H52" s="72"/>
      <c r="I52" s="87"/>
      <c r="J52" s="8"/>
      <c r="K52" s="8"/>
      <c r="L52" s="8"/>
      <c r="M52" s="8"/>
      <c r="N52" s="8"/>
    </row>
    <row r="53" spans="3:14" s="12" customFormat="1" ht="20.100000000000001" customHeight="1">
      <c r="C53" s="8"/>
      <c r="D53" s="8"/>
      <c r="E53" s="72"/>
      <c r="F53" s="72"/>
      <c r="G53" s="72"/>
      <c r="H53" s="72"/>
      <c r="I53" s="87"/>
      <c r="J53" s="8"/>
      <c r="K53" s="8"/>
      <c r="L53" s="8"/>
      <c r="M53" s="8"/>
      <c r="N53" s="8"/>
    </row>
    <row r="54" spans="3:14" s="12" customFormat="1" ht="20.100000000000001" customHeight="1">
      <c r="C54" s="8"/>
      <c r="D54" s="8"/>
      <c r="E54" s="72"/>
      <c r="F54" s="72"/>
      <c r="G54" s="72"/>
      <c r="H54" s="72"/>
      <c r="I54" s="87"/>
      <c r="J54" s="8"/>
      <c r="K54" s="8"/>
      <c r="L54" s="8"/>
      <c r="M54" s="8"/>
      <c r="N54" s="8"/>
    </row>
    <row r="55" spans="3:14" s="12" customFormat="1" ht="20.100000000000001" customHeight="1">
      <c r="C55" s="8"/>
      <c r="D55" s="8"/>
      <c r="E55" s="72"/>
      <c r="F55" s="72"/>
      <c r="G55" s="72"/>
      <c r="H55" s="72"/>
      <c r="I55" s="87"/>
      <c r="J55" s="8"/>
      <c r="K55" s="8"/>
      <c r="L55" s="8"/>
      <c r="M55" s="8"/>
      <c r="N55" s="8"/>
    </row>
    <row r="56" spans="3:14" s="12" customFormat="1" ht="20.100000000000001" customHeight="1">
      <c r="C56" s="8"/>
      <c r="D56" s="8"/>
      <c r="E56" s="72"/>
      <c r="F56" s="72"/>
      <c r="G56" s="72"/>
      <c r="H56" s="72"/>
      <c r="I56" s="87"/>
      <c r="J56" s="8"/>
      <c r="K56" s="8"/>
      <c r="L56" s="8"/>
      <c r="M56" s="8"/>
      <c r="N56" s="8"/>
    </row>
    <row r="57" spans="3:14" s="12" customFormat="1" ht="20.100000000000001" customHeight="1">
      <c r="C57" s="8"/>
      <c r="D57" s="8"/>
      <c r="E57" s="72"/>
      <c r="F57" s="72"/>
      <c r="G57" s="72"/>
      <c r="H57" s="72"/>
      <c r="I57" s="87"/>
      <c r="J57" s="8"/>
      <c r="K57" s="8"/>
      <c r="L57" s="8"/>
      <c r="M57" s="8"/>
      <c r="N57" s="8"/>
    </row>
    <row r="58" spans="3:14" s="12" customFormat="1" ht="20.100000000000001" customHeight="1">
      <c r="C58" s="8"/>
      <c r="D58" s="8"/>
      <c r="E58" s="72"/>
      <c r="F58" s="72"/>
      <c r="G58" s="72"/>
      <c r="H58" s="72"/>
      <c r="I58" s="87"/>
      <c r="J58" s="8"/>
      <c r="K58" s="8"/>
      <c r="L58" s="8"/>
      <c r="M58" s="8"/>
      <c r="N58" s="8"/>
    </row>
    <row r="59" spans="3:14" s="12" customFormat="1" ht="20.100000000000001" customHeight="1">
      <c r="C59" s="8"/>
      <c r="D59" s="8"/>
      <c r="E59" s="72"/>
      <c r="F59" s="72"/>
      <c r="G59" s="72"/>
      <c r="H59" s="72"/>
      <c r="I59" s="87"/>
      <c r="J59" s="8"/>
      <c r="K59" s="8"/>
      <c r="L59" s="8"/>
      <c r="M59" s="8"/>
      <c r="N59" s="8"/>
    </row>
    <row r="60" spans="3:14" s="12" customFormat="1" ht="20.100000000000001" customHeight="1">
      <c r="C60" s="8"/>
      <c r="D60" s="8"/>
      <c r="E60" s="72"/>
      <c r="F60" s="72"/>
      <c r="G60" s="72"/>
      <c r="H60" s="72"/>
      <c r="I60" s="87"/>
      <c r="J60" s="8"/>
      <c r="K60" s="8"/>
      <c r="L60" s="8"/>
      <c r="M60" s="8"/>
      <c r="N60" s="8"/>
    </row>
    <row r="61" spans="3:14" s="12" customFormat="1" ht="20.100000000000001" customHeight="1">
      <c r="C61" s="8"/>
      <c r="D61" s="8"/>
      <c r="E61" s="72"/>
      <c r="F61" s="72"/>
      <c r="G61" s="72"/>
      <c r="H61" s="72"/>
      <c r="I61" s="87"/>
      <c r="J61" s="8"/>
      <c r="K61" s="8"/>
      <c r="L61" s="8"/>
      <c r="M61" s="8"/>
      <c r="N61" s="8"/>
    </row>
    <row r="62" spans="3:14" s="12" customFormat="1" ht="20.100000000000001" customHeight="1">
      <c r="C62" s="8"/>
      <c r="D62" s="8"/>
      <c r="E62" s="72"/>
      <c r="F62" s="72"/>
      <c r="G62" s="72"/>
      <c r="H62" s="72"/>
      <c r="I62" s="87"/>
      <c r="J62" s="8"/>
      <c r="K62" s="8"/>
      <c r="L62" s="8"/>
      <c r="M62" s="8"/>
      <c r="N62" s="8"/>
    </row>
    <row r="63" spans="3:14" s="12" customFormat="1" ht="20.100000000000001" customHeight="1">
      <c r="C63" s="8"/>
      <c r="D63" s="8"/>
      <c r="E63" s="72"/>
      <c r="F63" s="72"/>
      <c r="G63" s="72"/>
      <c r="H63" s="72"/>
      <c r="I63" s="87"/>
      <c r="J63" s="8"/>
      <c r="K63" s="8"/>
      <c r="L63" s="8"/>
      <c r="M63" s="8"/>
      <c r="N63" s="8"/>
    </row>
    <row r="64" spans="3:14" s="12" customFormat="1" ht="20.100000000000001" customHeight="1">
      <c r="C64" s="8"/>
      <c r="D64" s="8"/>
      <c r="E64" s="72"/>
      <c r="F64" s="72"/>
      <c r="G64" s="72"/>
      <c r="H64" s="72"/>
      <c r="I64" s="87"/>
      <c r="J64" s="8"/>
      <c r="K64" s="8"/>
      <c r="L64" s="8"/>
      <c r="M64" s="8"/>
      <c r="N64" s="8"/>
    </row>
    <row r="65" spans="3:14" s="12" customFormat="1" ht="20.100000000000001" customHeight="1">
      <c r="C65" s="8"/>
      <c r="D65" s="8"/>
      <c r="E65" s="72"/>
      <c r="F65" s="72"/>
      <c r="G65" s="72"/>
      <c r="H65" s="72"/>
      <c r="I65" s="87"/>
      <c r="J65" s="8"/>
      <c r="K65" s="8"/>
      <c r="L65" s="8"/>
      <c r="M65" s="8"/>
      <c r="N65" s="8"/>
    </row>
    <row r="66" spans="3:14" s="12" customFormat="1" ht="20.100000000000001" customHeight="1">
      <c r="C66" s="8"/>
      <c r="D66" s="8"/>
      <c r="E66" s="72"/>
      <c r="F66" s="72"/>
      <c r="G66" s="72"/>
      <c r="H66" s="72"/>
      <c r="I66" s="87"/>
      <c r="J66" s="8"/>
      <c r="K66" s="8"/>
      <c r="L66" s="8"/>
      <c r="M66" s="8"/>
      <c r="N66" s="8"/>
    </row>
    <row r="67" spans="3:14" s="12" customFormat="1" ht="20.100000000000001" customHeight="1">
      <c r="C67" s="8"/>
      <c r="D67" s="8"/>
      <c r="E67" s="72"/>
      <c r="F67" s="72"/>
      <c r="G67" s="72"/>
      <c r="H67" s="72"/>
      <c r="I67" s="87"/>
      <c r="J67" s="8"/>
      <c r="K67" s="8"/>
      <c r="L67" s="8"/>
      <c r="M67" s="8"/>
      <c r="N67" s="8"/>
    </row>
    <row r="68" spans="3:14" s="12" customFormat="1" ht="20.100000000000001" customHeight="1">
      <c r="C68" s="8"/>
      <c r="D68" s="8"/>
      <c r="E68" s="72"/>
      <c r="F68" s="72"/>
      <c r="G68" s="72"/>
      <c r="H68" s="72"/>
      <c r="I68" s="87"/>
      <c r="J68" s="8"/>
      <c r="K68" s="8"/>
      <c r="L68" s="8"/>
      <c r="M68" s="8"/>
      <c r="N68" s="8"/>
    </row>
    <row r="69" spans="3:14" s="12" customFormat="1" ht="20.100000000000001" customHeight="1">
      <c r="C69" s="8"/>
      <c r="D69" s="8"/>
      <c r="E69" s="72"/>
      <c r="F69" s="72"/>
      <c r="G69" s="72"/>
      <c r="H69" s="72"/>
      <c r="I69" s="87"/>
      <c r="J69" s="8"/>
      <c r="K69" s="8"/>
      <c r="L69" s="8"/>
      <c r="M69" s="8"/>
      <c r="N69" s="8"/>
    </row>
    <row r="70" spans="3:14" s="12" customFormat="1" ht="20.100000000000001" customHeight="1">
      <c r="C70" s="8"/>
      <c r="D70" s="8"/>
      <c r="E70" s="72"/>
      <c r="F70" s="72"/>
      <c r="G70" s="72"/>
      <c r="H70" s="72"/>
      <c r="I70" s="87"/>
      <c r="J70" s="8"/>
      <c r="K70" s="8"/>
      <c r="L70" s="8"/>
      <c r="M70" s="8"/>
      <c r="N70" s="8"/>
    </row>
    <row r="71" spans="3:14" s="12" customFormat="1" ht="20.100000000000001" customHeight="1">
      <c r="C71" s="8"/>
      <c r="D71" s="8"/>
      <c r="E71" s="72"/>
      <c r="F71" s="72"/>
      <c r="G71" s="72"/>
      <c r="H71" s="72"/>
      <c r="I71" s="87"/>
      <c r="J71" s="8"/>
      <c r="K71" s="8"/>
      <c r="L71" s="8"/>
      <c r="M71" s="8"/>
      <c r="N71" s="8"/>
    </row>
    <row r="72" spans="3:14" s="12" customFormat="1" ht="20.100000000000001" customHeight="1">
      <c r="C72" s="8"/>
      <c r="D72" s="8"/>
      <c r="E72" s="72"/>
      <c r="F72" s="72"/>
      <c r="G72" s="72"/>
      <c r="H72" s="72"/>
      <c r="I72" s="87"/>
      <c r="J72" s="8"/>
      <c r="K72" s="8"/>
      <c r="L72" s="8"/>
      <c r="M72" s="8"/>
      <c r="N72" s="8"/>
    </row>
    <row r="73" spans="3:14" s="12" customFormat="1" ht="20.100000000000001" customHeight="1">
      <c r="C73" s="8"/>
      <c r="D73" s="8"/>
      <c r="E73" s="72"/>
      <c r="F73" s="72"/>
      <c r="G73" s="72"/>
      <c r="H73" s="72"/>
      <c r="I73" s="87"/>
      <c r="J73" s="8"/>
      <c r="K73" s="8"/>
      <c r="L73" s="8"/>
      <c r="M73" s="8"/>
      <c r="N73" s="8"/>
    </row>
    <row r="74" spans="3:14" s="12" customFormat="1" ht="20.100000000000001" customHeight="1">
      <c r="C74" s="8"/>
      <c r="D74" s="8"/>
      <c r="E74" s="72"/>
      <c r="F74" s="72"/>
      <c r="G74" s="72"/>
      <c r="H74" s="72"/>
      <c r="I74" s="87"/>
      <c r="J74" s="8"/>
      <c r="K74" s="8"/>
      <c r="L74" s="8"/>
      <c r="M74" s="8"/>
      <c r="N74" s="8"/>
    </row>
    <row r="75" spans="3:14" s="12" customFormat="1" ht="20.100000000000001" customHeight="1">
      <c r="C75" s="8"/>
      <c r="D75" s="8"/>
      <c r="E75" s="72"/>
      <c r="F75" s="72"/>
      <c r="G75" s="72"/>
      <c r="H75" s="72"/>
      <c r="I75" s="87"/>
      <c r="J75" s="8"/>
      <c r="K75" s="8"/>
      <c r="L75" s="8"/>
      <c r="M75" s="8"/>
      <c r="N75" s="8"/>
    </row>
    <row r="76" spans="3:14" s="12" customFormat="1" ht="20.100000000000001" customHeight="1">
      <c r="C76" s="8"/>
      <c r="D76" s="8"/>
      <c r="E76" s="72"/>
      <c r="F76" s="72"/>
      <c r="G76" s="72"/>
      <c r="H76" s="72"/>
      <c r="I76" s="87"/>
      <c r="J76" s="8"/>
      <c r="K76" s="8"/>
      <c r="L76" s="8"/>
      <c r="M76" s="8"/>
      <c r="N76" s="8"/>
    </row>
    <row r="77" spans="3:14" s="12" customFormat="1" ht="20.100000000000001" customHeight="1">
      <c r="C77" s="8"/>
      <c r="D77" s="8"/>
      <c r="E77" s="72"/>
      <c r="F77" s="72"/>
      <c r="G77" s="72"/>
      <c r="H77" s="72"/>
      <c r="I77" s="87"/>
      <c r="J77" s="8"/>
      <c r="K77" s="8"/>
      <c r="L77" s="8"/>
      <c r="M77" s="8"/>
      <c r="N77" s="8"/>
    </row>
    <row r="78" spans="3:14" s="12" customFormat="1" ht="20.100000000000001" customHeight="1">
      <c r="C78" s="8"/>
      <c r="D78" s="8"/>
      <c r="E78" s="72"/>
      <c r="F78" s="72"/>
      <c r="G78" s="72"/>
      <c r="H78" s="72"/>
      <c r="I78" s="87"/>
      <c r="J78" s="8"/>
      <c r="K78" s="8"/>
      <c r="L78" s="8"/>
      <c r="M78" s="8"/>
      <c r="N78" s="8"/>
    </row>
    <row r="79" spans="3:14" s="12" customFormat="1" ht="20.100000000000001" customHeight="1">
      <c r="C79" s="8"/>
      <c r="D79" s="8"/>
      <c r="E79" s="72"/>
      <c r="F79" s="72"/>
      <c r="G79" s="72"/>
      <c r="H79" s="72"/>
      <c r="I79" s="87"/>
      <c r="J79" s="8"/>
      <c r="K79" s="8"/>
      <c r="L79" s="8"/>
      <c r="M79" s="8"/>
      <c r="N79" s="8"/>
    </row>
    <row r="80" spans="3:14" s="12" customFormat="1" ht="20.100000000000001" customHeight="1">
      <c r="C80" s="8"/>
      <c r="D80" s="8"/>
      <c r="E80" s="72"/>
      <c r="F80" s="72"/>
      <c r="G80" s="72"/>
      <c r="H80" s="72"/>
      <c r="I80" s="87"/>
      <c r="J80" s="8"/>
      <c r="K80" s="8"/>
      <c r="L80" s="8"/>
      <c r="M80" s="8"/>
      <c r="N80" s="8"/>
    </row>
    <row r="81" spans="3:14" s="12" customFormat="1" ht="20.100000000000001" customHeight="1">
      <c r="C81" s="8"/>
      <c r="D81" s="8"/>
      <c r="E81" s="72"/>
      <c r="F81" s="72"/>
      <c r="G81" s="72"/>
      <c r="H81" s="72"/>
      <c r="I81" s="87"/>
      <c r="J81" s="8"/>
      <c r="K81" s="8"/>
      <c r="L81" s="8"/>
      <c r="M81" s="8"/>
      <c r="N81" s="8"/>
    </row>
    <row r="82" spans="3:14" s="12" customFormat="1" ht="20.100000000000001" customHeight="1">
      <c r="C82" s="8"/>
      <c r="D82" s="8"/>
      <c r="E82" s="72"/>
      <c r="F82" s="72"/>
      <c r="G82" s="72"/>
      <c r="H82" s="72"/>
      <c r="I82" s="87"/>
      <c r="J82" s="8"/>
      <c r="K82" s="8"/>
      <c r="L82" s="8"/>
      <c r="M82" s="8"/>
      <c r="N82" s="8"/>
    </row>
    <row r="83" spans="3:14" s="12" customFormat="1" ht="20.100000000000001" customHeight="1">
      <c r="C83" s="8"/>
      <c r="D83" s="8"/>
      <c r="E83" s="72"/>
      <c r="F83" s="72"/>
      <c r="G83" s="72"/>
      <c r="H83" s="72"/>
      <c r="I83" s="87"/>
      <c r="J83" s="8"/>
      <c r="K83" s="8"/>
      <c r="L83" s="8"/>
      <c r="M83" s="8"/>
      <c r="N83" s="8"/>
    </row>
    <row r="84" spans="3:14" s="12" customFormat="1" ht="20.100000000000001" customHeight="1">
      <c r="C84" s="8"/>
      <c r="D84" s="8"/>
      <c r="E84" s="72"/>
      <c r="F84" s="72"/>
      <c r="G84" s="72"/>
      <c r="H84" s="72"/>
      <c r="I84" s="87"/>
      <c r="J84" s="8"/>
      <c r="K84" s="8"/>
      <c r="L84" s="8"/>
      <c r="M84" s="8"/>
      <c r="N84" s="8"/>
    </row>
    <row r="85" spans="3:14" s="12" customFormat="1" ht="20.100000000000001" customHeight="1">
      <c r="C85" s="8"/>
      <c r="D85" s="8"/>
      <c r="E85" s="72"/>
      <c r="F85" s="72"/>
      <c r="G85" s="72"/>
      <c r="H85" s="72"/>
      <c r="I85" s="87"/>
      <c r="J85" s="8"/>
      <c r="K85" s="8"/>
      <c r="L85" s="8"/>
      <c r="M85" s="8"/>
      <c r="N85" s="8"/>
    </row>
    <row r="86" spans="3:14" s="12" customFormat="1" ht="20.100000000000001" customHeight="1">
      <c r="C86" s="8"/>
      <c r="D86" s="8"/>
      <c r="E86" s="72"/>
      <c r="F86" s="72"/>
      <c r="G86" s="72"/>
      <c r="H86" s="72"/>
      <c r="I86" s="87"/>
      <c r="J86" s="8"/>
      <c r="K86" s="8"/>
      <c r="L86" s="8"/>
      <c r="M86" s="8"/>
      <c r="N86" s="8"/>
    </row>
    <row r="87" spans="3:14" s="12" customFormat="1" ht="20.100000000000001" customHeight="1">
      <c r="C87" s="8"/>
      <c r="D87" s="8"/>
      <c r="E87" s="72"/>
      <c r="F87" s="72"/>
      <c r="G87" s="72"/>
      <c r="H87" s="72"/>
      <c r="I87" s="87"/>
      <c r="J87" s="8"/>
      <c r="K87" s="8"/>
      <c r="L87" s="8"/>
      <c r="M87" s="8"/>
      <c r="N87" s="8"/>
    </row>
    <row r="88" spans="3:14" s="12" customFormat="1" ht="20.100000000000001" customHeight="1">
      <c r="C88" s="8"/>
      <c r="D88" s="8"/>
      <c r="E88" s="72"/>
      <c r="F88" s="72"/>
      <c r="G88" s="72"/>
      <c r="H88" s="72"/>
      <c r="I88" s="87"/>
      <c r="J88" s="8"/>
      <c r="K88" s="8"/>
      <c r="L88" s="8"/>
      <c r="M88" s="8"/>
      <c r="N88" s="8"/>
    </row>
    <row r="89" spans="3:14" s="12" customFormat="1" ht="20.100000000000001" customHeight="1">
      <c r="C89" s="8"/>
      <c r="D89" s="8"/>
      <c r="E89" s="72"/>
      <c r="F89" s="72"/>
      <c r="G89" s="72"/>
      <c r="H89" s="72"/>
      <c r="I89" s="87"/>
      <c r="J89" s="8"/>
      <c r="K89" s="8"/>
      <c r="L89" s="8"/>
      <c r="M89" s="8"/>
      <c r="N89" s="8"/>
    </row>
    <row r="90" spans="3:14" s="12" customFormat="1" ht="20.100000000000001" customHeight="1">
      <c r="C90" s="8"/>
      <c r="D90" s="8"/>
      <c r="E90" s="72"/>
      <c r="F90" s="72"/>
      <c r="G90" s="72"/>
      <c r="H90" s="72"/>
      <c r="I90" s="87"/>
      <c r="J90" s="8"/>
      <c r="K90" s="8"/>
      <c r="L90" s="8"/>
      <c r="M90" s="8"/>
      <c r="N90" s="8"/>
    </row>
    <row r="91" spans="3:14" s="12" customFormat="1" ht="20.100000000000001" customHeight="1">
      <c r="C91" s="8"/>
      <c r="D91" s="8"/>
      <c r="E91" s="72"/>
      <c r="F91" s="72"/>
      <c r="G91" s="72"/>
      <c r="H91" s="72"/>
      <c r="I91" s="87"/>
      <c r="J91" s="8"/>
      <c r="K91" s="8"/>
      <c r="L91" s="8"/>
      <c r="M91" s="8"/>
      <c r="N91" s="8"/>
    </row>
    <row r="92" spans="3:14" s="12" customFormat="1" ht="20.100000000000001" customHeight="1">
      <c r="C92" s="8"/>
      <c r="D92" s="8"/>
      <c r="E92" s="72"/>
      <c r="F92" s="72"/>
      <c r="G92" s="72"/>
      <c r="H92" s="72"/>
      <c r="I92" s="87"/>
      <c r="J92" s="8"/>
      <c r="K92" s="8"/>
      <c r="L92" s="8"/>
      <c r="M92" s="8"/>
      <c r="N92" s="8"/>
    </row>
    <row r="93" spans="3:14" s="12" customFormat="1" ht="20.100000000000001" customHeight="1">
      <c r="C93" s="8"/>
      <c r="D93" s="8"/>
      <c r="E93" s="72"/>
      <c r="F93" s="72"/>
      <c r="G93" s="72"/>
      <c r="H93" s="72"/>
      <c r="I93" s="87"/>
      <c r="J93" s="8"/>
      <c r="K93" s="8"/>
      <c r="L93" s="8"/>
      <c r="M93" s="8"/>
      <c r="N93" s="8"/>
    </row>
    <row r="94" spans="3:14" s="12" customFormat="1" ht="20.100000000000001" customHeight="1">
      <c r="C94" s="8"/>
      <c r="D94" s="8"/>
      <c r="E94" s="72"/>
      <c r="F94" s="72"/>
      <c r="G94" s="72"/>
      <c r="H94" s="72"/>
      <c r="I94" s="87"/>
      <c r="J94" s="8"/>
      <c r="K94" s="8"/>
      <c r="L94" s="8"/>
      <c r="M94" s="8"/>
      <c r="N94" s="8"/>
    </row>
    <row r="95" spans="3:14" s="12" customFormat="1" ht="20.100000000000001" customHeight="1">
      <c r="C95" s="8"/>
      <c r="D95" s="8"/>
      <c r="E95" s="72"/>
      <c r="F95" s="72"/>
      <c r="G95" s="72"/>
      <c r="H95" s="72"/>
      <c r="I95" s="87"/>
      <c r="J95" s="8"/>
      <c r="K95" s="8"/>
      <c r="L95" s="8"/>
      <c r="M95" s="8"/>
      <c r="N95" s="8"/>
    </row>
    <row r="96" spans="3:14" s="12" customFormat="1" ht="20.100000000000001" customHeight="1">
      <c r="C96" s="8"/>
      <c r="D96" s="8"/>
      <c r="E96" s="72"/>
      <c r="F96" s="72"/>
      <c r="G96" s="72"/>
      <c r="H96" s="72"/>
      <c r="I96" s="87"/>
      <c r="J96" s="8"/>
      <c r="K96" s="8"/>
      <c r="L96" s="8"/>
      <c r="M96" s="8"/>
      <c r="N96" s="8"/>
    </row>
    <row r="97" spans="3:14" s="12" customFormat="1" ht="20.100000000000001" customHeight="1">
      <c r="C97" s="8"/>
      <c r="D97" s="8"/>
      <c r="E97" s="72"/>
      <c r="F97" s="72"/>
      <c r="G97" s="72"/>
      <c r="H97" s="72"/>
      <c r="I97" s="87"/>
      <c r="J97" s="8"/>
      <c r="K97" s="8"/>
      <c r="L97" s="8"/>
      <c r="M97" s="8"/>
      <c r="N97" s="8"/>
    </row>
    <row r="98" spans="3:14" s="12" customFormat="1" ht="20.100000000000001" customHeight="1">
      <c r="C98" s="8"/>
      <c r="D98" s="8"/>
      <c r="E98" s="72"/>
      <c r="F98" s="72"/>
      <c r="G98" s="72"/>
      <c r="H98" s="72"/>
      <c r="I98" s="87"/>
      <c r="J98" s="8"/>
      <c r="K98" s="8"/>
      <c r="L98" s="8"/>
      <c r="M98" s="8"/>
      <c r="N98" s="8"/>
    </row>
    <row r="99" spans="3:14" s="12" customFormat="1" ht="20.100000000000001" customHeight="1">
      <c r="C99" s="8"/>
      <c r="D99" s="8"/>
      <c r="E99" s="72"/>
      <c r="F99" s="72"/>
      <c r="G99" s="72"/>
      <c r="H99" s="72"/>
      <c r="I99" s="87"/>
      <c r="J99" s="8"/>
      <c r="K99" s="8"/>
      <c r="L99" s="8"/>
      <c r="M99" s="8"/>
      <c r="N99" s="8"/>
    </row>
    <row r="100" spans="3:14" s="12" customFormat="1" ht="20.100000000000001" customHeight="1">
      <c r="C100" s="8"/>
      <c r="D100" s="8"/>
      <c r="E100" s="72"/>
      <c r="F100" s="72"/>
      <c r="G100" s="72"/>
      <c r="H100" s="72"/>
      <c r="I100" s="87"/>
      <c r="J100" s="8"/>
      <c r="K100" s="8"/>
      <c r="L100" s="8"/>
      <c r="M100" s="8"/>
      <c r="N100" s="8"/>
    </row>
    <row r="101" spans="3:14" s="12" customFormat="1" ht="20.100000000000001" customHeight="1">
      <c r="C101" s="8"/>
      <c r="D101" s="8"/>
      <c r="E101" s="72"/>
      <c r="F101" s="72"/>
      <c r="G101" s="72"/>
      <c r="H101" s="72"/>
      <c r="I101" s="87"/>
      <c r="J101" s="8"/>
      <c r="K101" s="8"/>
      <c r="L101" s="8"/>
      <c r="M101" s="8"/>
      <c r="N101" s="8"/>
    </row>
    <row r="102" spans="3:14" s="12" customFormat="1" ht="20.100000000000001" customHeight="1">
      <c r="C102" s="8"/>
      <c r="D102" s="8"/>
      <c r="E102" s="72"/>
      <c r="F102" s="72"/>
      <c r="G102" s="72"/>
      <c r="H102" s="72"/>
      <c r="I102" s="87"/>
      <c r="J102" s="8"/>
      <c r="K102" s="8"/>
      <c r="L102" s="8"/>
      <c r="M102" s="8"/>
      <c r="N102" s="8"/>
    </row>
    <row r="103" spans="3:14" s="12" customFormat="1" ht="20.100000000000001" customHeight="1">
      <c r="C103" s="8"/>
      <c r="D103" s="8"/>
      <c r="E103" s="72"/>
      <c r="F103" s="72"/>
      <c r="G103" s="72"/>
      <c r="H103" s="72"/>
      <c r="I103" s="87"/>
      <c r="J103" s="8"/>
      <c r="K103" s="8"/>
      <c r="L103" s="8"/>
      <c r="M103" s="8"/>
      <c r="N103" s="8"/>
    </row>
    <row r="104" spans="3:14" s="12" customFormat="1" ht="20.100000000000001" customHeight="1">
      <c r="C104" s="8"/>
      <c r="D104" s="8"/>
      <c r="E104" s="72"/>
      <c r="F104" s="72"/>
      <c r="G104" s="72"/>
      <c r="H104" s="72"/>
      <c r="I104" s="87"/>
      <c r="J104" s="8"/>
      <c r="K104" s="8"/>
      <c r="L104" s="8"/>
      <c r="M104" s="8"/>
      <c r="N104" s="8"/>
    </row>
    <row r="105" spans="3:14" s="12" customFormat="1" ht="20.100000000000001" customHeight="1">
      <c r="C105" s="8"/>
      <c r="D105" s="8"/>
      <c r="E105" s="72"/>
      <c r="F105" s="72"/>
      <c r="G105" s="72"/>
      <c r="H105" s="72"/>
      <c r="I105" s="87"/>
      <c r="J105" s="8"/>
      <c r="K105" s="8"/>
      <c r="L105" s="8"/>
      <c r="M105" s="8"/>
      <c r="N105" s="8"/>
    </row>
    <row r="106" spans="3:14" s="12" customFormat="1" ht="20.100000000000001" customHeight="1">
      <c r="C106" s="8"/>
      <c r="D106" s="8"/>
      <c r="E106" s="72"/>
      <c r="F106" s="72"/>
      <c r="G106" s="72"/>
      <c r="H106" s="72"/>
      <c r="I106" s="87"/>
      <c r="J106" s="8"/>
      <c r="K106" s="8"/>
      <c r="L106" s="8"/>
      <c r="M106" s="8"/>
      <c r="N106" s="8"/>
    </row>
    <row r="107" spans="3:14" s="12" customFormat="1" ht="20.100000000000001" customHeight="1">
      <c r="C107" s="8"/>
      <c r="D107" s="8"/>
      <c r="E107" s="72"/>
      <c r="F107" s="72"/>
      <c r="G107" s="72"/>
      <c r="H107" s="72"/>
      <c r="I107" s="87"/>
      <c r="J107" s="8"/>
      <c r="K107" s="8"/>
      <c r="L107" s="8"/>
      <c r="M107" s="8"/>
      <c r="N107" s="8"/>
    </row>
    <row r="108" spans="3:14" s="12" customFormat="1" ht="20.100000000000001" customHeight="1">
      <c r="C108" s="8"/>
      <c r="D108" s="8"/>
      <c r="E108" s="72"/>
      <c r="F108" s="72"/>
      <c r="G108" s="72"/>
      <c r="H108" s="72"/>
      <c r="I108" s="87"/>
      <c r="J108" s="8"/>
      <c r="K108" s="8"/>
      <c r="L108" s="8"/>
      <c r="M108" s="8"/>
      <c r="N108" s="8"/>
    </row>
    <row r="109" spans="3:14" s="12" customFormat="1" ht="20.100000000000001" customHeight="1">
      <c r="C109" s="8"/>
      <c r="D109" s="8"/>
      <c r="E109" s="72"/>
      <c r="F109" s="72"/>
      <c r="G109" s="72"/>
      <c r="H109" s="72"/>
      <c r="I109" s="87"/>
      <c r="J109" s="8"/>
      <c r="K109" s="8"/>
      <c r="L109" s="8"/>
      <c r="M109" s="8"/>
      <c r="N109" s="8"/>
    </row>
    <row r="110" spans="3:14" s="12" customFormat="1" ht="20.100000000000001" customHeight="1">
      <c r="C110" s="8"/>
      <c r="D110" s="8"/>
      <c r="E110" s="72"/>
      <c r="F110" s="72"/>
      <c r="G110" s="72"/>
      <c r="H110" s="72"/>
      <c r="I110" s="87"/>
      <c r="J110" s="8"/>
      <c r="K110" s="8"/>
      <c r="L110" s="8"/>
      <c r="M110" s="8"/>
      <c r="N110" s="8"/>
    </row>
    <row r="111" spans="3:14" s="12" customFormat="1" ht="20.100000000000001" customHeight="1">
      <c r="C111" s="8"/>
      <c r="D111" s="8"/>
      <c r="E111" s="72"/>
      <c r="F111" s="72"/>
      <c r="G111" s="72"/>
      <c r="H111" s="72"/>
      <c r="I111" s="87"/>
      <c r="J111" s="8"/>
      <c r="K111" s="8"/>
      <c r="L111" s="8"/>
      <c r="M111" s="8"/>
      <c r="N111" s="8"/>
    </row>
    <row r="112" spans="3:14" s="12" customFormat="1" ht="20.100000000000001" customHeight="1">
      <c r="C112" s="8"/>
      <c r="D112" s="8"/>
      <c r="E112" s="72"/>
      <c r="F112" s="72"/>
      <c r="G112" s="72"/>
      <c r="H112" s="72"/>
      <c r="I112" s="87"/>
      <c r="J112" s="8"/>
      <c r="K112" s="8"/>
      <c r="L112" s="8"/>
      <c r="M112" s="8"/>
      <c r="N112" s="8"/>
    </row>
    <row r="113" spans="3:14" s="12" customFormat="1" ht="20.100000000000001" customHeight="1">
      <c r="C113" s="8"/>
      <c r="D113" s="8"/>
      <c r="E113" s="72"/>
      <c r="F113" s="72"/>
      <c r="G113" s="72"/>
      <c r="H113" s="72"/>
      <c r="I113" s="87"/>
      <c r="J113" s="8"/>
      <c r="K113" s="8"/>
      <c r="L113" s="8"/>
      <c r="M113" s="8"/>
      <c r="N113" s="8"/>
    </row>
    <row r="114" spans="3:14" s="12" customFormat="1" ht="20.100000000000001" customHeight="1">
      <c r="C114" s="8"/>
      <c r="D114" s="8"/>
      <c r="E114" s="72"/>
      <c r="F114" s="72"/>
      <c r="G114" s="72"/>
      <c r="H114" s="72"/>
      <c r="I114" s="87"/>
      <c r="J114" s="8"/>
      <c r="K114" s="8"/>
      <c r="L114" s="8"/>
      <c r="M114" s="8"/>
      <c r="N114" s="8"/>
    </row>
    <row r="115" spans="3:14" s="12" customFormat="1" ht="20.100000000000001" customHeight="1">
      <c r="C115" s="8"/>
      <c r="D115" s="8"/>
      <c r="E115" s="72"/>
      <c r="F115" s="72"/>
      <c r="G115" s="72"/>
      <c r="H115" s="72"/>
      <c r="I115" s="87"/>
      <c r="J115" s="8"/>
      <c r="K115" s="8"/>
      <c r="L115" s="8"/>
      <c r="M115" s="8"/>
      <c r="N115" s="8"/>
    </row>
    <row r="116" spans="3:14" s="12" customFormat="1" ht="20.100000000000001" customHeight="1">
      <c r="C116" s="8"/>
      <c r="D116" s="8"/>
      <c r="E116" s="72"/>
      <c r="F116" s="72"/>
      <c r="G116" s="72"/>
      <c r="H116" s="72"/>
      <c r="I116" s="87"/>
      <c r="J116" s="8"/>
      <c r="K116" s="8"/>
      <c r="L116" s="8"/>
      <c r="M116" s="8"/>
      <c r="N116" s="8"/>
    </row>
    <row r="117" spans="3:14" s="12" customFormat="1" ht="20.100000000000001" customHeight="1">
      <c r="C117" s="8"/>
      <c r="D117" s="8"/>
      <c r="E117" s="72"/>
      <c r="F117" s="72"/>
      <c r="G117" s="72"/>
      <c r="H117" s="72"/>
      <c r="I117" s="87"/>
      <c r="J117" s="8"/>
      <c r="K117" s="8"/>
      <c r="L117" s="8"/>
      <c r="M117" s="8"/>
      <c r="N117" s="8"/>
    </row>
    <row r="118" spans="3:14" s="12" customFormat="1" ht="20.100000000000001" customHeight="1">
      <c r="C118" s="8"/>
      <c r="D118" s="8"/>
      <c r="E118" s="72"/>
      <c r="F118" s="72"/>
      <c r="G118" s="72"/>
      <c r="H118" s="72"/>
      <c r="I118" s="87"/>
      <c r="J118" s="8"/>
      <c r="K118" s="8"/>
      <c r="L118" s="8"/>
      <c r="M118" s="8"/>
      <c r="N118" s="8"/>
    </row>
    <row r="119" spans="3:14" s="12" customFormat="1" ht="20.100000000000001" customHeight="1">
      <c r="C119" s="8"/>
      <c r="D119" s="8"/>
      <c r="E119" s="72"/>
      <c r="F119" s="72"/>
      <c r="G119" s="72"/>
      <c r="H119" s="72"/>
      <c r="I119" s="87"/>
      <c r="J119" s="8"/>
      <c r="K119" s="8"/>
      <c r="L119" s="8"/>
      <c r="M119" s="8"/>
      <c r="N119" s="8"/>
    </row>
    <row r="120" spans="3:14" s="12" customFormat="1" ht="20.100000000000001" customHeight="1">
      <c r="C120" s="8"/>
      <c r="D120" s="8"/>
      <c r="E120" s="72"/>
      <c r="F120" s="72"/>
      <c r="G120" s="72"/>
      <c r="H120" s="72"/>
      <c r="I120" s="87"/>
      <c r="J120" s="8"/>
      <c r="K120" s="8"/>
      <c r="L120" s="8"/>
      <c r="M120" s="8"/>
      <c r="N120" s="8"/>
    </row>
    <row r="121" spans="3:14" s="12" customFormat="1" ht="20.100000000000001" customHeight="1">
      <c r="C121" s="8"/>
      <c r="D121" s="8"/>
      <c r="E121" s="72"/>
      <c r="F121" s="72"/>
      <c r="G121" s="72"/>
      <c r="H121" s="72"/>
      <c r="I121" s="87"/>
      <c r="J121" s="8"/>
      <c r="K121" s="8"/>
      <c r="L121" s="8"/>
      <c r="M121" s="8"/>
      <c r="N121" s="8"/>
    </row>
    <row r="122" spans="3:14" s="12" customFormat="1" ht="20.100000000000001" customHeight="1">
      <c r="C122" s="8"/>
      <c r="D122" s="8"/>
      <c r="E122" s="72"/>
      <c r="F122" s="72"/>
      <c r="G122" s="72"/>
      <c r="H122" s="72"/>
      <c r="I122" s="87"/>
      <c r="J122" s="8"/>
      <c r="K122" s="8"/>
      <c r="L122" s="8"/>
      <c r="M122" s="8"/>
      <c r="N122" s="8"/>
    </row>
    <row r="123" spans="3:14" s="12" customFormat="1" ht="20.100000000000001" customHeight="1">
      <c r="C123" s="8"/>
      <c r="D123" s="8"/>
      <c r="E123" s="72"/>
      <c r="F123" s="72"/>
      <c r="G123" s="72"/>
      <c r="H123" s="72"/>
      <c r="I123" s="87"/>
      <c r="J123" s="8"/>
      <c r="K123" s="8"/>
      <c r="L123" s="8"/>
      <c r="M123" s="8"/>
      <c r="N123" s="8"/>
    </row>
    <row r="124" spans="3:14" s="12" customFormat="1" ht="20.100000000000001" customHeight="1">
      <c r="C124" s="8"/>
      <c r="D124" s="8"/>
      <c r="E124" s="72"/>
      <c r="F124" s="72"/>
      <c r="G124" s="72"/>
      <c r="H124" s="72"/>
      <c r="I124" s="87"/>
      <c r="J124" s="8"/>
      <c r="K124" s="8"/>
      <c r="L124" s="8"/>
      <c r="M124" s="8"/>
      <c r="N124" s="8"/>
    </row>
    <row r="125" spans="3:14" s="12" customFormat="1" ht="20.100000000000001" customHeight="1">
      <c r="C125" s="8"/>
      <c r="D125" s="8"/>
      <c r="E125" s="72"/>
      <c r="F125" s="72"/>
      <c r="G125" s="72"/>
      <c r="H125" s="72"/>
      <c r="I125" s="87"/>
      <c r="J125" s="8"/>
      <c r="K125" s="8"/>
      <c r="L125" s="8"/>
      <c r="M125" s="8"/>
      <c r="N125" s="8"/>
    </row>
    <row r="126" spans="3:14" s="12" customFormat="1" ht="20.100000000000001" customHeight="1">
      <c r="C126" s="8"/>
      <c r="D126" s="8"/>
      <c r="E126" s="72"/>
      <c r="F126" s="72"/>
      <c r="G126" s="72"/>
      <c r="H126" s="72"/>
      <c r="I126" s="87"/>
      <c r="J126" s="8"/>
      <c r="K126" s="8"/>
      <c r="L126" s="8"/>
      <c r="M126" s="8"/>
      <c r="N126" s="8"/>
    </row>
    <row r="127" spans="3:14" s="12" customFormat="1" ht="20.100000000000001" customHeight="1">
      <c r="C127" s="8"/>
      <c r="D127" s="8"/>
      <c r="E127" s="72"/>
      <c r="F127" s="72"/>
      <c r="G127" s="72"/>
      <c r="H127" s="72"/>
      <c r="I127" s="87"/>
      <c r="J127" s="8"/>
      <c r="K127" s="8"/>
      <c r="L127" s="8"/>
      <c r="M127" s="8"/>
      <c r="N127" s="8"/>
    </row>
    <row r="128" spans="3:14" s="12" customFormat="1" ht="20.100000000000001" customHeight="1">
      <c r="C128" s="8"/>
      <c r="D128" s="8"/>
      <c r="E128" s="72"/>
      <c r="F128" s="72"/>
      <c r="G128" s="72"/>
      <c r="H128" s="72"/>
      <c r="I128" s="87"/>
      <c r="J128" s="8"/>
      <c r="K128" s="8"/>
      <c r="L128" s="8"/>
      <c r="M128" s="8"/>
      <c r="N128" s="8"/>
    </row>
    <row r="129" spans="3:14" s="12" customFormat="1" ht="20.100000000000001" customHeight="1">
      <c r="C129" s="8"/>
      <c r="D129" s="8"/>
      <c r="E129" s="72"/>
      <c r="F129" s="72"/>
      <c r="G129" s="72"/>
      <c r="H129" s="72"/>
      <c r="I129" s="87"/>
      <c r="J129" s="8"/>
      <c r="K129" s="8"/>
      <c r="L129" s="8"/>
      <c r="M129" s="8"/>
      <c r="N129" s="8"/>
    </row>
    <row r="130" spans="3:14" s="12" customFormat="1" ht="20.100000000000001" customHeight="1">
      <c r="C130" s="8"/>
      <c r="D130" s="8"/>
      <c r="E130" s="72"/>
      <c r="F130" s="72"/>
      <c r="G130" s="72"/>
      <c r="H130" s="72"/>
      <c r="I130" s="87"/>
      <c r="J130" s="8"/>
      <c r="K130" s="8"/>
      <c r="L130" s="8"/>
      <c r="M130" s="8"/>
      <c r="N130" s="8"/>
    </row>
    <row r="131" spans="3:14" s="12" customFormat="1" ht="20.100000000000001" customHeight="1">
      <c r="C131" s="8"/>
      <c r="D131" s="8"/>
      <c r="E131" s="72"/>
      <c r="F131" s="72"/>
      <c r="G131" s="72"/>
      <c r="H131" s="72"/>
      <c r="I131" s="87"/>
      <c r="J131" s="8"/>
      <c r="K131" s="8"/>
      <c r="L131" s="8"/>
      <c r="M131" s="8"/>
      <c r="N131" s="8"/>
    </row>
    <row r="132" spans="3:14" s="12" customFormat="1" ht="20.100000000000001" customHeight="1">
      <c r="C132" s="8"/>
      <c r="D132" s="8"/>
      <c r="E132" s="72"/>
      <c r="F132" s="72"/>
      <c r="G132" s="72"/>
      <c r="H132" s="72"/>
      <c r="I132" s="87"/>
      <c r="J132" s="8"/>
      <c r="K132" s="8"/>
      <c r="L132" s="8"/>
      <c r="M132" s="8"/>
      <c r="N132" s="8"/>
    </row>
    <row r="133" spans="3:14" s="12" customFormat="1" ht="20.100000000000001" customHeight="1">
      <c r="C133" s="8"/>
      <c r="D133" s="8"/>
      <c r="E133" s="72"/>
      <c r="F133" s="72"/>
      <c r="G133" s="72"/>
      <c r="H133" s="72"/>
      <c r="I133" s="87"/>
      <c r="J133" s="8"/>
      <c r="K133" s="8"/>
      <c r="L133" s="8"/>
      <c r="M133" s="8"/>
      <c r="N133" s="8"/>
    </row>
    <row r="134" spans="3:14" s="12" customFormat="1" ht="20.100000000000001" customHeight="1">
      <c r="C134" s="8"/>
      <c r="D134" s="8"/>
      <c r="E134" s="72"/>
      <c r="F134" s="72"/>
      <c r="G134" s="72"/>
      <c r="H134" s="72"/>
      <c r="I134" s="87"/>
      <c r="J134" s="8"/>
      <c r="K134" s="8"/>
      <c r="L134" s="8"/>
      <c r="M134" s="8"/>
      <c r="N134" s="8"/>
    </row>
    <row r="135" spans="3:14" s="12" customFormat="1" ht="20.100000000000001" customHeight="1">
      <c r="C135" s="8"/>
      <c r="D135" s="8"/>
      <c r="E135" s="72"/>
      <c r="F135" s="72"/>
      <c r="G135" s="72"/>
      <c r="H135" s="72"/>
      <c r="I135" s="87"/>
      <c r="J135" s="8"/>
      <c r="K135" s="8"/>
      <c r="L135" s="8"/>
      <c r="M135" s="8"/>
      <c r="N135" s="8"/>
    </row>
    <row r="136" spans="3:14" s="12" customFormat="1" ht="20.100000000000001" customHeight="1">
      <c r="C136" s="8"/>
      <c r="D136" s="8"/>
      <c r="E136" s="72"/>
      <c r="F136" s="72"/>
      <c r="G136" s="72"/>
      <c r="H136" s="72"/>
      <c r="I136" s="87"/>
      <c r="J136" s="8"/>
      <c r="K136" s="8"/>
      <c r="L136" s="8"/>
      <c r="M136" s="8"/>
      <c r="N136" s="8"/>
    </row>
    <row r="137" spans="3:14" s="12" customFormat="1" ht="20.100000000000001" customHeight="1">
      <c r="C137" s="8"/>
      <c r="D137" s="8"/>
      <c r="E137" s="72"/>
      <c r="F137" s="72"/>
      <c r="G137" s="72"/>
      <c r="H137" s="72"/>
      <c r="I137" s="87"/>
      <c r="J137" s="8"/>
      <c r="K137" s="8"/>
      <c r="L137" s="8"/>
      <c r="M137" s="8"/>
      <c r="N137" s="8"/>
    </row>
    <row r="138" spans="3:14" s="12" customFormat="1" ht="20.100000000000001" customHeight="1">
      <c r="C138" s="8"/>
      <c r="D138" s="8"/>
      <c r="E138" s="72"/>
      <c r="F138" s="72"/>
      <c r="G138" s="72"/>
      <c r="H138" s="72"/>
      <c r="I138" s="87"/>
      <c r="J138" s="8"/>
      <c r="K138" s="8"/>
      <c r="L138" s="8"/>
      <c r="M138" s="8"/>
      <c r="N138" s="8"/>
    </row>
    <row r="139" spans="3:14" s="12" customFormat="1" ht="20.100000000000001" customHeight="1">
      <c r="C139" s="8"/>
      <c r="D139" s="8"/>
      <c r="E139" s="72"/>
      <c r="F139" s="72"/>
      <c r="G139" s="72"/>
      <c r="H139" s="72"/>
      <c r="I139" s="87"/>
      <c r="J139" s="8"/>
      <c r="K139" s="8"/>
      <c r="L139" s="8"/>
      <c r="M139" s="8"/>
      <c r="N139" s="8"/>
    </row>
    <row r="140" spans="3:14" s="12" customFormat="1" ht="20.100000000000001" customHeight="1">
      <c r="C140" s="8"/>
      <c r="D140" s="8"/>
      <c r="E140" s="72"/>
      <c r="F140" s="72"/>
      <c r="G140" s="72"/>
      <c r="H140" s="72"/>
      <c r="I140" s="87"/>
      <c r="J140" s="8"/>
      <c r="K140" s="8"/>
      <c r="L140" s="8"/>
      <c r="M140" s="8"/>
      <c r="N140" s="8"/>
    </row>
    <row r="141" spans="3:14" s="12" customFormat="1" ht="20.100000000000001" customHeight="1">
      <c r="C141" s="8"/>
      <c r="D141" s="8"/>
      <c r="E141" s="72"/>
      <c r="F141" s="72"/>
      <c r="G141" s="72"/>
      <c r="H141" s="72"/>
      <c r="I141" s="87"/>
      <c r="J141" s="8"/>
      <c r="K141" s="8"/>
      <c r="L141" s="8"/>
      <c r="M141" s="8"/>
      <c r="N141" s="8"/>
    </row>
    <row r="142" spans="3:14" s="12" customFormat="1" ht="20.100000000000001" customHeight="1">
      <c r="C142" s="8"/>
      <c r="D142" s="8"/>
      <c r="E142" s="72"/>
      <c r="F142" s="72"/>
      <c r="G142" s="72"/>
      <c r="H142" s="72"/>
      <c r="I142" s="87"/>
      <c r="J142" s="8"/>
      <c r="K142" s="8"/>
      <c r="L142" s="8"/>
      <c r="M142" s="8"/>
      <c r="N142" s="8"/>
    </row>
    <row r="143" spans="3:14" s="12" customFormat="1" ht="20.100000000000001" customHeight="1">
      <c r="C143" s="8"/>
      <c r="D143" s="8"/>
      <c r="E143" s="72"/>
      <c r="F143" s="72"/>
      <c r="G143" s="72"/>
      <c r="H143" s="72"/>
      <c r="I143" s="87"/>
      <c r="J143" s="8"/>
      <c r="K143" s="8"/>
      <c r="L143" s="8"/>
      <c r="M143" s="8"/>
      <c r="N143" s="8"/>
    </row>
    <row r="144" spans="3:14" s="12" customFormat="1" ht="20.100000000000001" customHeight="1">
      <c r="C144" s="8"/>
      <c r="D144" s="8"/>
      <c r="E144" s="72"/>
      <c r="F144" s="72"/>
      <c r="G144" s="72"/>
      <c r="H144" s="72"/>
      <c r="I144" s="87"/>
      <c r="J144" s="8"/>
      <c r="K144" s="8"/>
      <c r="L144" s="8"/>
      <c r="M144" s="8"/>
      <c r="N144" s="8"/>
    </row>
    <row r="145" spans="3:14" s="12" customFormat="1" ht="20.100000000000001" customHeight="1">
      <c r="C145" s="8"/>
      <c r="D145" s="8"/>
      <c r="E145" s="72"/>
      <c r="F145" s="72"/>
      <c r="G145" s="72"/>
      <c r="H145" s="72"/>
      <c r="I145" s="87"/>
      <c r="J145" s="8"/>
      <c r="K145" s="8"/>
      <c r="L145" s="8"/>
      <c r="M145" s="8"/>
      <c r="N145" s="8"/>
    </row>
    <row r="146" spans="3:14" s="12" customFormat="1" ht="20.100000000000001" customHeight="1">
      <c r="C146" s="8"/>
      <c r="D146" s="8"/>
      <c r="E146" s="72"/>
      <c r="F146" s="72"/>
      <c r="G146" s="72"/>
      <c r="H146" s="72"/>
      <c r="I146" s="87"/>
      <c r="J146" s="8"/>
      <c r="K146" s="8"/>
      <c r="L146" s="8"/>
      <c r="M146" s="8"/>
      <c r="N146" s="8"/>
    </row>
    <row r="147" spans="3:14" s="12" customFormat="1" ht="20.100000000000001" customHeight="1">
      <c r="C147" s="8"/>
      <c r="D147" s="8"/>
      <c r="E147" s="72"/>
      <c r="F147" s="72"/>
      <c r="G147" s="72"/>
      <c r="H147" s="72"/>
      <c r="I147" s="87"/>
      <c r="J147" s="8"/>
      <c r="K147" s="8"/>
      <c r="L147" s="8"/>
      <c r="M147" s="8"/>
      <c r="N147" s="8"/>
    </row>
    <row r="148" spans="3:14" s="12" customFormat="1" ht="20.100000000000001" customHeight="1">
      <c r="C148" s="8"/>
      <c r="D148" s="8"/>
      <c r="E148" s="72"/>
      <c r="F148" s="72"/>
      <c r="G148" s="72"/>
      <c r="H148" s="72"/>
      <c r="I148" s="87"/>
      <c r="J148" s="8"/>
      <c r="K148" s="8"/>
      <c r="L148" s="8"/>
      <c r="M148" s="8"/>
      <c r="N148" s="8"/>
    </row>
    <row r="149" spans="3:14" s="12" customFormat="1" ht="20.100000000000001" customHeight="1">
      <c r="C149" s="8"/>
      <c r="D149" s="8"/>
      <c r="E149" s="72"/>
      <c r="F149" s="72"/>
      <c r="G149" s="72"/>
      <c r="H149" s="72"/>
      <c r="I149" s="87"/>
      <c r="J149" s="8"/>
      <c r="K149" s="8"/>
      <c r="L149" s="8"/>
      <c r="M149" s="8"/>
      <c r="N149" s="8"/>
    </row>
    <row r="150" spans="3:14" s="12" customFormat="1" ht="20.100000000000001" customHeight="1">
      <c r="C150" s="8"/>
      <c r="D150" s="8"/>
      <c r="E150" s="72"/>
      <c r="F150" s="72"/>
      <c r="G150" s="72"/>
      <c r="H150" s="72"/>
      <c r="I150" s="87"/>
      <c r="J150" s="8"/>
      <c r="K150" s="8"/>
      <c r="L150" s="8"/>
      <c r="M150" s="8"/>
      <c r="N150" s="8"/>
    </row>
    <row r="151" spans="3:14" s="12" customFormat="1" ht="20.100000000000001" customHeight="1">
      <c r="C151" s="8"/>
      <c r="D151" s="8"/>
      <c r="E151" s="72"/>
      <c r="F151" s="72"/>
      <c r="G151" s="72"/>
      <c r="H151" s="72"/>
      <c r="I151" s="87"/>
      <c r="J151" s="8"/>
      <c r="K151" s="8"/>
      <c r="L151" s="8"/>
      <c r="M151" s="8"/>
      <c r="N151" s="8"/>
    </row>
    <row r="152" spans="3:14" s="12" customFormat="1" ht="20.100000000000001" customHeight="1">
      <c r="C152" s="8"/>
      <c r="D152" s="8"/>
      <c r="E152" s="72"/>
      <c r="F152" s="72"/>
      <c r="G152" s="72"/>
      <c r="H152" s="72"/>
      <c r="I152" s="87"/>
      <c r="J152" s="8"/>
      <c r="K152" s="8"/>
      <c r="L152" s="8"/>
      <c r="M152" s="8"/>
      <c r="N152" s="8"/>
    </row>
    <row r="153" spans="3:14" s="12" customFormat="1" ht="20.100000000000001" customHeight="1">
      <c r="C153" s="8"/>
      <c r="D153" s="8"/>
      <c r="E153" s="72"/>
      <c r="F153" s="72"/>
      <c r="G153" s="72"/>
      <c r="H153" s="72"/>
      <c r="I153" s="87"/>
      <c r="J153" s="8"/>
      <c r="K153" s="8"/>
      <c r="L153" s="8"/>
      <c r="M153" s="8"/>
      <c r="N153" s="8"/>
    </row>
    <row r="154" spans="3:14" s="12" customFormat="1" ht="20.100000000000001" customHeight="1">
      <c r="C154" s="8"/>
      <c r="D154" s="8"/>
      <c r="E154" s="72"/>
      <c r="F154" s="72"/>
      <c r="G154" s="72"/>
      <c r="H154" s="72"/>
      <c r="I154" s="87"/>
      <c r="J154" s="8"/>
      <c r="K154" s="8"/>
      <c r="L154" s="8"/>
      <c r="M154" s="8"/>
      <c r="N154" s="8"/>
    </row>
    <row r="155" spans="3:14" s="12" customFormat="1" ht="20.100000000000001" customHeight="1">
      <c r="C155" s="8"/>
      <c r="D155" s="8"/>
      <c r="E155" s="72"/>
      <c r="F155" s="72"/>
      <c r="G155" s="72"/>
      <c r="H155" s="72"/>
      <c r="I155" s="87"/>
      <c r="J155" s="8"/>
      <c r="K155" s="8"/>
      <c r="L155" s="8"/>
      <c r="M155" s="8"/>
      <c r="N155" s="8"/>
    </row>
    <row r="156" spans="3:14" s="12" customFormat="1" ht="20.100000000000001" customHeight="1">
      <c r="C156" s="8"/>
      <c r="D156" s="8"/>
      <c r="E156" s="72"/>
      <c r="F156" s="72"/>
      <c r="G156" s="72"/>
      <c r="H156" s="72"/>
      <c r="I156" s="87"/>
      <c r="J156" s="8"/>
      <c r="K156" s="8"/>
      <c r="L156" s="8"/>
      <c r="M156" s="8"/>
      <c r="N156" s="8"/>
    </row>
    <row r="157" spans="3:14" s="12" customFormat="1" ht="20.100000000000001" customHeight="1">
      <c r="C157" s="8"/>
      <c r="D157" s="8"/>
      <c r="E157" s="72"/>
      <c r="F157" s="72"/>
      <c r="G157" s="72"/>
      <c r="H157" s="72"/>
      <c r="I157" s="87"/>
      <c r="J157" s="8"/>
      <c r="K157" s="8"/>
      <c r="L157" s="8"/>
      <c r="M157" s="8"/>
      <c r="N157" s="8"/>
    </row>
    <row r="158" spans="3:14" s="12" customFormat="1" ht="20.100000000000001" customHeight="1">
      <c r="C158" s="8"/>
      <c r="D158" s="8"/>
      <c r="E158" s="72"/>
      <c r="F158" s="72"/>
      <c r="G158" s="72"/>
      <c r="H158" s="72"/>
      <c r="I158" s="87"/>
      <c r="J158" s="8"/>
      <c r="K158" s="8"/>
      <c r="L158" s="8"/>
      <c r="M158" s="8"/>
      <c r="N158" s="8"/>
    </row>
    <row r="159" spans="3:14" s="12" customFormat="1" ht="20.100000000000001" customHeight="1">
      <c r="C159" s="8"/>
      <c r="D159" s="8"/>
      <c r="E159" s="72"/>
      <c r="F159" s="72"/>
      <c r="G159" s="72"/>
      <c r="H159" s="72"/>
      <c r="I159" s="87"/>
      <c r="J159" s="8"/>
      <c r="K159" s="8"/>
      <c r="L159" s="8"/>
      <c r="M159" s="8"/>
      <c r="N159" s="8"/>
    </row>
    <row r="160" spans="3:14" s="12" customFormat="1" ht="20.100000000000001" customHeight="1">
      <c r="C160" s="8"/>
      <c r="D160" s="8"/>
      <c r="E160" s="72"/>
      <c r="F160" s="72"/>
      <c r="G160" s="72"/>
      <c r="H160" s="72"/>
      <c r="I160" s="87"/>
      <c r="J160" s="8"/>
      <c r="K160" s="8"/>
      <c r="L160" s="8"/>
      <c r="M160" s="8"/>
      <c r="N160" s="8"/>
    </row>
    <row r="161" spans="3:14" s="12" customFormat="1" ht="20.100000000000001" customHeight="1">
      <c r="C161" s="8"/>
      <c r="D161" s="8"/>
      <c r="E161" s="72"/>
      <c r="F161" s="72"/>
      <c r="G161" s="72"/>
      <c r="H161" s="72"/>
      <c r="I161" s="87"/>
      <c r="J161" s="8"/>
      <c r="K161" s="8"/>
      <c r="L161" s="8"/>
      <c r="M161" s="8"/>
      <c r="N161" s="8"/>
    </row>
    <row r="162" spans="3:14" s="12" customFormat="1" ht="20.100000000000001" customHeight="1">
      <c r="C162" s="8"/>
      <c r="D162" s="8"/>
      <c r="E162" s="72"/>
      <c r="F162" s="72"/>
      <c r="G162" s="72"/>
      <c r="H162" s="72"/>
      <c r="I162" s="87"/>
      <c r="J162" s="8"/>
      <c r="K162" s="8"/>
      <c r="L162" s="8"/>
      <c r="M162" s="8"/>
      <c r="N162" s="8"/>
    </row>
    <row r="163" spans="3:14" s="12" customFormat="1" ht="20.100000000000001" customHeight="1">
      <c r="C163" s="8"/>
      <c r="D163" s="8"/>
      <c r="E163" s="72"/>
      <c r="F163" s="72"/>
      <c r="G163" s="72"/>
      <c r="H163" s="72"/>
      <c r="I163" s="87"/>
      <c r="J163" s="8"/>
      <c r="K163" s="8"/>
      <c r="L163" s="8"/>
      <c r="M163" s="8"/>
      <c r="N163" s="8"/>
    </row>
    <row r="164" spans="3:14" s="12" customFormat="1" ht="20.100000000000001" customHeight="1">
      <c r="C164" s="8"/>
      <c r="D164" s="8"/>
      <c r="E164" s="72"/>
      <c r="F164" s="72"/>
      <c r="G164" s="72"/>
      <c r="H164" s="72"/>
      <c r="I164" s="87"/>
      <c r="J164" s="8"/>
      <c r="K164" s="8"/>
      <c r="L164" s="8"/>
      <c r="M164" s="8"/>
      <c r="N164" s="8"/>
    </row>
    <row r="165" spans="3:14" s="12" customFormat="1" ht="20.100000000000001" customHeight="1">
      <c r="C165" s="8"/>
      <c r="D165" s="8"/>
      <c r="E165" s="72"/>
      <c r="F165" s="72"/>
      <c r="G165" s="72"/>
      <c r="H165" s="72"/>
      <c r="I165" s="87"/>
      <c r="J165" s="8"/>
      <c r="K165" s="8"/>
      <c r="L165" s="8"/>
      <c r="M165" s="8"/>
      <c r="N165" s="8"/>
    </row>
    <row r="166" spans="3:14" s="12" customFormat="1" ht="20.100000000000001" customHeight="1">
      <c r="C166" s="8"/>
      <c r="D166" s="8"/>
      <c r="E166" s="72"/>
      <c r="F166" s="72"/>
      <c r="G166" s="72"/>
      <c r="H166" s="72"/>
      <c r="I166" s="87"/>
      <c r="J166" s="8"/>
      <c r="K166" s="8"/>
      <c r="L166" s="8"/>
      <c r="M166" s="8"/>
      <c r="N166" s="8"/>
    </row>
    <row r="167" spans="3:14" s="12" customFormat="1" ht="20.100000000000001" customHeight="1">
      <c r="C167" s="8"/>
      <c r="D167" s="8"/>
      <c r="E167" s="72"/>
      <c r="F167" s="72"/>
      <c r="G167" s="72"/>
      <c r="H167" s="72"/>
      <c r="I167" s="87"/>
      <c r="J167" s="8"/>
      <c r="K167" s="8"/>
      <c r="L167" s="8"/>
      <c r="M167" s="8"/>
      <c r="N167" s="8"/>
    </row>
    <row r="168" spans="3:14" s="12" customFormat="1" ht="20.100000000000001" customHeight="1">
      <c r="C168" s="8"/>
      <c r="D168" s="8"/>
      <c r="E168" s="72"/>
      <c r="F168" s="72"/>
      <c r="G168" s="72"/>
      <c r="H168" s="72"/>
      <c r="I168" s="87"/>
      <c r="J168" s="8"/>
      <c r="K168" s="8"/>
      <c r="L168" s="8"/>
      <c r="M168" s="8"/>
      <c r="N168" s="8"/>
    </row>
    <row r="169" spans="3:14" s="12" customFormat="1" ht="20.100000000000001" customHeight="1">
      <c r="C169" s="8"/>
      <c r="D169" s="8"/>
      <c r="E169" s="72"/>
      <c r="F169" s="72"/>
      <c r="G169" s="72"/>
      <c r="H169" s="72"/>
      <c r="I169" s="87"/>
      <c r="J169" s="8"/>
      <c r="K169" s="8"/>
      <c r="L169" s="8"/>
      <c r="M169" s="8"/>
      <c r="N169" s="8"/>
    </row>
    <row r="170" spans="3:14" s="12" customFormat="1" ht="20.100000000000001" customHeight="1">
      <c r="C170" s="8"/>
      <c r="D170" s="8"/>
      <c r="E170" s="72"/>
      <c r="F170" s="72"/>
      <c r="G170" s="72"/>
      <c r="H170" s="72"/>
      <c r="I170" s="87"/>
      <c r="J170" s="8"/>
      <c r="K170" s="8"/>
      <c r="L170" s="8"/>
      <c r="M170" s="8"/>
      <c r="N170" s="8"/>
    </row>
    <row r="171" spans="3:14" s="12" customFormat="1" ht="20.100000000000001" customHeight="1">
      <c r="C171" s="8"/>
      <c r="D171" s="8"/>
      <c r="E171" s="72"/>
      <c r="F171" s="72"/>
      <c r="G171" s="72"/>
      <c r="H171" s="72"/>
      <c r="I171" s="87"/>
      <c r="J171" s="8"/>
      <c r="K171" s="8"/>
      <c r="L171" s="8"/>
      <c r="M171" s="8"/>
      <c r="N171" s="8"/>
    </row>
    <row r="172" spans="3:14" s="12" customFormat="1" ht="20.100000000000001" customHeight="1">
      <c r="C172" s="8"/>
      <c r="D172" s="8"/>
      <c r="E172" s="72"/>
      <c r="F172" s="72"/>
      <c r="G172" s="72"/>
      <c r="H172" s="72"/>
      <c r="I172" s="87"/>
      <c r="J172" s="8"/>
      <c r="K172" s="8"/>
      <c r="L172" s="8"/>
      <c r="M172" s="8"/>
      <c r="N172" s="8"/>
    </row>
    <row r="173" spans="3:14" s="12" customFormat="1" ht="20.100000000000001" customHeight="1">
      <c r="C173" s="8"/>
      <c r="D173" s="8"/>
      <c r="E173" s="72"/>
      <c r="F173" s="72"/>
      <c r="G173" s="72"/>
      <c r="H173" s="72"/>
      <c r="I173" s="87"/>
      <c r="J173" s="8"/>
      <c r="K173" s="8"/>
      <c r="L173" s="8"/>
      <c r="M173" s="8"/>
      <c r="N173" s="8"/>
    </row>
    <row r="174" spans="3:14" s="12" customFormat="1" ht="20.100000000000001" customHeight="1">
      <c r="C174" s="8"/>
      <c r="D174" s="8"/>
      <c r="E174" s="72"/>
      <c r="F174" s="72"/>
      <c r="G174" s="72"/>
      <c r="H174" s="72"/>
      <c r="I174" s="87"/>
      <c r="J174" s="8"/>
      <c r="K174" s="8"/>
      <c r="L174" s="8"/>
      <c r="M174" s="8"/>
      <c r="N174" s="8"/>
    </row>
    <row r="175" spans="3:14" s="12" customFormat="1" ht="20.100000000000001" customHeight="1">
      <c r="C175" s="8"/>
      <c r="D175" s="8"/>
      <c r="E175" s="72"/>
      <c r="F175" s="72"/>
      <c r="G175" s="72"/>
      <c r="H175" s="72"/>
      <c r="I175" s="87"/>
      <c r="J175" s="8"/>
      <c r="K175" s="8"/>
      <c r="L175" s="8"/>
      <c r="M175" s="8"/>
      <c r="N175" s="8"/>
    </row>
    <row r="176" spans="3:14" s="12" customFormat="1" ht="20.100000000000001" customHeight="1">
      <c r="C176" s="8"/>
      <c r="D176" s="8"/>
      <c r="E176" s="72"/>
      <c r="F176" s="72"/>
      <c r="G176" s="72"/>
      <c r="H176" s="72"/>
      <c r="I176" s="87"/>
      <c r="J176" s="8"/>
      <c r="K176" s="8"/>
      <c r="L176" s="8"/>
      <c r="M176" s="8"/>
      <c r="N176" s="8"/>
    </row>
    <row r="177" spans="3:14" s="12" customFormat="1" ht="20.100000000000001" customHeight="1">
      <c r="C177" s="8"/>
      <c r="D177" s="8"/>
      <c r="E177" s="72"/>
      <c r="F177" s="72"/>
      <c r="G177" s="72"/>
      <c r="H177" s="72"/>
      <c r="I177" s="87"/>
      <c r="J177" s="8"/>
      <c r="K177" s="8"/>
      <c r="L177" s="8"/>
      <c r="M177" s="8"/>
      <c r="N177" s="8"/>
    </row>
    <row r="178" spans="3:14" s="12" customFormat="1" ht="20.100000000000001" customHeight="1">
      <c r="C178" s="8"/>
      <c r="D178" s="8"/>
      <c r="E178" s="72"/>
      <c r="F178" s="72"/>
      <c r="G178" s="72"/>
      <c r="H178" s="72"/>
      <c r="I178" s="87"/>
      <c r="J178" s="8"/>
      <c r="K178" s="8"/>
      <c r="L178" s="8"/>
      <c r="M178" s="8"/>
      <c r="N178" s="8"/>
    </row>
    <row r="179" spans="3:14" s="12" customFormat="1" ht="20.100000000000001" customHeight="1">
      <c r="C179" s="8"/>
      <c r="D179" s="8"/>
      <c r="E179" s="72"/>
      <c r="F179" s="72"/>
      <c r="G179" s="72"/>
      <c r="H179" s="72"/>
      <c r="I179" s="87"/>
      <c r="J179" s="8"/>
      <c r="K179" s="8"/>
      <c r="L179" s="8"/>
      <c r="M179" s="8"/>
      <c r="N179" s="8"/>
    </row>
    <row r="180" spans="3:14" s="12" customFormat="1" ht="20.100000000000001" customHeight="1">
      <c r="C180" s="8"/>
      <c r="D180" s="8"/>
      <c r="E180" s="72"/>
      <c r="F180" s="72"/>
      <c r="G180" s="72"/>
      <c r="H180" s="72"/>
      <c r="I180" s="87"/>
      <c r="J180" s="8"/>
      <c r="K180" s="8"/>
      <c r="L180" s="8"/>
      <c r="M180" s="8"/>
      <c r="N180" s="8"/>
    </row>
    <row r="181" spans="3:14" s="12" customFormat="1" ht="20.100000000000001" customHeight="1">
      <c r="C181" s="8"/>
      <c r="D181" s="8"/>
      <c r="E181" s="72"/>
      <c r="F181" s="72"/>
      <c r="G181" s="72"/>
      <c r="H181" s="72"/>
      <c r="I181" s="87"/>
      <c r="J181" s="8"/>
      <c r="K181" s="8"/>
      <c r="L181" s="8"/>
      <c r="M181" s="8"/>
      <c r="N181" s="8"/>
    </row>
    <row r="182" spans="3:14" s="12" customFormat="1" ht="20.100000000000001" customHeight="1">
      <c r="C182" s="8"/>
      <c r="D182" s="8"/>
      <c r="E182" s="72"/>
      <c r="F182" s="72"/>
      <c r="G182" s="72"/>
      <c r="H182" s="72"/>
      <c r="I182" s="87"/>
      <c r="J182" s="8"/>
      <c r="K182" s="8"/>
      <c r="L182" s="8"/>
      <c r="M182" s="8"/>
      <c r="N182" s="8"/>
    </row>
    <row r="183" spans="3:14" s="12" customFormat="1" ht="20.100000000000001" customHeight="1">
      <c r="C183" s="8"/>
      <c r="D183" s="8"/>
      <c r="E183" s="72"/>
      <c r="F183" s="72"/>
      <c r="G183" s="72"/>
      <c r="H183" s="72"/>
      <c r="I183" s="87"/>
      <c r="J183" s="8"/>
      <c r="K183" s="8"/>
      <c r="L183" s="8"/>
      <c r="M183" s="8"/>
      <c r="N183" s="8"/>
    </row>
    <row r="184" spans="3:14" s="12" customFormat="1" ht="20.100000000000001" customHeight="1">
      <c r="C184" s="8"/>
      <c r="D184" s="8"/>
      <c r="E184" s="72"/>
      <c r="F184" s="72"/>
      <c r="G184" s="72"/>
      <c r="H184" s="72"/>
      <c r="I184" s="87"/>
      <c r="J184" s="8"/>
      <c r="K184" s="8"/>
      <c r="L184" s="8"/>
      <c r="M184" s="8"/>
      <c r="N184" s="8"/>
    </row>
    <row r="185" spans="3:14" s="12" customFormat="1" ht="20.100000000000001" customHeight="1">
      <c r="C185" s="8"/>
      <c r="D185" s="8"/>
      <c r="E185" s="72"/>
      <c r="F185" s="72"/>
      <c r="G185" s="72"/>
      <c r="H185" s="72"/>
      <c r="I185" s="87"/>
      <c r="J185" s="8"/>
      <c r="K185" s="8"/>
      <c r="L185" s="8"/>
      <c r="M185" s="8"/>
      <c r="N185" s="8"/>
    </row>
    <row r="186" spans="3:14" s="12" customFormat="1" ht="20.100000000000001" customHeight="1">
      <c r="C186" s="8"/>
      <c r="D186" s="8"/>
      <c r="E186" s="72"/>
      <c r="F186" s="72"/>
      <c r="G186" s="72"/>
      <c r="H186" s="72"/>
      <c r="I186" s="87"/>
      <c r="J186" s="8"/>
      <c r="K186" s="8"/>
      <c r="L186" s="8"/>
      <c r="M186" s="8"/>
      <c r="N186" s="8"/>
    </row>
    <row r="187" spans="3:14" s="12" customFormat="1" ht="20.100000000000001" customHeight="1">
      <c r="C187" s="8"/>
      <c r="D187" s="8"/>
      <c r="E187" s="72"/>
      <c r="F187" s="72"/>
      <c r="G187" s="72"/>
      <c r="H187" s="72"/>
      <c r="I187" s="87"/>
      <c r="J187" s="8"/>
      <c r="K187" s="8"/>
      <c r="L187" s="8"/>
      <c r="M187" s="8"/>
      <c r="N187" s="8"/>
    </row>
    <row r="188" spans="3:14" s="12" customFormat="1" ht="20.100000000000001" customHeight="1">
      <c r="C188" s="8"/>
      <c r="D188" s="8"/>
      <c r="E188" s="72"/>
      <c r="F188" s="72"/>
      <c r="G188" s="72"/>
      <c r="H188" s="72"/>
      <c r="I188" s="87"/>
      <c r="J188" s="8"/>
      <c r="K188" s="8"/>
      <c r="L188" s="8"/>
      <c r="M188" s="8"/>
      <c r="N188" s="8"/>
    </row>
    <row r="189" spans="3:14" s="12" customFormat="1" ht="20.100000000000001" customHeight="1">
      <c r="C189" s="8"/>
      <c r="D189" s="8"/>
      <c r="E189" s="72"/>
      <c r="F189" s="72"/>
      <c r="G189" s="72"/>
      <c r="H189" s="72"/>
      <c r="I189" s="87"/>
      <c r="J189" s="8"/>
      <c r="K189" s="8"/>
      <c r="L189" s="8"/>
      <c r="M189" s="8"/>
      <c r="N189" s="8"/>
    </row>
    <row r="190" spans="3:14" s="12" customFormat="1" ht="20.100000000000001" customHeight="1">
      <c r="C190" s="8"/>
      <c r="D190" s="8"/>
      <c r="E190" s="72"/>
      <c r="F190" s="72"/>
      <c r="G190" s="72"/>
      <c r="H190" s="72"/>
      <c r="I190" s="87"/>
      <c r="J190" s="8"/>
      <c r="K190" s="8"/>
      <c r="L190" s="8"/>
      <c r="M190" s="8"/>
      <c r="N190" s="8"/>
    </row>
    <row r="191" spans="3:14" s="12" customFormat="1" ht="20.100000000000001" customHeight="1">
      <c r="C191" s="8"/>
      <c r="D191" s="8"/>
      <c r="E191" s="72"/>
      <c r="F191" s="72"/>
      <c r="G191" s="72"/>
      <c r="H191" s="72"/>
      <c r="I191" s="87"/>
      <c r="J191" s="8"/>
      <c r="K191" s="8"/>
      <c r="L191" s="8"/>
      <c r="M191" s="8"/>
      <c r="N191" s="8"/>
    </row>
    <row r="192" spans="3:14" s="12" customFormat="1" ht="20.100000000000001" customHeight="1">
      <c r="C192" s="8"/>
      <c r="D192" s="8"/>
      <c r="E192" s="72"/>
      <c r="F192" s="72"/>
      <c r="G192" s="72"/>
      <c r="H192" s="72"/>
      <c r="I192" s="87"/>
      <c r="J192" s="8"/>
      <c r="K192" s="8"/>
      <c r="L192" s="8"/>
      <c r="M192" s="8"/>
      <c r="N192" s="8"/>
    </row>
    <row r="193" spans="3:14" s="12" customFormat="1" ht="20.100000000000001" customHeight="1">
      <c r="C193" s="8"/>
      <c r="D193" s="8"/>
      <c r="E193" s="72"/>
      <c r="F193" s="72"/>
      <c r="G193" s="72"/>
      <c r="H193" s="72"/>
      <c r="I193" s="87"/>
      <c r="J193" s="8"/>
      <c r="K193" s="8"/>
      <c r="L193" s="8"/>
      <c r="M193" s="8"/>
      <c r="N193" s="8"/>
    </row>
    <row r="194" spans="3:14" s="12" customFormat="1" ht="20.100000000000001" customHeight="1">
      <c r="C194" s="8"/>
      <c r="D194" s="8"/>
      <c r="E194" s="72"/>
      <c r="F194" s="72"/>
      <c r="G194" s="72"/>
      <c r="H194" s="72"/>
      <c r="I194" s="87"/>
      <c r="J194" s="8"/>
      <c r="K194" s="8"/>
      <c r="L194" s="8"/>
      <c r="M194" s="8"/>
      <c r="N194" s="8"/>
    </row>
    <row r="195" spans="3:14" s="12" customFormat="1" ht="20.100000000000001" customHeight="1">
      <c r="C195" s="8"/>
      <c r="D195" s="8"/>
      <c r="E195" s="72"/>
      <c r="F195" s="72"/>
      <c r="G195" s="72"/>
      <c r="H195" s="72"/>
      <c r="I195" s="87"/>
      <c r="J195" s="8"/>
      <c r="K195" s="8"/>
      <c r="L195" s="8"/>
      <c r="M195" s="8"/>
      <c r="N195" s="8"/>
    </row>
    <row r="196" spans="3:14" s="12" customFormat="1" ht="20.100000000000001" customHeight="1">
      <c r="C196" s="8"/>
      <c r="D196" s="8"/>
      <c r="E196" s="72"/>
      <c r="F196" s="72"/>
      <c r="G196" s="72"/>
      <c r="H196" s="72"/>
      <c r="I196" s="87"/>
      <c r="J196" s="8"/>
      <c r="K196" s="8"/>
      <c r="L196" s="8"/>
      <c r="M196" s="8"/>
      <c r="N196" s="8"/>
    </row>
    <row r="197" spans="3:14" s="12" customFormat="1" ht="20.100000000000001" customHeight="1">
      <c r="C197" s="8"/>
      <c r="D197" s="8"/>
      <c r="E197" s="72"/>
      <c r="F197" s="72"/>
      <c r="G197" s="72"/>
      <c r="H197" s="72"/>
      <c r="I197" s="87"/>
      <c r="J197" s="8"/>
      <c r="K197" s="8"/>
      <c r="L197" s="8"/>
      <c r="M197" s="8"/>
      <c r="N197" s="8"/>
    </row>
    <row r="198" spans="3:14" s="12" customFormat="1" ht="20.100000000000001" customHeight="1">
      <c r="C198" s="8"/>
      <c r="D198" s="8"/>
      <c r="E198" s="72"/>
      <c r="F198" s="72"/>
      <c r="G198" s="72"/>
      <c r="H198" s="72"/>
      <c r="I198" s="87"/>
      <c r="J198" s="8"/>
      <c r="K198" s="8"/>
      <c r="L198" s="8"/>
      <c r="M198" s="8"/>
      <c r="N198" s="8"/>
    </row>
    <row r="199" spans="3:14" s="12" customFormat="1" ht="20.100000000000001" customHeight="1">
      <c r="C199" s="8"/>
      <c r="D199" s="8"/>
      <c r="E199" s="72"/>
      <c r="F199" s="72"/>
      <c r="G199" s="72"/>
      <c r="H199" s="72"/>
      <c r="I199" s="87"/>
      <c r="J199" s="8"/>
      <c r="K199" s="8"/>
      <c r="L199" s="8"/>
      <c r="M199" s="8"/>
      <c r="N199" s="8"/>
    </row>
    <row r="200" spans="3:14" s="12" customFormat="1" ht="20.100000000000001" customHeight="1">
      <c r="C200" s="8"/>
      <c r="D200" s="8"/>
      <c r="E200" s="72"/>
      <c r="F200" s="72"/>
      <c r="G200" s="72"/>
      <c r="H200" s="72"/>
      <c r="I200" s="87"/>
      <c r="J200" s="8"/>
      <c r="K200" s="8"/>
      <c r="L200" s="8"/>
      <c r="M200" s="8"/>
      <c r="N200" s="8"/>
    </row>
    <row r="201" spans="3:14" s="12" customFormat="1" ht="20.100000000000001" customHeight="1">
      <c r="C201" s="8"/>
      <c r="D201" s="8"/>
      <c r="E201" s="72"/>
      <c r="F201" s="72"/>
      <c r="G201" s="72"/>
      <c r="H201" s="72"/>
      <c r="I201" s="87"/>
      <c r="J201" s="8"/>
      <c r="K201" s="8"/>
      <c r="L201" s="8"/>
      <c r="M201" s="8"/>
      <c r="N201" s="8"/>
    </row>
    <row r="202" spans="3:14" s="12" customFormat="1" ht="20.100000000000001" customHeight="1">
      <c r="C202" s="8"/>
      <c r="D202" s="8"/>
      <c r="E202" s="72"/>
      <c r="F202" s="72"/>
      <c r="G202" s="72"/>
      <c r="H202" s="72"/>
      <c r="I202" s="87"/>
      <c r="J202" s="8"/>
      <c r="K202" s="8"/>
      <c r="L202" s="8"/>
      <c r="M202" s="8"/>
      <c r="N202" s="8"/>
    </row>
    <row r="203" spans="3:14" s="12" customFormat="1" ht="20.100000000000001" customHeight="1">
      <c r="C203" s="8"/>
      <c r="D203" s="8"/>
      <c r="E203" s="72"/>
      <c r="F203" s="72"/>
      <c r="G203" s="72"/>
      <c r="H203" s="72"/>
      <c r="I203" s="87"/>
      <c r="J203" s="8"/>
      <c r="K203" s="8"/>
      <c r="L203" s="8"/>
      <c r="M203" s="8"/>
      <c r="N203" s="8"/>
    </row>
    <row r="204" spans="3:14" s="12" customFormat="1" ht="20.100000000000001" customHeight="1">
      <c r="C204" s="8"/>
      <c r="D204" s="8"/>
      <c r="E204" s="72"/>
      <c r="F204" s="72"/>
      <c r="G204" s="72"/>
      <c r="H204" s="72"/>
      <c r="I204" s="87"/>
      <c r="J204" s="8"/>
      <c r="K204" s="8"/>
      <c r="L204" s="8"/>
      <c r="M204" s="8"/>
      <c r="N204" s="8"/>
    </row>
    <row r="205" spans="3:14" s="12" customFormat="1" ht="20.100000000000001" customHeight="1">
      <c r="C205" s="8"/>
      <c r="D205" s="8"/>
      <c r="E205" s="72"/>
      <c r="F205" s="72"/>
      <c r="G205" s="72"/>
      <c r="H205" s="72"/>
      <c r="I205" s="87"/>
      <c r="J205" s="8"/>
      <c r="K205" s="8"/>
      <c r="L205" s="8"/>
      <c r="M205" s="8"/>
      <c r="N205" s="8"/>
    </row>
    <row r="206" spans="3:14" s="12" customFormat="1" ht="20.100000000000001" customHeight="1">
      <c r="C206" s="8"/>
      <c r="D206" s="8"/>
      <c r="E206" s="72"/>
      <c r="F206" s="72"/>
      <c r="G206" s="72"/>
      <c r="H206" s="72"/>
      <c r="I206" s="87"/>
      <c r="J206" s="8"/>
      <c r="K206" s="8"/>
      <c r="L206" s="8"/>
      <c r="M206" s="8"/>
      <c r="N206" s="8"/>
    </row>
    <row r="207" spans="3:14" s="12" customFormat="1" ht="20.100000000000001" customHeight="1">
      <c r="C207" s="8"/>
      <c r="D207" s="8"/>
      <c r="E207" s="72"/>
      <c r="F207" s="72"/>
      <c r="G207" s="72"/>
      <c r="H207" s="72"/>
      <c r="I207" s="87"/>
      <c r="J207" s="8"/>
      <c r="K207" s="8"/>
      <c r="L207" s="8"/>
      <c r="M207" s="8"/>
      <c r="N207" s="8"/>
    </row>
    <row r="208" spans="3:14" s="12" customFormat="1" ht="20.100000000000001" customHeight="1">
      <c r="C208" s="8"/>
      <c r="D208" s="8"/>
      <c r="E208" s="72"/>
      <c r="F208" s="72"/>
      <c r="G208" s="72"/>
      <c r="H208" s="72"/>
      <c r="I208" s="87"/>
      <c r="J208" s="8"/>
      <c r="K208" s="8"/>
      <c r="L208" s="8"/>
      <c r="M208" s="8"/>
      <c r="N208" s="8"/>
    </row>
    <row r="209" spans="3:14" s="12" customFormat="1" ht="20.100000000000001" customHeight="1">
      <c r="C209" s="8"/>
      <c r="D209" s="8"/>
      <c r="E209" s="72"/>
      <c r="F209" s="72"/>
      <c r="G209" s="72"/>
      <c r="H209" s="72"/>
      <c r="I209" s="87"/>
      <c r="J209" s="8"/>
      <c r="K209" s="8"/>
      <c r="L209" s="8"/>
      <c r="M209" s="8"/>
      <c r="N209" s="8"/>
    </row>
    <row r="210" spans="3:14" s="12" customFormat="1" ht="20.100000000000001" customHeight="1">
      <c r="C210" s="8"/>
      <c r="D210" s="8"/>
      <c r="E210" s="72"/>
      <c r="F210" s="72"/>
      <c r="G210" s="72"/>
      <c r="H210" s="72"/>
      <c r="I210" s="87"/>
      <c r="J210" s="8"/>
      <c r="K210" s="8"/>
      <c r="L210" s="8"/>
      <c r="M210" s="8"/>
      <c r="N210" s="8"/>
    </row>
    <row r="211" spans="3:14" s="12" customFormat="1" ht="20.100000000000001" customHeight="1">
      <c r="C211" s="8"/>
      <c r="D211" s="8"/>
      <c r="E211" s="72"/>
      <c r="F211" s="72"/>
      <c r="G211" s="72"/>
      <c r="H211" s="72"/>
      <c r="I211" s="87"/>
      <c r="J211" s="8"/>
      <c r="K211" s="8"/>
      <c r="L211" s="8"/>
      <c r="M211" s="8"/>
      <c r="N211" s="8"/>
    </row>
    <row r="212" spans="3:14" s="12" customFormat="1" ht="20.100000000000001" customHeight="1">
      <c r="C212" s="8"/>
      <c r="D212" s="8"/>
      <c r="E212" s="72"/>
      <c r="F212" s="72"/>
      <c r="G212" s="72"/>
      <c r="H212" s="72"/>
      <c r="I212" s="87"/>
      <c r="J212" s="8"/>
      <c r="K212" s="8"/>
      <c r="L212" s="8"/>
      <c r="M212" s="8"/>
      <c r="N212" s="8"/>
    </row>
    <row r="213" spans="3:14" s="12" customFormat="1" ht="20.100000000000001" customHeight="1">
      <c r="C213" s="8"/>
      <c r="D213" s="8"/>
      <c r="E213" s="72"/>
      <c r="F213" s="72"/>
      <c r="G213" s="72"/>
      <c r="H213" s="72"/>
      <c r="I213" s="87"/>
      <c r="J213" s="8"/>
      <c r="K213" s="8"/>
      <c r="L213" s="8"/>
      <c r="M213" s="8"/>
      <c r="N213" s="8"/>
    </row>
    <row r="214" spans="3:14" s="12" customFormat="1" ht="20.100000000000001" customHeight="1">
      <c r="C214" s="8"/>
      <c r="D214" s="8"/>
      <c r="E214" s="72"/>
      <c r="F214" s="72"/>
      <c r="G214" s="72"/>
      <c r="H214" s="72"/>
      <c r="I214" s="87"/>
      <c r="J214" s="8"/>
      <c r="K214" s="8"/>
      <c r="L214" s="8"/>
      <c r="M214" s="8"/>
      <c r="N214" s="8"/>
    </row>
    <row r="215" spans="3:14" s="12" customFormat="1" ht="20.100000000000001" customHeight="1">
      <c r="C215" s="8"/>
      <c r="D215" s="8"/>
      <c r="E215" s="72"/>
      <c r="F215" s="72"/>
      <c r="G215" s="72"/>
      <c r="H215" s="72"/>
      <c r="I215" s="87"/>
      <c r="J215" s="8"/>
      <c r="K215" s="8"/>
      <c r="L215" s="8"/>
      <c r="M215" s="8"/>
      <c r="N215" s="8"/>
    </row>
    <row r="216" spans="3:14" s="12" customFormat="1" ht="20.100000000000001" customHeight="1">
      <c r="C216" s="8"/>
      <c r="D216" s="8"/>
      <c r="E216" s="72"/>
      <c r="F216" s="72"/>
      <c r="G216" s="72"/>
      <c r="H216" s="72"/>
      <c r="I216" s="87"/>
      <c r="J216" s="8"/>
      <c r="K216" s="8"/>
      <c r="L216" s="8"/>
      <c r="M216" s="8"/>
      <c r="N216" s="8"/>
    </row>
    <row r="217" spans="3:14" s="12" customFormat="1" ht="20.100000000000001" customHeight="1">
      <c r="C217" s="8"/>
      <c r="D217" s="8"/>
      <c r="E217" s="72"/>
      <c r="F217" s="72"/>
      <c r="G217" s="72"/>
      <c r="H217" s="72"/>
      <c r="I217" s="87"/>
      <c r="J217" s="8"/>
      <c r="K217" s="8"/>
      <c r="L217" s="8"/>
      <c r="M217" s="8"/>
      <c r="N217" s="8"/>
    </row>
    <row r="218" spans="3:14" s="12" customFormat="1" ht="20.100000000000001" customHeight="1">
      <c r="C218" s="8"/>
      <c r="D218" s="8"/>
      <c r="E218" s="72"/>
      <c r="F218" s="72"/>
      <c r="G218" s="72"/>
      <c r="H218" s="72"/>
      <c r="I218" s="87"/>
      <c r="J218" s="8"/>
      <c r="K218" s="8"/>
      <c r="L218" s="8"/>
      <c r="M218" s="8"/>
      <c r="N218" s="8"/>
    </row>
    <row r="219" spans="3:14" s="12" customFormat="1" ht="20.100000000000001" customHeight="1">
      <c r="C219" s="8"/>
      <c r="D219" s="8"/>
      <c r="E219" s="72"/>
      <c r="F219" s="72"/>
      <c r="G219" s="72"/>
      <c r="H219" s="72"/>
      <c r="I219" s="87"/>
      <c r="J219" s="8"/>
      <c r="K219" s="8"/>
      <c r="L219" s="8"/>
      <c r="M219" s="8"/>
      <c r="N219" s="8"/>
    </row>
    <row r="220" spans="3:14" s="12" customFormat="1" ht="20.100000000000001" customHeight="1">
      <c r="C220" s="8"/>
      <c r="D220" s="8"/>
      <c r="E220" s="72"/>
      <c r="F220" s="72"/>
      <c r="G220" s="72"/>
      <c r="H220" s="72"/>
      <c r="I220" s="87"/>
      <c r="J220" s="8"/>
      <c r="K220" s="8"/>
      <c r="L220" s="8"/>
      <c r="M220" s="8"/>
      <c r="N220" s="8"/>
    </row>
    <row r="221" spans="3:14" s="12" customFormat="1" ht="20.100000000000001" customHeight="1">
      <c r="C221" s="8"/>
      <c r="D221" s="8"/>
      <c r="E221" s="72"/>
      <c r="F221" s="72"/>
      <c r="G221" s="72"/>
      <c r="H221" s="72"/>
      <c r="I221" s="87"/>
      <c r="J221" s="8"/>
      <c r="K221" s="8"/>
      <c r="L221" s="8"/>
      <c r="M221" s="8"/>
      <c r="N221" s="8"/>
    </row>
    <row r="222" spans="3:14" s="12" customFormat="1" ht="20.100000000000001" customHeight="1">
      <c r="C222" s="8"/>
      <c r="D222" s="8"/>
      <c r="E222" s="72"/>
      <c r="F222" s="72"/>
      <c r="G222" s="72"/>
      <c r="H222" s="72"/>
      <c r="I222" s="87"/>
      <c r="J222" s="8"/>
      <c r="K222" s="8"/>
      <c r="L222" s="8"/>
      <c r="M222" s="8"/>
      <c r="N222" s="8"/>
    </row>
    <row r="223" spans="3:14" s="12" customFormat="1" ht="20.100000000000001" customHeight="1">
      <c r="C223" s="8"/>
      <c r="D223" s="8"/>
      <c r="E223" s="72"/>
      <c r="F223" s="72"/>
      <c r="G223" s="72"/>
      <c r="H223" s="72"/>
      <c r="I223" s="87"/>
      <c r="J223" s="8"/>
      <c r="K223" s="8"/>
      <c r="L223" s="8"/>
      <c r="M223" s="8"/>
      <c r="N223" s="8"/>
    </row>
    <row r="224" spans="3:14" s="12" customFormat="1" ht="20.100000000000001" customHeight="1">
      <c r="C224" s="8"/>
      <c r="D224" s="8"/>
      <c r="E224" s="72"/>
      <c r="F224" s="72"/>
      <c r="G224" s="72"/>
      <c r="H224" s="72"/>
      <c r="I224" s="87"/>
      <c r="J224" s="8"/>
      <c r="K224" s="8"/>
      <c r="L224" s="8"/>
      <c r="M224" s="8"/>
      <c r="N224" s="8"/>
    </row>
    <row r="225" spans="3:14" s="12" customFormat="1" ht="20.100000000000001" customHeight="1">
      <c r="C225" s="8"/>
      <c r="D225" s="8"/>
      <c r="E225" s="72"/>
      <c r="F225" s="72"/>
      <c r="G225" s="72"/>
      <c r="H225" s="72"/>
      <c r="I225" s="87"/>
      <c r="J225" s="8"/>
      <c r="K225" s="8"/>
      <c r="L225" s="8"/>
      <c r="M225" s="8"/>
      <c r="N225" s="8"/>
    </row>
    <row r="226" spans="3:14" s="12" customFormat="1" ht="20.100000000000001" customHeight="1">
      <c r="C226" s="8"/>
      <c r="D226" s="8"/>
      <c r="E226" s="72"/>
      <c r="F226" s="72"/>
      <c r="G226" s="72"/>
      <c r="H226" s="72"/>
      <c r="I226" s="87"/>
      <c r="J226" s="8"/>
      <c r="K226" s="8"/>
      <c r="L226" s="8"/>
      <c r="M226" s="8"/>
      <c r="N226" s="8"/>
    </row>
    <row r="227" spans="3:14" s="12" customFormat="1" ht="20.100000000000001" customHeight="1">
      <c r="C227" s="8"/>
      <c r="D227" s="8"/>
      <c r="E227" s="72"/>
      <c r="F227" s="72"/>
      <c r="G227" s="72"/>
      <c r="H227" s="72"/>
      <c r="I227" s="87"/>
      <c r="J227" s="8"/>
      <c r="K227" s="8"/>
      <c r="L227" s="8"/>
      <c r="M227" s="8"/>
      <c r="N227" s="8"/>
    </row>
    <row r="228" spans="3:14" s="12" customFormat="1" ht="20.100000000000001" customHeight="1">
      <c r="C228" s="8"/>
      <c r="D228" s="8"/>
      <c r="E228" s="72"/>
      <c r="F228" s="72"/>
      <c r="G228" s="72"/>
      <c r="H228" s="72"/>
      <c r="I228" s="87"/>
      <c r="J228" s="8"/>
      <c r="K228" s="8"/>
      <c r="L228" s="8"/>
      <c r="M228" s="8"/>
      <c r="N228" s="8"/>
    </row>
    <row r="229" spans="3:14" s="12" customFormat="1" ht="20.100000000000001" customHeight="1">
      <c r="C229" s="8"/>
      <c r="D229" s="8"/>
      <c r="E229" s="72"/>
      <c r="F229" s="72"/>
      <c r="G229" s="72"/>
      <c r="H229" s="72"/>
      <c r="I229" s="87"/>
      <c r="J229" s="8"/>
      <c r="K229" s="8"/>
      <c r="L229" s="8"/>
      <c r="M229" s="8"/>
      <c r="N229" s="8"/>
    </row>
    <row r="230" spans="3:14" s="12" customFormat="1" ht="20.100000000000001" customHeight="1">
      <c r="C230" s="8"/>
      <c r="D230" s="8"/>
      <c r="E230" s="72"/>
      <c r="F230" s="72"/>
      <c r="G230" s="72"/>
      <c r="H230" s="72"/>
      <c r="I230" s="87"/>
      <c r="J230" s="8"/>
      <c r="K230" s="8"/>
      <c r="L230" s="8"/>
      <c r="M230" s="8"/>
      <c r="N230" s="8"/>
    </row>
    <row r="231" spans="3:14" s="12" customFormat="1" ht="20.100000000000001" customHeight="1">
      <c r="C231" s="8"/>
      <c r="D231" s="8"/>
      <c r="E231" s="72"/>
      <c r="F231" s="72"/>
      <c r="G231" s="72"/>
      <c r="H231" s="72"/>
      <c r="I231" s="87"/>
      <c r="J231" s="8"/>
      <c r="K231" s="8"/>
      <c r="L231" s="8"/>
      <c r="M231" s="8"/>
      <c r="N231" s="8"/>
    </row>
    <row r="232" spans="3:14" s="12" customFormat="1" ht="20.100000000000001" customHeight="1">
      <c r="C232" s="8"/>
      <c r="D232" s="8"/>
      <c r="E232" s="72"/>
      <c r="F232" s="72"/>
      <c r="G232" s="72"/>
      <c r="H232" s="72"/>
      <c r="I232" s="87"/>
      <c r="J232" s="8"/>
      <c r="K232" s="8"/>
      <c r="L232" s="8"/>
      <c r="M232" s="8"/>
      <c r="N232" s="8"/>
    </row>
    <row r="233" spans="3:14" s="12" customFormat="1" ht="20.100000000000001" customHeight="1">
      <c r="C233" s="8"/>
      <c r="D233" s="8"/>
      <c r="E233" s="72"/>
      <c r="F233" s="72"/>
      <c r="G233" s="72"/>
      <c r="H233" s="72"/>
      <c r="I233" s="87"/>
      <c r="J233" s="8"/>
      <c r="K233" s="8"/>
      <c r="L233" s="8"/>
      <c r="M233" s="8"/>
      <c r="N233" s="8"/>
    </row>
    <row r="234" spans="3:14" s="12" customFormat="1" ht="20.100000000000001" customHeight="1">
      <c r="C234" s="8"/>
      <c r="D234" s="8"/>
      <c r="E234" s="72"/>
      <c r="F234" s="72"/>
      <c r="G234" s="72"/>
      <c r="H234" s="72"/>
      <c r="I234" s="87"/>
      <c r="J234" s="8"/>
      <c r="K234" s="8"/>
      <c r="L234" s="8"/>
      <c r="M234" s="8"/>
      <c r="N234" s="8"/>
    </row>
    <row r="235" spans="3:14" s="12" customFormat="1" ht="20.100000000000001" customHeight="1">
      <c r="C235" s="8"/>
      <c r="D235" s="8"/>
      <c r="E235" s="72"/>
      <c r="F235" s="72"/>
      <c r="G235" s="72"/>
      <c r="H235" s="72"/>
      <c r="I235" s="87"/>
      <c r="J235" s="8"/>
      <c r="K235" s="8"/>
      <c r="L235" s="8"/>
      <c r="M235" s="8"/>
      <c r="N235" s="8"/>
    </row>
    <row r="236" spans="3:14" s="12" customFormat="1" ht="20.100000000000001" customHeight="1">
      <c r="C236" s="8"/>
      <c r="D236" s="8"/>
      <c r="E236" s="72"/>
      <c r="F236" s="72"/>
      <c r="G236" s="72"/>
      <c r="H236" s="72"/>
      <c r="I236" s="87"/>
      <c r="J236" s="8"/>
      <c r="K236" s="8"/>
      <c r="L236" s="8"/>
      <c r="M236" s="8"/>
      <c r="N236" s="8"/>
    </row>
    <row r="237" spans="3:14" s="12" customFormat="1" ht="20.100000000000001" customHeight="1">
      <c r="C237" s="8"/>
      <c r="D237" s="8"/>
      <c r="E237" s="72"/>
      <c r="F237" s="72"/>
      <c r="G237" s="72"/>
      <c r="H237" s="72"/>
      <c r="I237" s="87"/>
      <c r="J237" s="8"/>
      <c r="K237" s="8"/>
      <c r="L237" s="8"/>
      <c r="M237" s="8"/>
      <c r="N237" s="8"/>
    </row>
    <row r="238" spans="3:14" s="12" customFormat="1" ht="20.100000000000001" customHeight="1">
      <c r="C238" s="8"/>
      <c r="D238" s="8"/>
      <c r="E238" s="72"/>
      <c r="F238" s="72"/>
      <c r="G238" s="72"/>
      <c r="H238" s="72"/>
      <c r="I238" s="87"/>
      <c r="J238" s="8"/>
      <c r="K238" s="8"/>
      <c r="L238" s="8"/>
      <c r="M238" s="8"/>
      <c r="N238" s="8"/>
    </row>
    <row r="239" spans="3:14" s="12" customFormat="1" ht="20.100000000000001" customHeight="1">
      <c r="C239" s="8"/>
      <c r="D239" s="8"/>
      <c r="E239" s="72"/>
      <c r="F239" s="72"/>
      <c r="G239" s="72"/>
      <c r="H239" s="72"/>
      <c r="I239" s="87"/>
      <c r="J239" s="8"/>
      <c r="K239" s="8"/>
      <c r="L239" s="8"/>
      <c r="M239" s="8"/>
      <c r="N239" s="8"/>
    </row>
    <row r="240" spans="3:14" s="12" customFormat="1" ht="20.100000000000001" customHeight="1">
      <c r="C240" s="8"/>
      <c r="D240" s="8"/>
      <c r="E240" s="72"/>
      <c r="F240" s="72"/>
      <c r="G240" s="72"/>
      <c r="H240" s="72"/>
      <c r="I240" s="87"/>
      <c r="J240" s="8"/>
      <c r="K240" s="8"/>
      <c r="L240" s="8"/>
      <c r="M240" s="8"/>
      <c r="N240" s="8"/>
    </row>
    <row r="241" spans="3:14" s="12" customFormat="1" ht="20.100000000000001" customHeight="1">
      <c r="C241" s="8"/>
      <c r="D241" s="8"/>
      <c r="E241" s="72"/>
      <c r="F241" s="72"/>
      <c r="G241" s="72"/>
      <c r="H241" s="72"/>
      <c r="I241" s="87"/>
      <c r="J241" s="8"/>
      <c r="K241" s="8"/>
      <c r="L241" s="8"/>
      <c r="M241" s="8"/>
      <c r="N241" s="8"/>
    </row>
    <row r="242" spans="3:14" s="12" customFormat="1" ht="20.100000000000001" customHeight="1">
      <c r="C242" s="8"/>
      <c r="D242" s="8"/>
      <c r="E242" s="72"/>
      <c r="F242" s="72"/>
      <c r="G242" s="72"/>
      <c r="H242" s="72"/>
      <c r="I242" s="87"/>
      <c r="J242" s="8"/>
      <c r="K242" s="8"/>
      <c r="L242" s="8"/>
      <c r="M242" s="8"/>
      <c r="N242" s="8"/>
    </row>
    <row r="243" spans="3:14" s="12" customFormat="1" ht="20.100000000000001" customHeight="1">
      <c r="C243" s="8"/>
      <c r="D243" s="8"/>
      <c r="E243" s="72"/>
      <c r="F243" s="72"/>
      <c r="G243" s="72"/>
      <c r="H243" s="72"/>
      <c r="I243" s="87"/>
      <c r="J243" s="8"/>
      <c r="K243" s="8"/>
      <c r="L243" s="8"/>
      <c r="M243" s="8"/>
      <c r="N243" s="8"/>
    </row>
    <row r="244" spans="3:14" s="12" customFormat="1" ht="20.100000000000001" customHeight="1">
      <c r="C244" s="8"/>
      <c r="D244" s="8"/>
      <c r="E244" s="72"/>
      <c r="F244" s="72"/>
      <c r="G244" s="72"/>
      <c r="H244" s="72"/>
      <c r="I244" s="87"/>
      <c r="J244" s="8"/>
      <c r="K244" s="8"/>
      <c r="L244" s="8"/>
      <c r="M244" s="8"/>
      <c r="N244" s="8"/>
    </row>
    <row r="245" spans="3:14" s="12" customFormat="1" ht="20.100000000000001" customHeight="1">
      <c r="C245" s="8"/>
      <c r="D245" s="8"/>
      <c r="E245" s="72"/>
      <c r="F245" s="72"/>
      <c r="G245" s="72"/>
      <c r="H245" s="72"/>
      <c r="I245" s="87"/>
      <c r="J245" s="8"/>
      <c r="K245" s="8"/>
      <c r="L245" s="8"/>
      <c r="M245" s="8"/>
      <c r="N245" s="8"/>
    </row>
    <row r="246" spans="3:14" s="12" customFormat="1" ht="20.100000000000001" customHeight="1">
      <c r="C246" s="8"/>
      <c r="D246" s="8"/>
      <c r="E246" s="72"/>
      <c r="F246" s="72"/>
      <c r="G246" s="72"/>
      <c r="H246" s="72"/>
      <c r="I246" s="87"/>
      <c r="J246" s="8"/>
      <c r="K246" s="8"/>
      <c r="L246" s="8"/>
      <c r="M246" s="8"/>
      <c r="N246" s="8"/>
    </row>
    <row r="247" spans="3:14" s="12" customFormat="1" ht="20.100000000000001" customHeight="1">
      <c r="C247" s="8"/>
      <c r="D247" s="8"/>
      <c r="E247" s="72"/>
      <c r="F247" s="72"/>
      <c r="G247" s="72"/>
      <c r="H247" s="72"/>
      <c r="I247" s="87"/>
      <c r="J247" s="8"/>
      <c r="K247" s="8"/>
      <c r="L247" s="8"/>
      <c r="M247" s="8"/>
      <c r="N247" s="8"/>
    </row>
    <row r="248" spans="3:14" s="12" customFormat="1" ht="20.100000000000001" customHeight="1">
      <c r="C248" s="8"/>
      <c r="D248" s="8"/>
      <c r="E248" s="72"/>
      <c r="F248" s="72"/>
      <c r="G248" s="72"/>
      <c r="H248" s="72"/>
      <c r="I248" s="87"/>
      <c r="J248" s="8"/>
      <c r="K248" s="8"/>
      <c r="L248" s="8"/>
      <c r="M248" s="8"/>
      <c r="N248" s="8"/>
    </row>
    <row r="249" spans="3:14" s="12" customFormat="1" ht="20.100000000000001" customHeight="1">
      <c r="C249" s="8"/>
      <c r="D249" s="8"/>
      <c r="E249" s="72"/>
      <c r="F249" s="72"/>
      <c r="G249" s="72"/>
      <c r="H249" s="72"/>
      <c r="I249" s="87"/>
      <c r="J249" s="8"/>
      <c r="K249" s="8"/>
      <c r="L249" s="8"/>
      <c r="M249" s="8"/>
      <c r="N249" s="8"/>
    </row>
    <row r="250" spans="3:14" s="12" customFormat="1" ht="20.100000000000001" customHeight="1">
      <c r="C250" s="8"/>
      <c r="D250" s="8"/>
      <c r="E250" s="72"/>
      <c r="F250" s="72"/>
      <c r="G250" s="72"/>
      <c r="H250" s="72"/>
      <c r="I250" s="87"/>
      <c r="J250" s="8"/>
      <c r="K250" s="8"/>
      <c r="L250" s="8"/>
      <c r="M250" s="8"/>
      <c r="N250" s="8"/>
    </row>
    <row r="251" spans="3:14" s="12" customFormat="1" ht="20.100000000000001" customHeight="1">
      <c r="C251" s="8"/>
      <c r="D251" s="8"/>
      <c r="E251" s="72"/>
      <c r="F251" s="72"/>
      <c r="G251" s="72"/>
      <c r="H251" s="72"/>
      <c r="I251" s="87"/>
      <c r="J251" s="8"/>
      <c r="K251" s="8"/>
      <c r="L251" s="8"/>
      <c r="M251" s="8"/>
      <c r="N251" s="8"/>
    </row>
    <row r="252" spans="3:14" s="12" customFormat="1" ht="20.100000000000001" customHeight="1">
      <c r="C252" s="8"/>
      <c r="D252" s="8"/>
      <c r="E252" s="72"/>
      <c r="F252" s="72"/>
      <c r="G252" s="72"/>
      <c r="H252" s="72"/>
      <c r="I252" s="87"/>
      <c r="J252" s="8"/>
      <c r="K252" s="8"/>
      <c r="L252" s="8"/>
      <c r="M252" s="8"/>
      <c r="N252" s="8"/>
    </row>
    <row r="253" spans="3:14" s="12" customFormat="1" ht="20.100000000000001" customHeight="1">
      <c r="C253" s="8"/>
      <c r="D253" s="8"/>
      <c r="E253" s="72"/>
      <c r="F253" s="72"/>
      <c r="G253" s="72"/>
      <c r="H253" s="72"/>
      <c r="I253" s="87"/>
      <c r="J253" s="8"/>
      <c r="K253" s="8"/>
      <c r="L253" s="8"/>
      <c r="M253" s="8"/>
      <c r="N253" s="8"/>
    </row>
    <row r="254" spans="3:14" s="12" customFormat="1" ht="20.100000000000001" customHeight="1">
      <c r="C254" s="8"/>
      <c r="D254" s="8"/>
      <c r="E254" s="72"/>
      <c r="F254" s="72"/>
      <c r="G254" s="72"/>
      <c r="H254" s="72"/>
      <c r="I254" s="87"/>
      <c r="J254" s="8"/>
      <c r="K254" s="8"/>
      <c r="L254" s="8"/>
      <c r="M254" s="8"/>
      <c r="N254" s="8"/>
    </row>
    <row r="255" spans="3:14" s="12" customFormat="1" ht="20.100000000000001" customHeight="1">
      <c r="C255" s="8"/>
      <c r="D255" s="8"/>
      <c r="E255" s="72"/>
      <c r="F255" s="72"/>
      <c r="G255" s="72"/>
      <c r="H255" s="72"/>
      <c r="I255" s="87"/>
      <c r="J255" s="8"/>
      <c r="K255" s="8"/>
      <c r="L255" s="8"/>
      <c r="M255" s="8"/>
      <c r="N255" s="8"/>
    </row>
    <row r="256" spans="3:14" s="12" customFormat="1" ht="20.100000000000001" customHeight="1">
      <c r="C256" s="8"/>
      <c r="D256" s="8"/>
      <c r="E256" s="72"/>
      <c r="F256" s="72"/>
      <c r="G256" s="72"/>
      <c r="H256" s="72"/>
      <c r="I256" s="87"/>
      <c r="J256" s="8"/>
      <c r="K256" s="8"/>
      <c r="L256" s="8"/>
      <c r="M256" s="8"/>
      <c r="N256" s="8"/>
    </row>
    <row r="257" spans="3:14" s="12" customFormat="1" ht="20.100000000000001" customHeight="1">
      <c r="C257" s="8"/>
      <c r="D257" s="8"/>
      <c r="E257" s="72"/>
      <c r="F257" s="72"/>
      <c r="G257" s="72"/>
      <c r="H257" s="72"/>
      <c r="I257" s="87"/>
      <c r="J257" s="8"/>
      <c r="K257" s="8"/>
      <c r="L257" s="8"/>
      <c r="M257" s="8"/>
      <c r="N257" s="8"/>
    </row>
    <row r="258" spans="3:14" s="12" customFormat="1" ht="20.100000000000001" customHeight="1">
      <c r="C258" s="8"/>
      <c r="D258" s="8"/>
      <c r="E258" s="72"/>
      <c r="F258" s="72"/>
      <c r="G258" s="72"/>
      <c r="H258" s="72"/>
      <c r="I258" s="87"/>
      <c r="J258" s="8"/>
      <c r="K258" s="8"/>
      <c r="L258" s="8"/>
      <c r="M258" s="8"/>
      <c r="N258" s="8"/>
    </row>
    <row r="259" spans="3:14" s="12" customFormat="1" ht="20.100000000000001" customHeight="1">
      <c r="C259" s="8"/>
      <c r="D259" s="8"/>
      <c r="E259" s="72"/>
      <c r="F259" s="72"/>
      <c r="G259" s="72"/>
      <c r="H259" s="72"/>
      <c r="I259" s="87"/>
      <c r="J259" s="8"/>
      <c r="K259" s="8"/>
      <c r="L259" s="8"/>
      <c r="M259" s="8"/>
      <c r="N259" s="8"/>
    </row>
    <row r="260" spans="3:14" s="12" customFormat="1" ht="20.100000000000001" customHeight="1">
      <c r="C260" s="8"/>
      <c r="D260" s="8"/>
      <c r="E260" s="72"/>
      <c r="F260" s="72"/>
      <c r="G260" s="72"/>
      <c r="H260" s="72"/>
      <c r="I260" s="87"/>
      <c r="J260" s="8"/>
      <c r="K260" s="8"/>
      <c r="L260" s="8"/>
      <c r="M260" s="8"/>
      <c r="N260" s="8"/>
    </row>
    <row r="261" spans="3:14" s="12" customFormat="1" ht="20.100000000000001" customHeight="1">
      <c r="C261" s="8"/>
      <c r="D261" s="8"/>
      <c r="E261" s="72"/>
      <c r="F261" s="72"/>
      <c r="G261" s="72"/>
      <c r="H261" s="72"/>
      <c r="I261" s="87"/>
      <c r="J261" s="8"/>
      <c r="K261" s="8"/>
      <c r="L261" s="8"/>
      <c r="M261" s="8"/>
      <c r="N261" s="8"/>
    </row>
    <row r="262" spans="3:14" s="12" customFormat="1" ht="20.100000000000001" customHeight="1">
      <c r="C262" s="8"/>
      <c r="D262" s="8"/>
      <c r="E262" s="72"/>
      <c r="F262" s="72"/>
      <c r="G262" s="72"/>
      <c r="H262" s="72"/>
      <c r="I262" s="87"/>
      <c r="J262" s="8"/>
      <c r="K262" s="8"/>
      <c r="L262" s="8"/>
      <c r="M262" s="8"/>
      <c r="N262" s="8"/>
    </row>
    <row r="263" spans="3:14" s="12" customFormat="1" ht="20.100000000000001" customHeight="1">
      <c r="C263" s="8"/>
      <c r="D263" s="8"/>
      <c r="E263" s="72"/>
      <c r="F263" s="72"/>
      <c r="G263" s="72"/>
      <c r="H263" s="72"/>
      <c r="I263" s="87"/>
      <c r="J263" s="8"/>
      <c r="K263" s="8"/>
      <c r="L263" s="8"/>
      <c r="M263" s="8"/>
      <c r="N263" s="8"/>
    </row>
    <row r="264" spans="3:14" s="12" customFormat="1" ht="20.100000000000001" customHeight="1">
      <c r="C264" s="8"/>
      <c r="D264" s="8"/>
      <c r="E264" s="72"/>
      <c r="F264" s="72"/>
      <c r="G264" s="72"/>
      <c r="H264" s="72"/>
      <c r="I264" s="87"/>
      <c r="J264" s="8"/>
      <c r="K264" s="8"/>
      <c r="L264" s="8"/>
      <c r="M264" s="8"/>
      <c r="N264" s="8"/>
    </row>
    <row r="265" spans="3:14" s="12" customFormat="1" ht="20.100000000000001" customHeight="1">
      <c r="C265" s="8"/>
      <c r="D265" s="8"/>
      <c r="E265" s="72"/>
      <c r="F265" s="72"/>
      <c r="G265" s="72"/>
      <c r="H265" s="72"/>
      <c r="I265" s="87"/>
      <c r="J265" s="8"/>
      <c r="K265" s="8"/>
      <c r="L265" s="8"/>
      <c r="M265" s="8"/>
      <c r="N265" s="8"/>
    </row>
    <row r="266" spans="3:14" s="12" customFormat="1" ht="20.100000000000001" customHeight="1">
      <c r="C266" s="8"/>
      <c r="D266" s="8"/>
      <c r="E266" s="72"/>
      <c r="F266" s="72"/>
      <c r="G266" s="72"/>
      <c r="H266" s="72"/>
      <c r="I266" s="87"/>
      <c r="J266" s="8"/>
      <c r="K266" s="8"/>
      <c r="L266" s="8"/>
      <c r="M266" s="8"/>
      <c r="N266" s="8"/>
    </row>
    <row r="267" spans="3:14" s="12" customFormat="1" ht="20.100000000000001" customHeight="1">
      <c r="C267" s="8"/>
      <c r="D267" s="8"/>
      <c r="E267" s="72"/>
      <c r="F267" s="72"/>
      <c r="G267" s="72"/>
      <c r="H267" s="72"/>
      <c r="I267" s="87"/>
      <c r="J267" s="8"/>
      <c r="K267" s="8"/>
      <c r="L267" s="8"/>
      <c r="M267" s="8"/>
      <c r="N267" s="8"/>
    </row>
    <row r="268" spans="3:14" s="12" customFormat="1" ht="20.100000000000001" customHeight="1">
      <c r="C268" s="8"/>
      <c r="D268" s="8"/>
      <c r="E268" s="72"/>
      <c r="F268" s="72"/>
      <c r="G268" s="72"/>
      <c r="H268" s="72"/>
      <c r="I268" s="87"/>
      <c r="J268" s="8"/>
      <c r="K268" s="8"/>
      <c r="L268" s="8"/>
      <c r="M268" s="8"/>
      <c r="N268" s="8"/>
    </row>
    <row r="269" spans="3:14" s="12" customFormat="1" ht="20.100000000000001" customHeight="1">
      <c r="C269" s="8"/>
      <c r="D269" s="8"/>
      <c r="E269" s="72"/>
      <c r="F269" s="72"/>
      <c r="G269" s="72"/>
      <c r="H269" s="72"/>
      <c r="I269" s="87"/>
      <c r="J269" s="8"/>
      <c r="K269" s="8"/>
      <c r="L269" s="8"/>
      <c r="M269" s="8"/>
      <c r="N269" s="8"/>
    </row>
    <row r="270" spans="3:14" s="12" customFormat="1" ht="20.100000000000001" customHeight="1">
      <c r="C270" s="8"/>
      <c r="D270" s="8"/>
      <c r="E270" s="72"/>
      <c r="F270" s="72"/>
      <c r="G270" s="72"/>
      <c r="H270" s="72"/>
      <c r="I270" s="87"/>
      <c r="J270" s="8"/>
      <c r="K270" s="8"/>
      <c r="L270" s="8"/>
      <c r="M270" s="8"/>
      <c r="N270" s="8"/>
    </row>
    <row r="271" spans="3:14" s="12" customFormat="1" ht="20.100000000000001" customHeight="1">
      <c r="C271" s="8"/>
      <c r="D271" s="8"/>
      <c r="E271" s="72"/>
      <c r="F271" s="72"/>
      <c r="G271" s="72"/>
      <c r="H271" s="72"/>
      <c r="I271" s="87"/>
      <c r="J271" s="8"/>
      <c r="K271" s="8"/>
      <c r="L271" s="8"/>
      <c r="M271" s="8"/>
      <c r="N271" s="8"/>
    </row>
    <row r="272" spans="3:14" s="12" customFormat="1" ht="20.100000000000001" customHeight="1">
      <c r="C272" s="8"/>
      <c r="D272" s="8"/>
      <c r="E272" s="72"/>
      <c r="F272" s="72"/>
      <c r="G272" s="72"/>
      <c r="H272" s="72"/>
      <c r="I272" s="87"/>
      <c r="J272" s="8"/>
      <c r="K272" s="8"/>
      <c r="L272" s="8"/>
      <c r="M272" s="8"/>
      <c r="N272" s="8"/>
    </row>
    <row r="273" spans="3:14" s="12" customFormat="1" ht="20.100000000000001" customHeight="1">
      <c r="C273" s="8"/>
      <c r="D273" s="8"/>
      <c r="E273" s="72"/>
      <c r="F273" s="72"/>
      <c r="G273" s="72"/>
      <c r="H273" s="72"/>
      <c r="I273" s="87"/>
      <c r="J273" s="8"/>
      <c r="K273" s="8"/>
      <c r="L273" s="8"/>
      <c r="M273" s="8"/>
      <c r="N273" s="8"/>
    </row>
    <row r="274" spans="3:14" s="12" customFormat="1" ht="20.100000000000001" customHeight="1">
      <c r="C274" s="8"/>
      <c r="D274" s="8"/>
      <c r="E274" s="72"/>
      <c r="F274" s="72"/>
      <c r="G274" s="72"/>
      <c r="H274" s="72"/>
      <c r="I274" s="87"/>
      <c r="J274" s="8"/>
      <c r="K274" s="8"/>
      <c r="L274" s="8"/>
      <c r="M274" s="8"/>
      <c r="N274" s="8"/>
    </row>
    <row r="275" spans="3:14" s="12" customFormat="1" ht="20.100000000000001" customHeight="1">
      <c r="C275" s="8"/>
      <c r="D275" s="8"/>
      <c r="E275" s="72"/>
      <c r="F275" s="72"/>
      <c r="G275" s="72"/>
      <c r="H275" s="72"/>
      <c r="I275" s="87"/>
      <c r="J275" s="8"/>
      <c r="K275" s="8"/>
      <c r="L275" s="8"/>
      <c r="M275" s="8"/>
      <c r="N275" s="8"/>
    </row>
    <row r="276" spans="3:14" s="12" customFormat="1" ht="20.100000000000001" customHeight="1">
      <c r="C276" s="8"/>
      <c r="D276" s="8"/>
      <c r="E276" s="72"/>
      <c r="F276" s="72"/>
      <c r="G276" s="72"/>
      <c r="H276" s="72"/>
      <c r="I276" s="87"/>
      <c r="J276" s="8"/>
      <c r="K276" s="8"/>
      <c r="L276" s="8"/>
      <c r="M276" s="8"/>
      <c r="N276" s="8"/>
    </row>
    <row r="277" spans="3:14" s="12" customFormat="1" ht="20.100000000000001" customHeight="1">
      <c r="C277" s="8"/>
      <c r="D277" s="8"/>
      <c r="E277" s="72"/>
      <c r="F277" s="72"/>
      <c r="G277" s="72"/>
      <c r="H277" s="72"/>
      <c r="I277" s="87"/>
      <c r="J277" s="8"/>
      <c r="K277" s="8"/>
      <c r="L277" s="8"/>
      <c r="M277" s="8"/>
      <c r="N277" s="8"/>
    </row>
    <row r="278" spans="3:14" s="12" customFormat="1" ht="20.100000000000001" customHeight="1">
      <c r="C278" s="8"/>
      <c r="D278" s="8"/>
      <c r="E278" s="72"/>
      <c r="F278" s="72"/>
      <c r="G278" s="72"/>
      <c r="H278" s="72"/>
      <c r="I278" s="87"/>
      <c r="J278" s="8"/>
      <c r="K278" s="8"/>
      <c r="L278" s="8"/>
      <c r="M278" s="8"/>
      <c r="N278" s="8"/>
    </row>
    <row r="279" spans="3:14" s="12" customFormat="1" ht="20.100000000000001" customHeight="1">
      <c r="C279" s="8"/>
      <c r="D279" s="8"/>
      <c r="E279" s="72"/>
      <c r="F279" s="72"/>
      <c r="G279" s="72"/>
      <c r="H279" s="72"/>
      <c r="I279" s="87"/>
      <c r="J279" s="8"/>
      <c r="K279" s="8"/>
      <c r="L279" s="8"/>
      <c r="M279" s="8"/>
      <c r="N279" s="8"/>
    </row>
    <row r="280" spans="3:14" s="12" customFormat="1" ht="20.100000000000001" customHeight="1">
      <c r="C280" s="8"/>
      <c r="D280" s="8"/>
      <c r="E280" s="72"/>
      <c r="F280" s="72"/>
      <c r="G280" s="72"/>
      <c r="H280" s="72"/>
      <c r="I280" s="87"/>
      <c r="J280" s="8"/>
      <c r="K280" s="8"/>
      <c r="L280" s="8"/>
      <c r="M280" s="8"/>
      <c r="N280" s="8"/>
    </row>
    <row r="281" spans="3:14" s="12" customFormat="1" ht="20.100000000000001" customHeight="1">
      <c r="C281" s="8"/>
      <c r="D281" s="8"/>
      <c r="E281" s="72"/>
      <c r="F281" s="72"/>
      <c r="G281" s="72"/>
      <c r="H281" s="72"/>
      <c r="I281" s="87"/>
      <c r="J281" s="8"/>
      <c r="K281" s="8"/>
      <c r="L281" s="8"/>
      <c r="M281" s="8"/>
      <c r="N281" s="8"/>
    </row>
    <row r="282" spans="3:14" s="12" customFormat="1" ht="20.100000000000001" customHeight="1">
      <c r="C282" s="8"/>
      <c r="D282" s="8"/>
      <c r="E282" s="72"/>
      <c r="F282" s="72"/>
      <c r="G282" s="72"/>
      <c r="H282" s="72"/>
      <c r="I282" s="87"/>
      <c r="J282" s="8"/>
      <c r="K282" s="8"/>
      <c r="L282" s="8"/>
      <c r="M282" s="8"/>
      <c r="N282" s="8"/>
    </row>
    <row r="283" spans="3:14" s="12" customFormat="1" ht="20.100000000000001" customHeight="1">
      <c r="C283" s="8"/>
      <c r="D283" s="8"/>
      <c r="E283" s="72"/>
      <c r="F283" s="72"/>
      <c r="G283" s="72"/>
      <c r="H283" s="72"/>
      <c r="I283" s="87"/>
      <c r="J283" s="8"/>
      <c r="K283" s="8"/>
      <c r="L283" s="8"/>
      <c r="M283" s="8"/>
      <c r="N283" s="8"/>
    </row>
    <row r="284" spans="3:14" s="12" customFormat="1" ht="20.100000000000001" customHeight="1">
      <c r="C284" s="8"/>
      <c r="D284" s="8"/>
      <c r="E284" s="72"/>
      <c r="F284" s="72"/>
      <c r="G284" s="72"/>
      <c r="H284" s="72"/>
      <c r="I284" s="87"/>
      <c r="J284" s="8"/>
      <c r="K284" s="8"/>
      <c r="L284" s="8"/>
      <c r="M284" s="8"/>
      <c r="N284" s="8"/>
    </row>
    <row r="285" spans="3:14" s="12" customFormat="1" ht="20.100000000000001" customHeight="1">
      <c r="C285" s="8"/>
      <c r="D285" s="8"/>
      <c r="E285" s="72"/>
      <c r="F285" s="72"/>
      <c r="G285" s="72"/>
      <c r="H285" s="72"/>
      <c r="I285" s="87"/>
      <c r="J285" s="8"/>
      <c r="K285" s="8"/>
      <c r="L285" s="8"/>
      <c r="M285" s="8"/>
      <c r="N285" s="8"/>
    </row>
    <row r="286" spans="3:14" s="12" customFormat="1" ht="20.100000000000001" customHeight="1">
      <c r="C286" s="8"/>
      <c r="D286" s="8"/>
      <c r="E286" s="72"/>
      <c r="F286" s="72"/>
      <c r="G286" s="72"/>
      <c r="H286" s="72"/>
      <c r="I286" s="87"/>
      <c r="J286" s="8"/>
      <c r="K286" s="8"/>
      <c r="L286" s="8"/>
      <c r="M286" s="8"/>
      <c r="N286" s="8"/>
    </row>
    <row r="287" spans="3:14" s="12" customFormat="1" ht="20.100000000000001" customHeight="1">
      <c r="C287" s="8"/>
      <c r="D287" s="8"/>
      <c r="E287" s="72"/>
      <c r="F287" s="72"/>
      <c r="G287" s="72"/>
      <c r="H287" s="72"/>
      <c r="I287" s="87"/>
      <c r="J287" s="8"/>
      <c r="K287" s="8"/>
      <c r="L287" s="8"/>
      <c r="M287" s="8"/>
      <c r="N287" s="8"/>
    </row>
    <row r="288" spans="3:14" s="12" customFormat="1" ht="20.100000000000001" customHeight="1">
      <c r="C288" s="8"/>
      <c r="D288" s="8"/>
      <c r="E288" s="72"/>
      <c r="F288" s="72"/>
      <c r="G288" s="72"/>
      <c r="H288" s="72"/>
      <c r="I288" s="87"/>
      <c r="J288" s="8"/>
      <c r="K288" s="8"/>
      <c r="L288" s="8"/>
      <c r="M288" s="8"/>
      <c r="N288" s="8"/>
    </row>
    <row r="289" spans="3:14" s="12" customFormat="1" ht="20.100000000000001" customHeight="1">
      <c r="C289" s="8"/>
      <c r="D289" s="8"/>
      <c r="E289" s="72"/>
      <c r="F289" s="72"/>
      <c r="G289" s="72"/>
      <c r="H289" s="72"/>
      <c r="I289" s="87"/>
      <c r="J289" s="8"/>
      <c r="K289" s="8"/>
      <c r="L289" s="8"/>
      <c r="M289" s="8"/>
      <c r="N289" s="8"/>
    </row>
    <row r="290" spans="3:14" s="12" customFormat="1" ht="20.100000000000001" customHeight="1">
      <c r="C290" s="8"/>
      <c r="D290" s="8"/>
      <c r="E290" s="72"/>
      <c r="F290" s="72"/>
      <c r="G290" s="72"/>
      <c r="H290" s="72"/>
      <c r="I290" s="87"/>
      <c r="J290" s="8"/>
      <c r="K290" s="8"/>
      <c r="L290" s="8"/>
      <c r="M290" s="8"/>
      <c r="N290" s="8"/>
    </row>
    <row r="291" spans="3:14" s="12" customFormat="1" ht="20.100000000000001" customHeight="1">
      <c r="C291" s="8"/>
      <c r="D291" s="8"/>
      <c r="E291" s="72"/>
      <c r="F291" s="72"/>
      <c r="G291" s="72"/>
      <c r="H291" s="72"/>
      <c r="I291" s="87"/>
      <c r="J291" s="8"/>
      <c r="K291" s="8"/>
      <c r="L291" s="8"/>
      <c r="M291" s="8"/>
      <c r="N291" s="8"/>
    </row>
    <row r="292" spans="3:14" s="12" customFormat="1" ht="20.100000000000001" customHeight="1">
      <c r="C292" s="8"/>
      <c r="D292" s="8"/>
      <c r="E292" s="72"/>
      <c r="F292" s="72"/>
      <c r="G292" s="72"/>
      <c r="H292" s="72"/>
      <c r="I292" s="87"/>
      <c r="J292" s="8"/>
      <c r="K292" s="8"/>
      <c r="L292" s="8"/>
      <c r="M292" s="8"/>
      <c r="N292" s="8"/>
    </row>
    <row r="293" spans="3:14" s="12" customFormat="1" ht="20.100000000000001" customHeight="1">
      <c r="C293" s="8"/>
      <c r="D293" s="8"/>
      <c r="E293" s="72"/>
      <c r="F293" s="72"/>
      <c r="G293" s="72"/>
      <c r="H293" s="72"/>
      <c r="I293" s="87"/>
      <c r="J293" s="8"/>
      <c r="K293" s="8"/>
      <c r="L293" s="8"/>
      <c r="M293" s="8"/>
      <c r="N293" s="8"/>
    </row>
    <row r="294" spans="3:14" s="12" customFormat="1" ht="20.100000000000001" customHeight="1">
      <c r="C294" s="8"/>
      <c r="D294" s="8"/>
      <c r="E294" s="72"/>
      <c r="F294" s="72"/>
      <c r="G294" s="72"/>
      <c r="H294" s="72"/>
      <c r="I294" s="87"/>
      <c r="J294" s="8"/>
      <c r="K294" s="8"/>
      <c r="L294" s="8"/>
      <c r="M294" s="8"/>
      <c r="N294" s="8"/>
    </row>
    <row r="295" spans="3:14" s="12" customFormat="1" ht="20.100000000000001" customHeight="1">
      <c r="C295" s="8"/>
      <c r="D295" s="8"/>
      <c r="E295" s="72"/>
      <c r="F295" s="72"/>
      <c r="G295" s="72"/>
      <c r="H295" s="72"/>
      <c r="I295" s="87"/>
      <c r="J295" s="8"/>
      <c r="K295" s="8"/>
      <c r="L295" s="8"/>
      <c r="M295" s="8"/>
      <c r="N295" s="8"/>
    </row>
    <row r="296" spans="3:14" s="12" customFormat="1" ht="20.100000000000001" customHeight="1">
      <c r="C296" s="8"/>
      <c r="D296" s="8"/>
      <c r="E296" s="72"/>
      <c r="F296" s="72"/>
      <c r="G296" s="72"/>
      <c r="H296" s="72"/>
      <c r="I296" s="87"/>
      <c r="J296" s="8"/>
      <c r="K296" s="8"/>
      <c r="L296" s="8"/>
      <c r="M296" s="8"/>
      <c r="N296" s="8"/>
    </row>
    <row r="297" spans="3:14" s="12" customFormat="1" ht="20.100000000000001" customHeight="1">
      <c r="C297" s="8"/>
      <c r="D297" s="8"/>
      <c r="E297" s="72"/>
      <c r="F297" s="72"/>
      <c r="G297" s="72"/>
      <c r="H297" s="72"/>
      <c r="I297" s="87"/>
      <c r="J297" s="8"/>
      <c r="K297" s="8"/>
      <c r="L297" s="8"/>
      <c r="M297" s="8"/>
      <c r="N297" s="8"/>
    </row>
    <row r="298" spans="3:14" s="12" customFormat="1" ht="20.100000000000001" customHeight="1">
      <c r="C298" s="8"/>
      <c r="D298" s="8"/>
      <c r="E298" s="72"/>
      <c r="F298" s="72"/>
      <c r="G298" s="72"/>
      <c r="H298" s="72"/>
      <c r="I298" s="87"/>
      <c r="J298" s="8"/>
      <c r="K298" s="8"/>
      <c r="L298" s="8"/>
      <c r="M298" s="8"/>
      <c r="N298" s="8"/>
    </row>
    <row r="299" spans="3:14" s="12" customFormat="1" ht="20.100000000000001" customHeight="1">
      <c r="C299" s="8"/>
      <c r="D299" s="8"/>
      <c r="E299" s="72"/>
      <c r="F299" s="72"/>
      <c r="G299" s="72"/>
      <c r="H299" s="72"/>
      <c r="I299" s="87"/>
      <c r="J299" s="8"/>
      <c r="K299" s="8"/>
      <c r="L299" s="8"/>
      <c r="M299" s="8"/>
      <c r="N299" s="8"/>
    </row>
    <row r="300" spans="3:14" s="12" customFormat="1" ht="20.100000000000001" customHeight="1">
      <c r="C300" s="8"/>
      <c r="D300" s="8"/>
      <c r="E300" s="72"/>
      <c r="F300" s="72"/>
      <c r="G300" s="72"/>
      <c r="H300" s="72"/>
      <c r="I300" s="87"/>
      <c r="J300" s="8"/>
      <c r="K300" s="8"/>
      <c r="L300" s="8"/>
      <c r="M300" s="8"/>
      <c r="N300" s="8"/>
    </row>
    <row r="301" spans="3:14" s="12" customFormat="1" ht="20.100000000000001" customHeight="1">
      <c r="C301" s="8"/>
      <c r="D301" s="8"/>
      <c r="E301" s="72"/>
      <c r="F301" s="72"/>
      <c r="G301" s="72"/>
      <c r="H301" s="72"/>
      <c r="I301" s="87"/>
      <c r="J301" s="8"/>
      <c r="K301" s="8"/>
      <c r="L301" s="8"/>
      <c r="M301" s="8"/>
      <c r="N301" s="8"/>
    </row>
    <row r="302" spans="3:14" s="12" customFormat="1" ht="20.100000000000001" customHeight="1">
      <c r="C302" s="8"/>
      <c r="D302" s="8"/>
      <c r="E302" s="72"/>
      <c r="F302" s="72"/>
      <c r="G302" s="72"/>
      <c r="H302" s="72"/>
      <c r="I302" s="87"/>
      <c r="J302" s="8"/>
      <c r="K302" s="8"/>
      <c r="L302" s="8"/>
      <c r="M302" s="8"/>
      <c r="N302" s="8"/>
    </row>
    <row r="303" spans="3:14" s="12" customFormat="1" ht="20.100000000000001" customHeight="1">
      <c r="C303" s="8"/>
      <c r="D303" s="8"/>
      <c r="E303" s="72"/>
      <c r="F303" s="72"/>
      <c r="G303" s="72"/>
      <c r="H303" s="72"/>
      <c r="I303" s="87"/>
      <c r="J303" s="8"/>
      <c r="K303" s="8"/>
      <c r="L303" s="8"/>
      <c r="M303" s="8"/>
      <c r="N303" s="8"/>
    </row>
    <row r="304" spans="3:14" s="12" customFormat="1" ht="20.100000000000001" customHeight="1">
      <c r="C304" s="8"/>
      <c r="D304" s="8"/>
      <c r="E304" s="72"/>
      <c r="F304" s="72"/>
      <c r="G304" s="72"/>
      <c r="H304" s="72"/>
      <c r="I304" s="87"/>
      <c r="J304" s="8"/>
      <c r="K304" s="8"/>
      <c r="L304" s="8"/>
      <c r="M304" s="8"/>
      <c r="N304" s="8"/>
    </row>
    <row r="305" spans="3:14" s="12" customFormat="1" ht="20.100000000000001" customHeight="1">
      <c r="C305" s="8"/>
      <c r="D305" s="8"/>
      <c r="E305" s="72"/>
      <c r="F305" s="72"/>
      <c r="G305" s="72"/>
      <c r="H305" s="72"/>
      <c r="I305" s="87"/>
      <c r="J305" s="8"/>
      <c r="K305" s="8"/>
      <c r="L305" s="8"/>
      <c r="M305" s="8"/>
      <c r="N305" s="8"/>
    </row>
    <row r="306" spans="3:14" s="12" customFormat="1" ht="20.100000000000001" customHeight="1">
      <c r="C306" s="8"/>
      <c r="D306" s="8"/>
      <c r="E306" s="72"/>
      <c r="F306" s="72"/>
      <c r="G306" s="72"/>
      <c r="H306" s="72"/>
      <c r="I306" s="87"/>
      <c r="J306" s="8"/>
      <c r="K306" s="8"/>
      <c r="L306" s="8"/>
      <c r="M306" s="8"/>
      <c r="N306" s="8"/>
    </row>
    <row r="307" spans="3:14" s="12" customFormat="1" ht="20.100000000000001" customHeight="1">
      <c r="C307" s="8"/>
      <c r="D307" s="8"/>
      <c r="E307" s="72"/>
      <c r="F307" s="72"/>
      <c r="G307" s="72"/>
      <c r="H307" s="72"/>
      <c r="I307" s="87"/>
      <c r="J307" s="8"/>
      <c r="K307" s="8"/>
      <c r="L307" s="8"/>
      <c r="M307" s="8"/>
      <c r="N307" s="8"/>
    </row>
    <row r="308" spans="3:14" s="12" customFormat="1" ht="20.100000000000001" customHeight="1">
      <c r="C308" s="8"/>
      <c r="D308" s="8"/>
      <c r="E308" s="72"/>
      <c r="F308" s="72"/>
      <c r="G308" s="72"/>
      <c r="H308" s="72"/>
      <c r="I308" s="87"/>
      <c r="J308" s="8"/>
      <c r="K308" s="8"/>
      <c r="L308" s="8"/>
      <c r="M308" s="8"/>
      <c r="N308" s="8"/>
    </row>
    <row r="309" spans="3:14" s="12" customFormat="1" ht="20.100000000000001" customHeight="1">
      <c r="C309" s="8"/>
      <c r="D309" s="8"/>
      <c r="E309" s="72"/>
      <c r="F309" s="72"/>
      <c r="G309" s="72"/>
      <c r="H309" s="72"/>
      <c r="I309" s="87"/>
      <c r="J309" s="8"/>
      <c r="K309" s="8"/>
      <c r="L309" s="8"/>
      <c r="M309" s="8"/>
      <c r="N309" s="8"/>
    </row>
    <row r="310" spans="3:14" s="12" customFormat="1" ht="20.100000000000001" customHeight="1">
      <c r="C310" s="8"/>
      <c r="D310" s="8"/>
      <c r="E310" s="72"/>
      <c r="F310" s="72"/>
      <c r="G310" s="72"/>
      <c r="H310" s="72"/>
      <c r="I310" s="87"/>
      <c r="J310" s="8"/>
      <c r="K310" s="8"/>
      <c r="L310" s="8"/>
      <c r="M310" s="8"/>
      <c r="N310" s="8"/>
    </row>
    <row r="311" spans="3:14" s="12" customFormat="1" ht="20.100000000000001" customHeight="1">
      <c r="C311" s="8"/>
      <c r="D311" s="8"/>
      <c r="E311" s="72"/>
      <c r="F311" s="72"/>
      <c r="G311" s="72"/>
      <c r="H311" s="72"/>
      <c r="I311" s="87"/>
      <c r="J311" s="8"/>
      <c r="K311" s="8"/>
      <c r="L311" s="8"/>
      <c r="M311" s="8"/>
      <c r="N311" s="8"/>
    </row>
    <row r="312" spans="3:14" s="12" customFormat="1" ht="20.100000000000001" customHeight="1">
      <c r="C312" s="8"/>
      <c r="D312" s="8"/>
      <c r="E312" s="72"/>
      <c r="F312" s="72"/>
      <c r="G312" s="72"/>
      <c r="H312" s="72"/>
      <c r="I312" s="87"/>
      <c r="J312" s="8"/>
      <c r="K312" s="8"/>
      <c r="L312" s="8"/>
      <c r="M312" s="8"/>
      <c r="N312" s="8"/>
    </row>
    <row r="313" spans="3:14" s="12" customFormat="1" ht="20.100000000000001" customHeight="1">
      <c r="C313" s="8"/>
      <c r="D313" s="8"/>
      <c r="E313" s="72"/>
      <c r="F313" s="72"/>
      <c r="G313" s="72"/>
      <c r="H313" s="72"/>
      <c r="I313" s="87"/>
      <c r="J313" s="8"/>
      <c r="K313" s="8"/>
      <c r="L313" s="8"/>
      <c r="M313" s="8"/>
      <c r="N313" s="8"/>
    </row>
    <row r="314" spans="3:14" s="12" customFormat="1" ht="20.100000000000001" customHeight="1">
      <c r="C314" s="8"/>
      <c r="D314" s="8"/>
      <c r="E314" s="72"/>
      <c r="F314" s="72"/>
      <c r="G314" s="72"/>
      <c r="H314" s="72"/>
      <c r="I314" s="87"/>
      <c r="J314" s="8"/>
      <c r="K314" s="8"/>
      <c r="L314" s="8"/>
      <c r="M314" s="8"/>
      <c r="N314" s="8"/>
    </row>
    <row r="315" spans="3:14" s="12" customFormat="1" ht="20.100000000000001" customHeight="1">
      <c r="C315" s="8"/>
      <c r="D315" s="8"/>
      <c r="E315" s="72"/>
      <c r="F315" s="72"/>
      <c r="G315" s="72"/>
      <c r="H315" s="72"/>
      <c r="I315" s="87"/>
      <c r="J315" s="8"/>
      <c r="K315" s="8"/>
      <c r="L315" s="8"/>
      <c r="M315" s="8"/>
      <c r="N315" s="8"/>
    </row>
    <row r="316" spans="3:14" s="12" customFormat="1" ht="20.100000000000001" customHeight="1">
      <c r="C316" s="8"/>
      <c r="D316" s="8"/>
      <c r="E316" s="72"/>
      <c r="F316" s="72"/>
      <c r="G316" s="72"/>
      <c r="H316" s="72"/>
      <c r="I316" s="87"/>
      <c r="J316" s="8"/>
      <c r="K316" s="8"/>
      <c r="L316" s="8"/>
      <c r="M316" s="8"/>
      <c r="N316" s="8"/>
    </row>
    <row r="317" spans="3:14" s="12" customFormat="1" ht="20.100000000000001" customHeight="1">
      <c r="C317" s="8"/>
      <c r="D317" s="8"/>
      <c r="E317" s="72"/>
      <c r="F317" s="72"/>
      <c r="G317" s="72"/>
      <c r="H317" s="72"/>
      <c r="I317" s="87"/>
      <c r="J317" s="8"/>
      <c r="K317" s="8"/>
      <c r="L317" s="8"/>
      <c r="M317" s="8"/>
      <c r="N317" s="8"/>
    </row>
    <row r="318" spans="3:14" s="12" customFormat="1" ht="20.100000000000001" customHeight="1">
      <c r="C318" s="8"/>
      <c r="D318" s="8"/>
      <c r="E318" s="72"/>
      <c r="F318" s="72"/>
      <c r="G318" s="72"/>
      <c r="H318" s="72"/>
      <c r="I318" s="87"/>
      <c r="J318" s="8"/>
      <c r="K318" s="8"/>
      <c r="L318" s="8"/>
      <c r="M318" s="8"/>
      <c r="N318" s="8"/>
    </row>
    <row r="319" spans="3:14" s="12" customFormat="1" ht="20.100000000000001" customHeight="1">
      <c r="C319" s="8"/>
      <c r="D319" s="8"/>
      <c r="E319" s="72"/>
      <c r="F319" s="72"/>
      <c r="G319" s="72"/>
      <c r="H319" s="72"/>
      <c r="I319" s="87"/>
      <c r="J319" s="8"/>
      <c r="K319" s="8"/>
      <c r="L319" s="8"/>
      <c r="M319" s="8"/>
      <c r="N319" s="8"/>
    </row>
    <row r="320" spans="3:14" s="12" customFormat="1" ht="20.100000000000001" customHeight="1">
      <c r="C320" s="8"/>
      <c r="D320" s="8"/>
      <c r="E320" s="72"/>
      <c r="F320" s="72"/>
      <c r="G320" s="72"/>
      <c r="H320" s="72"/>
      <c r="I320" s="87"/>
      <c r="J320" s="8"/>
      <c r="K320" s="8"/>
      <c r="L320" s="8"/>
      <c r="M320" s="8"/>
      <c r="N320" s="8"/>
    </row>
    <row r="321" spans="3:14" s="12" customFormat="1" ht="20.100000000000001" customHeight="1">
      <c r="C321" s="8"/>
      <c r="D321" s="8"/>
      <c r="E321" s="72"/>
      <c r="F321" s="72"/>
      <c r="G321" s="72"/>
      <c r="H321" s="72"/>
      <c r="I321" s="87"/>
      <c r="J321" s="8"/>
      <c r="K321" s="8"/>
      <c r="L321" s="8"/>
      <c r="M321" s="8"/>
      <c r="N321" s="8"/>
    </row>
    <row r="322" spans="3:14" s="12" customFormat="1" ht="20.100000000000001" customHeight="1">
      <c r="C322" s="8"/>
      <c r="D322" s="8"/>
      <c r="E322" s="72"/>
      <c r="F322" s="72"/>
      <c r="G322" s="72"/>
      <c r="H322" s="72"/>
      <c r="I322" s="87"/>
      <c r="J322" s="8"/>
      <c r="K322" s="8"/>
      <c r="L322" s="8"/>
      <c r="M322" s="8"/>
      <c r="N322" s="8"/>
    </row>
    <row r="323" spans="3:14" s="12" customFormat="1" ht="20.100000000000001" customHeight="1">
      <c r="C323" s="8"/>
      <c r="D323" s="8"/>
      <c r="E323" s="72"/>
      <c r="F323" s="72"/>
      <c r="G323" s="72"/>
      <c r="H323" s="72"/>
      <c r="I323" s="87"/>
      <c r="J323" s="8"/>
      <c r="K323" s="8"/>
      <c r="L323" s="8"/>
      <c r="M323" s="8"/>
      <c r="N323" s="8"/>
    </row>
    <row r="324" spans="3:14" s="12" customFormat="1" ht="20.100000000000001" customHeight="1">
      <c r="C324" s="8"/>
      <c r="D324" s="8"/>
      <c r="E324" s="72"/>
      <c r="F324" s="72"/>
      <c r="G324" s="72"/>
      <c r="H324" s="72"/>
      <c r="I324" s="87"/>
      <c r="J324" s="8"/>
      <c r="K324" s="8"/>
      <c r="L324" s="8"/>
      <c r="M324" s="8"/>
      <c r="N324" s="8"/>
    </row>
    <row r="325" spans="3:14" s="12" customFormat="1" ht="20.100000000000001" customHeight="1">
      <c r="C325" s="8"/>
      <c r="D325" s="8"/>
      <c r="E325" s="72"/>
      <c r="F325" s="72"/>
      <c r="G325" s="72"/>
      <c r="H325" s="72"/>
      <c r="I325" s="87"/>
      <c r="J325" s="8"/>
      <c r="K325" s="8"/>
      <c r="L325" s="8"/>
      <c r="M325" s="8"/>
      <c r="N325" s="8"/>
    </row>
    <row r="326" spans="3:14" s="12" customFormat="1" ht="20.100000000000001" customHeight="1">
      <c r="C326" s="8"/>
      <c r="D326" s="8"/>
      <c r="E326" s="72"/>
      <c r="F326" s="72"/>
      <c r="G326" s="72"/>
      <c r="H326" s="72"/>
      <c r="I326" s="87"/>
      <c r="J326" s="8"/>
      <c r="K326" s="8"/>
      <c r="L326" s="8"/>
      <c r="M326" s="8"/>
      <c r="N326" s="8"/>
    </row>
    <row r="327" spans="3:14" s="12" customFormat="1" ht="20.100000000000001" customHeight="1">
      <c r="C327" s="8"/>
      <c r="D327" s="8"/>
      <c r="E327" s="72"/>
      <c r="F327" s="72"/>
      <c r="G327" s="72"/>
      <c r="H327" s="72"/>
      <c r="I327" s="87"/>
      <c r="J327" s="8"/>
      <c r="K327" s="8"/>
      <c r="L327" s="8"/>
      <c r="M327" s="8"/>
      <c r="N327" s="8"/>
    </row>
    <row r="328" spans="3:14" s="12" customFormat="1" ht="20.100000000000001" customHeight="1">
      <c r="C328" s="8"/>
      <c r="D328" s="8"/>
      <c r="E328" s="72"/>
      <c r="F328" s="72"/>
      <c r="G328" s="72"/>
      <c r="H328" s="72"/>
      <c r="I328" s="87"/>
      <c r="J328" s="8"/>
      <c r="K328" s="8"/>
      <c r="L328" s="8"/>
      <c r="M328" s="8"/>
      <c r="N328" s="8"/>
    </row>
    <row r="329" spans="3:14" s="12" customFormat="1" ht="20.100000000000001" customHeight="1">
      <c r="C329" s="8"/>
      <c r="D329" s="8"/>
      <c r="E329" s="72"/>
      <c r="F329" s="72"/>
      <c r="G329" s="72"/>
      <c r="H329" s="72"/>
      <c r="I329" s="87"/>
      <c r="J329" s="8"/>
      <c r="K329" s="8"/>
      <c r="L329" s="8"/>
      <c r="M329" s="8"/>
      <c r="N329" s="8"/>
    </row>
    <row r="330" spans="3:14" s="12" customFormat="1" ht="20.100000000000001" customHeight="1">
      <c r="C330" s="8"/>
      <c r="D330" s="8"/>
      <c r="E330" s="72"/>
      <c r="F330" s="72"/>
      <c r="G330" s="72"/>
      <c r="H330" s="72"/>
      <c r="I330" s="87"/>
      <c r="J330" s="8"/>
      <c r="K330" s="8"/>
      <c r="L330" s="8"/>
      <c r="M330" s="8"/>
      <c r="N330" s="8"/>
    </row>
    <row r="331" spans="3:14" s="12" customFormat="1" ht="20.100000000000001" customHeight="1">
      <c r="C331" s="8"/>
      <c r="D331" s="8"/>
      <c r="E331" s="72"/>
      <c r="F331" s="72"/>
      <c r="G331" s="72"/>
      <c r="H331" s="72"/>
      <c r="I331" s="87"/>
      <c r="J331" s="8"/>
      <c r="K331" s="8"/>
      <c r="L331" s="8"/>
      <c r="M331" s="8"/>
      <c r="N331" s="8"/>
    </row>
    <row r="332" spans="3:14" s="12" customFormat="1" ht="20.100000000000001" customHeight="1">
      <c r="C332" s="8"/>
      <c r="D332" s="8"/>
      <c r="E332" s="72"/>
      <c r="F332" s="72"/>
      <c r="G332" s="72"/>
      <c r="H332" s="72"/>
      <c r="I332" s="87"/>
      <c r="J332" s="8"/>
      <c r="K332" s="8"/>
      <c r="L332" s="8"/>
      <c r="M332" s="8"/>
      <c r="N332" s="8"/>
    </row>
    <row r="333" spans="3:14" s="12" customFormat="1" ht="20.100000000000001" customHeight="1">
      <c r="C333" s="8"/>
      <c r="D333" s="8"/>
      <c r="E333" s="72"/>
      <c r="F333" s="72"/>
      <c r="G333" s="72"/>
      <c r="H333" s="72"/>
      <c r="I333" s="87"/>
      <c r="J333" s="8"/>
      <c r="K333" s="8"/>
      <c r="L333" s="8"/>
      <c r="M333" s="8"/>
      <c r="N333" s="8"/>
    </row>
    <row r="334" spans="3:14" s="12" customFormat="1" ht="20.100000000000001" customHeight="1">
      <c r="C334" s="8"/>
      <c r="D334" s="8"/>
      <c r="E334" s="72"/>
      <c r="F334" s="72"/>
      <c r="G334" s="72"/>
      <c r="H334" s="72"/>
      <c r="I334" s="87"/>
      <c r="J334" s="8"/>
      <c r="K334" s="8"/>
      <c r="L334" s="8"/>
      <c r="M334" s="8"/>
      <c r="N334" s="8"/>
    </row>
    <row r="335" spans="3:14" s="12" customFormat="1" ht="20.100000000000001" customHeight="1">
      <c r="C335" s="8"/>
      <c r="D335" s="8"/>
      <c r="E335" s="72"/>
      <c r="F335" s="72"/>
      <c r="G335" s="72"/>
      <c r="H335" s="72"/>
      <c r="I335" s="87"/>
      <c r="J335" s="8"/>
      <c r="K335" s="8"/>
      <c r="L335" s="8"/>
      <c r="M335" s="8"/>
      <c r="N335" s="8"/>
    </row>
    <row r="336" spans="3:14" s="12" customFormat="1" ht="20.100000000000001" customHeight="1">
      <c r="C336" s="8"/>
      <c r="D336" s="8"/>
      <c r="E336" s="72"/>
      <c r="F336" s="72"/>
      <c r="G336" s="72"/>
      <c r="H336" s="72"/>
      <c r="I336" s="87"/>
      <c r="J336" s="8"/>
      <c r="K336" s="8"/>
      <c r="L336" s="8"/>
      <c r="M336" s="8"/>
      <c r="N336" s="8"/>
    </row>
    <row r="337" spans="3:14" s="12" customFormat="1" ht="20.100000000000001" customHeight="1">
      <c r="C337" s="8"/>
      <c r="D337" s="8"/>
      <c r="E337" s="72"/>
      <c r="F337" s="72"/>
      <c r="G337" s="72"/>
      <c r="H337" s="72"/>
      <c r="I337" s="87"/>
      <c r="J337" s="8"/>
      <c r="K337" s="8"/>
      <c r="L337" s="8"/>
      <c r="M337" s="8"/>
      <c r="N337" s="8"/>
    </row>
    <row r="338" spans="3:14" s="12" customFormat="1" ht="20.100000000000001" customHeight="1">
      <c r="C338" s="8"/>
      <c r="D338" s="8"/>
      <c r="E338" s="72"/>
      <c r="F338" s="72"/>
      <c r="G338" s="72"/>
      <c r="H338" s="72"/>
      <c r="I338" s="87"/>
      <c r="J338" s="8"/>
      <c r="K338" s="8"/>
      <c r="L338" s="8"/>
      <c r="M338" s="8"/>
      <c r="N338" s="8"/>
    </row>
    <row r="339" spans="3:14" s="12" customFormat="1" ht="20.100000000000001" customHeight="1">
      <c r="C339" s="8"/>
      <c r="D339" s="8"/>
      <c r="E339" s="72"/>
      <c r="F339" s="72"/>
      <c r="G339" s="72"/>
      <c r="H339" s="72"/>
      <c r="I339" s="87"/>
      <c r="J339" s="8"/>
      <c r="K339" s="8"/>
      <c r="L339" s="8"/>
      <c r="M339" s="8"/>
      <c r="N339" s="8"/>
    </row>
    <row r="340" spans="3:14" s="12" customFormat="1" ht="20.100000000000001" customHeight="1">
      <c r="C340" s="8"/>
      <c r="D340" s="8"/>
      <c r="E340" s="72"/>
      <c r="F340" s="72"/>
      <c r="G340" s="72"/>
      <c r="H340" s="72"/>
      <c r="I340" s="87"/>
      <c r="J340" s="8"/>
      <c r="K340" s="8"/>
      <c r="L340" s="8"/>
      <c r="M340" s="8"/>
      <c r="N340" s="8"/>
    </row>
    <row r="341" spans="3:14" s="12" customFormat="1" ht="20.100000000000001" customHeight="1">
      <c r="C341" s="8"/>
      <c r="D341" s="8"/>
      <c r="E341" s="72"/>
      <c r="F341" s="72"/>
      <c r="G341" s="72"/>
      <c r="H341" s="72"/>
      <c r="I341" s="87"/>
      <c r="J341" s="8"/>
      <c r="K341" s="8"/>
      <c r="L341" s="8"/>
      <c r="M341" s="8"/>
      <c r="N341" s="8"/>
    </row>
    <row r="342" spans="3:14" s="12" customFormat="1" ht="20.100000000000001" customHeight="1">
      <c r="C342" s="8"/>
      <c r="D342" s="8"/>
      <c r="E342" s="72"/>
      <c r="F342" s="72"/>
      <c r="G342" s="72"/>
      <c r="H342" s="72"/>
      <c r="I342" s="87"/>
      <c r="J342" s="8"/>
      <c r="K342" s="8"/>
      <c r="L342" s="8"/>
      <c r="M342" s="8"/>
      <c r="N342" s="8"/>
    </row>
    <row r="343" spans="3:14" s="12" customFormat="1" ht="20.100000000000001" customHeight="1">
      <c r="C343" s="8"/>
      <c r="D343" s="8"/>
      <c r="E343" s="72"/>
      <c r="F343" s="72"/>
      <c r="G343" s="72"/>
      <c r="H343" s="72"/>
      <c r="I343" s="87"/>
      <c r="J343" s="8"/>
      <c r="K343" s="8"/>
      <c r="L343" s="8"/>
      <c r="M343" s="8"/>
      <c r="N343" s="8"/>
    </row>
    <row r="344" spans="3:14" s="12" customFormat="1" ht="20.100000000000001" customHeight="1">
      <c r="C344" s="8"/>
      <c r="D344" s="8"/>
      <c r="E344" s="72"/>
      <c r="F344" s="72"/>
      <c r="G344" s="72"/>
      <c r="H344" s="72"/>
      <c r="I344" s="87"/>
      <c r="J344" s="8"/>
      <c r="K344" s="8"/>
      <c r="L344" s="8"/>
      <c r="M344" s="8"/>
      <c r="N344" s="8"/>
    </row>
    <row r="345" spans="3:14" s="12" customFormat="1" ht="20.100000000000001" customHeight="1">
      <c r="C345" s="8"/>
      <c r="D345" s="8"/>
      <c r="E345" s="72"/>
      <c r="F345" s="72"/>
      <c r="G345" s="72"/>
      <c r="H345" s="72"/>
      <c r="I345" s="87"/>
      <c r="J345" s="8"/>
      <c r="K345" s="8"/>
      <c r="L345" s="8"/>
      <c r="M345" s="8"/>
      <c r="N345" s="8"/>
    </row>
    <row r="346" spans="3:14" s="12" customFormat="1" ht="20.100000000000001" customHeight="1">
      <c r="C346" s="8"/>
      <c r="D346" s="8"/>
      <c r="E346" s="72"/>
      <c r="F346" s="72"/>
      <c r="G346" s="72"/>
      <c r="H346" s="72"/>
      <c r="I346" s="87"/>
      <c r="J346" s="8"/>
      <c r="K346" s="8"/>
      <c r="L346" s="8"/>
      <c r="M346" s="8"/>
      <c r="N346" s="8"/>
    </row>
    <row r="347" spans="3:14" s="12" customFormat="1" ht="20.100000000000001" customHeight="1">
      <c r="C347" s="8"/>
      <c r="D347" s="8"/>
      <c r="E347" s="72"/>
      <c r="F347" s="72"/>
      <c r="G347" s="72"/>
      <c r="H347" s="72"/>
      <c r="I347" s="87"/>
      <c r="J347" s="8"/>
      <c r="K347" s="8"/>
      <c r="L347" s="8"/>
      <c r="M347" s="8"/>
      <c r="N347" s="8"/>
    </row>
    <row r="348" spans="3:14" s="12" customFormat="1" ht="20.100000000000001" customHeight="1">
      <c r="C348" s="8"/>
      <c r="D348" s="8"/>
      <c r="E348" s="72"/>
      <c r="F348" s="72"/>
      <c r="G348" s="72"/>
      <c r="H348" s="72"/>
      <c r="I348" s="87"/>
      <c r="J348" s="8"/>
      <c r="K348" s="8"/>
      <c r="L348" s="8"/>
      <c r="M348" s="8"/>
      <c r="N348" s="8"/>
    </row>
    <row r="349" spans="3:14" s="12" customFormat="1" ht="20.100000000000001" customHeight="1">
      <c r="C349" s="8"/>
      <c r="D349" s="8"/>
      <c r="E349" s="72"/>
      <c r="F349" s="72"/>
      <c r="G349" s="72"/>
      <c r="H349" s="72"/>
      <c r="I349" s="87"/>
      <c r="J349" s="8"/>
      <c r="K349" s="8"/>
      <c r="L349" s="8"/>
      <c r="M349" s="8"/>
      <c r="N349" s="8"/>
    </row>
    <row r="350" spans="3:14" s="12" customFormat="1" ht="20.100000000000001" customHeight="1">
      <c r="C350" s="8"/>
      <c r="D350" s="8"/>
      <c r="E350" s="72"/>
      <c r="F350" s="72"/>
      <c r="G350" s="72"/>
      <c r="H350" s="72"/>
      <c r="I350" s="87"/>
      <c r="J350" s="8"/>
      <c r="K350" s="8"/>
      <c r="L350" s="8"/>
      <c r="M350" s="8"/>
      <c r="N350" s="8"/>
    </row>
    <row r="351" spans="3:14" s="12" customFormat="1" ht="20.100000000000001" customHeight="1">
      <c r="C351" s="8"/>
      <c r="D351" s="8"/>
      <c r="E351" s="72"/>
      <c r="F351" s="72"/>
      <c r="G351" s="72"/>
      <c r="H351" s="72"/>
      <c r="I351" s="87"/>
      <c r="J351" s="8"/>
      <c r="K351" s="8"/>
      <c r="L351" s="8"/>
      <c r="M351" s="8"/>
      <c r="N351" s="8"/>
    </row>
    <row r="352" spans="3:14" s="12" customFormat="1" ht="20.100000000000001" customHeight="1">
      <c r="C352" s="8"/>
      <c r="D352" s="8"/>
      <c r="E352" s="72"/>
      <c r="F352" s="72"/>
      <c r="G352" s="72"/>
      <c r="H352" s="72"/>
      <c r="I352" s="87"/>
      <c r="J352" s="8"/>
      <c r="K352" s="8"/>
      <c r="L352" s="8"/>
      <c r="M352" s="8"/>
      <c r="N352" s="8"/>
    </row>
    <row r="353" spans="3:14" s="12" customFormat="1" ht="20.100000000000001" customHeight="1">
      <c r="C353" s="8"/>
      <c r="D353" s="8"/>
      <c r="E353" s="72"/>
      <c r="F353" s="72"/>
      <c r="G353" s="72"/>
      <c r="H353" s="72"/>
      <c r="I353" s="87"/>
      <c r="J353" s="8"/>
      <c r="K353" s="8"/>
      <c r="L353" s="8"/>
      <c r="M353" s="8"/>
      <c r="N353" s="8"/>
    </row>
    <row r="354" spans="3:14" s="12" customFormat="1" ht="20.100000000000001" customHeight="1">
      <c r="C354" s="8"/>
      <c r="D354" s="8"/>
      <c r="E354" s="72"/>
      <c r="F354" s="72"/>
      <c r="G354" s="72"/>
      <c r="H354" s="72"/>
      <c r="I354" s="87"/>
      <c r="J354" s="8"/>
      <c r="K354" s="8"/>
      <c r="L354" s="8"/>
      <c r="M354" s="8"/>
      <c r="N354" s="8"/>
    </row>
    <row r="355" spans="3:14" s="12" customFormat="1" ht="20.100000000000001" customHeight="1">
      <c r="C355" s="8"/>
      <c r="D355" s="8"/>
      <c r="E355" s="72"/>
      <c r="F355" s="72"/>
      <c r="G355" s="72"/>
      <c r="H355" s="72"/>
      <c r="I355" s="87"/>
      <c r="J355" s="8"/>
      <c r="K355" s="8"/>
      <c r="L355" s="8"/>
      <c r="M355" s="8"/>
      <c r="N355" s="8"/>
    </row>
    <row r="356" spans="3:14" s="12" customFormat="1" ht="20.100000000000001" customHeight="1">
      <c r="C356" s="8"/>
      <c r="D356" s="8"/>
      <c r="E356" s="72"/>
      <c r="F356" s="72"/>
      <c r="G356" s="72"/>
      <c r="H356" s="72"/>
      <c r="I356" s="87"/>
      <c r="J356" s="8"/>
      <c r="K356" s="8"/>
      <c r="L356" s="8"/>
      <c r="M356" s="8"/>
      <c r="N356" s="8"/>
    </row>
    <row r="357" spans="3:14" s="12" customFormat="1" ht="20.100000000000001" customHeight="1">
      <c r="C357" s="8"/>
      <c r="D357" s="8"/>
      <c r="E357" s="72"/>
      <c r="F357" s="72"/>
      <c r="G357" s="72"/>
      <c r="H357" s="72"/>
      <c r="I357" s="87"/>
      <c r="J357" s="8"/>
      <c r="K357" s="8"/>
      <c r="L357" s="8"/>
      <c r="M357" s="8"/>
      <c r="N357" s="8"/>
    </row>
    <row r="358" spans="3:14" s="12" customFormat="1" ht="20.100000000000001" customHeight="1">
      <c r="C358" s="8"/>
      <c r="D358" s="8"/>
      <c r="E358" s="72"/>
      <c r="F358" s="72"/>
      <c r="G358" s="72"/>
      <c r="H358" s="72"/>
      <c r="I358" s="87"/>
      <c r="J358" s="8"/>
      <c r="K358" s="8"/>
      <c r="L358" s="8"/>
      <c r="M358" s="8"/>
      <c r="N358" s="8"/>
    </row>
    <row r="359" spans="3:14" s="12" customFormat="1" ht="20.100000000000001" customHeight="1">
      <c r="C359" s="8"/>
      <c r="D359" s="8"/>
      <c r="E359" s="72"/>
      <c r="F359" s="72"/>
      <c r="G359" s="72"/>
      <c r="H359" s="72"/>
      <c r="I359" s="87"/>
      <c r="J359" s="8"/>
      <c r="K359" s="8"/>
      <c r="L359" s="8"/>
      <c r="M359" s="8"/>
      <c r="N359" s="8"/>
    </row>
    <row r="360" spans="3:14" s="12" customFormat="1" ht="20.100000000000001" customHeight="1">
      <c r="C360" s="8"/>
      <c r="D360" s="8"/>
      <c r="E360" s="72"/>
      <c r="F360" s="72"/>
      <c r="G360" s="72"/>
      <c r="H360" s="72"/>
      <c r="I360" s="87"/>
      <c r="J360" s="8"/>
      <c r="K360" s="8"/>
      <c r="L360" s="8"/>
      <c r="M360" s="8"/>
      <c r="N360" s="8"/>
    </row>
    <row r="361" spans="3:14" s="12" customFormat="1" ht="20.100000000000001" customHeight="1">
      <c r="C361" s="8"/>
      <c r="D361" s="8"/>
      <c r="E361" s="72"/>
      <c r="F361" s="72"/>
      <c r="G361" s="72"/>
      <c r="H361" s="72"/>
      <c r="I361" s="87"/>
      <c r="J361" s="8"/>
      <c r="K361" s="8"/>
      <c r="L361" s="8"/>
      <c r="M361" s="8"/>
      <c r="N361" s="8"/>
    </row>
    <row r="362" spans="3:14" s="12" customFormat="1" ht="20.100000000000001" customHeight="1">
      <c r="C362" s="8"/>
      <c r="D362" s="8"/>
      <c r="E362" s="72"/>
      <c r="F362" s="72"/>
      <c r="G362" s="72"/>
      <c r="H362" s="72"/>
      <c r="I362" s="87"/>
      <c r="J362" s="8"/>
      <c r="K362" s="8"/>
      <c r="L362" s="8"/>
      <c r="M362" s="8"/>
      <c r="N362" s="8"/>
    </row>
    <row r="363" spans="3:14" s="12" customFormat="1" ht="20.100000000000001" customHeight="1">
      <c r="C363" s="8"/>
      <c r="D363" s="8"/>
      <c r="E363" s="72"/>
      <c r="F363" s="72"/>
      <c r="G363" s="72"/>
      <c r="H363" s="72"/>
      <c r="I363" s="87"/>
      <c r="J363" s="8"/>
      <c r="K363" s="8"/>
      <c r="L363" s="8"/>
      <c r="M363" s="8"/>
      <c r="N363" s="8"/>
    </row>
    <row r="364" spans="3:14" s="12" customFormat="1" ht="20.100000000000001" customHeight="1">
      <c r="C364" s="8"/>
      <c r="D364" s="8"/>
      <c r="E364" s="72"/>
      <c r="F364" s="72"/>
      <c r="G364" s="72"/>
      <c r="H364" s="72"/>
      <c r="I364" s="87"/>
      <c r="J364" s="8"/>
      <c r="K364" s="8"/>
      <c r="L364" s="8"/>
      <c r="M364" s="8"/>
      <c r="N364" s="8"/>
    </row>
    <row r="365" spans="3:14" s="12" customFormat="1" ht="20.100000000000001" customHeight="1">
      <c r="C365" s="8"/>
      <c r="D365" s="8"/>
      <c r="E365" s="72"/>
      <c r="F365" s="72"/>
      <c r="G365" s="72"/>
      <c r="H365" s="72"/>
      <c r="I365" s="87"/>
      <c r="J365" s="8"/>
      <c r="K365" s="8"/>
      <c r="L365" s="8"/>
      <c r="M365" s="8"/>
      <c r="N365" s="8"/>
    </row>
    <row r="366" spans="3:14" s="12" customFormat="1" ht="20.100000000000001" customHeight="1">
      <c r="C366" s="8"/>
      <c r="D366" s="8"/>
      <c r="E366" s="72"/>
      <c r="F366" s="72"/>
      <c r="G366" s="72"/>
      <c r="H366" s="72"/>
      <c r="I366" s="87"/>
      <c r="J366" s="8"/>
      <c r="K366" s="8"/>
      <c r="L366" s="8"/>
      <c r="M366" s="8"/>
      <c r="N366" s="8"/>
    </row>
    <row r="367" spans="3:14" s="12" customFormat="1" ht="20.100000000000001" customHeight="1">
      <c r="C367" s="8"/>
      <c r="D367" s="8"/>
      <c r="E367" s="72"/>
      <c r="F367" s="72"/>
      <c r="G367" s="72"/>
      <c r="H367" s="72"/>
      <c r="I367" s="87"/>
      <c r="J367" s="8"/>
      <c r="K367" s="8"/>
      <c r="L367" s="8"/>
      <c r="M367" s="8"/>
      <c r="N367" s="8"/>
    </row>
    <row r="368" spans="3:14" s="12" customFormat="1" ht="20.100000000000001" customHeight="1">
      <c r="C368" s="8"/>
      <c r="D368" s="8"/>
      <c r="E368" s="72"/>
      <c r="F368" s="72"/>
      <c r="G368" s="72"/>
      <c r="H368" s="72"/>
      <c r="I368" s="87"/>
      <c r="J368" s="8"/>
      <c r="K368" s="8"/>
      <c r="L368" s="8"/>
      <c r="M368" s="8"/>
      <c r="N368" s="8"/>
    </row>
    <row r="369" spans="3:14" s="12" customFormat="1" ht="20.100000000000001" customHeight="1">
      <c r="C369" s="8"/>
      <c r="D369" s="8"/>
      <c r="E369" s="72"/>
      <c r="F369" s="72"/>
      <c r="G369" s="72"/>
      <c r="H369" s="72"/>
      <c r="I369" s="87"/>
      <c r="J369" s="8"/>
      <c r="K369" s="8"/>
      <c r="L369" s="8"/>
      <c r="M369" s="8"/>
      <c r="N369" s="8"/>
    </row>
    <row r="370" spans="3:14" s="12" customFormat="1" ht="20.100000000000001" customHeight="1">
      <c r="C370" s="8"/>
      <c r="D370" s="8"/>
      <c r="E370" s="72"/>
      <c r="F370" s="72"/>
      <c r="G370" s="72"/>
      <c r="H370" s="72"/>
      <c r="I370" s="87"/>
      <c r="J370" s="8"/>
      <c r="K370" s="8"/>
      <c r="L370" s="8"/>
      <c r="M370" s="8"/>
      <c r="N370" s="8"/>
    </row>
    <row r="371" spans="3:14" s="12" customFormat="1" ht="20.100000000000001" customHeight="1">
      <c r="C371" s="8"/>
      <c r="D371" s="8"/>
      <c r="E371" s="72"/>
      <c r="F371" s="72"/>
      <c r="G371" s="72"/>
      <c r="H371" s="72"/>
      <c r="I371" s="87"/>
      <c r="J371" s="8"/>
      <c r="K371" s="8"/>
      <c r="L371" s="8"/>
      <c r="M371" s="8"/>
      <c r="N371" s="8"/>
    </row>
    <row r="372" spans="3:14" s="12" customFormat="1" ht="20.100000000000001" customHeight="1">
      <c r="C372" s="8"/>
      <c r="D372" s="8"/>
      <c r="E372" s="72"/>
      <c r="F372" s="72"/>
      <c r="G372" s="72"/>
      <c r="H372" s="72"/>
      <c r="I372" s="87"/>
      <c r="J372" s="8"/>
      <c r="K372" s="8"/>
      <c r="L372" s="8"/>
      <c r="M372" s="8"/>
      <c r="N372" s="8"/>
    </row>
    <row r="373" spans="3:14" s="12" customFormat="1" ht="20.100000000000001" customHeight="1">
      <c r="C373" s="8"/>
      <c r="D373" s="8"/>
      <c r="E373" s="72"/>
      <c r="F373" s="72"/>
      <c r="G373" s="72"/>
      <c r="H373" s="72"/>
      <c r="I373" s="87"/>
      <c r="J373" s="8"/>
      <c r="K373" s="8"/>
      <c r="L373" s="8"/>
      <c r="M373" s="8"/>
      <c r="N373" s="8"/>
    </row>
    <row r="374" spans="3:14" s="12" customFormat="1" ht="20.100000000000001" customHeight="1">
      <c r="C374" s="8"/>
      <c r="D374" s="8"/>
      <c r="E374" s="72"/>
      <c r="F374" s="72"/>
      <c r="G374" s="72"/>
      <c r="H374" s="72"/>
      <c r="I374" s="87"/>
      <c r="J374" s="8"/>
      <c r="K374" s="8"/>
      <c r="L374" s="8"/>
      <c r="M374" s="8"/>
      <c r="N374" s="8"/>
    </row>
    <row r="375" spans="3:14" s="12" customFormat="1" ht="20.100000000000001" customHeight="1">
      <c r="C375" s="8"/>
      <c r="D375" s="8"/>
      <c r="E375" s="72"/>
      <c r="F375" s="72"/>
      <c r="G375" s="72"/>
      <c r="H375" s="72"/>
      <c r="I375" s="87"/>
      <c r="J375" s="8"/>
      <c r="K375" s="8"/>
      <c r="L375" s="8"/>
      <c r="M375" s="8"/>
      <c r="N375" s="8"/>
    </row>
    <row r="376" spans="3:14" s="12" customFormat="1" ht="20.100000000000001" customHeight="1">
      <c r="C376" s="8"/>
      <c r="D376" s="8"/>
      <c r="E376" s="72"/>
      <c r="F376" s="72"/>
      <c r="G376" s="72"/>
      <c r="H376" s="72"/>
      <c r="I376" s="87"/>
      <c r="J376" s="8"/>
      <c r="K376" s="8"/>
      <c r="L376" s="8"/>
      <c r="M376" s="8"/>
      <c r="N376" s="8"/>
    </row>
    <row r="377" spans="3:14" s="12" customFormat="1" ht="20.100000000000001" customHeight="1">
      <c r="C377" s="8"/>
      <c r="D377" s="8"/>
      <c r="E377" s="72"/>
      <c r="F377" s="72"/>
      <c r="G377" s="72"/>
      <c r="H377" s="72"/>
      <c r="I377" s="87"/>
      <c r="J377" s="8"/>
      <c r="K377" s="8"/>
      <c r="L377" s="8"/>
      <c r="M377" s="8"/>
      <c r="N377" s="8"/>
    </row>
    <row r="378" spans="3:14" s="12" customFormat="1" ht="20.100000000000001" customHeight="1">
      <c r="C378" s="8"/>
      <c r="D378" s="8"/>
      <c r="E378" s="72"/>
      <c r="F378" s="72"/>
      <c r="G378" s="72"/>
      <c r="H378" s="72"/>
      <c r="I378" s="87"/>
      <c r="J378" s="8"/>
      <c r="K378" s="8"/>
      <c r="L378" s="8"/>
      <c r="M378" s="8"/>
      <c r="N378" s="8"/>
    </row>
    <row r="379" spans="3:14" s="12" customFormat="1" ht="20.100000000000001" customHeight="1">
      <c r="C379" s="8"/>
      <c r="D379" s="8"/>
      <c r="E379" s="72"/>
      <c r="F379" s="72"/>
      <c r="G379" s="72"/>
      <c r="H379" s="72"/>
      <c r="I379" s="87"/>
      <c r="J379" s="8"/>
      <c r="K379" s="8"/>
      <c r="L379" s="8"/>
      <c r="M379" s="8"/>
      <c r="N379" s="8"/>
    </row>
    <row r="380" spans="3:14" s="12" customFormat="1" ht="20.100000000000001" customHeight="1">
      <c r="C380" s="8"/>
      <c r="D380" s="8"/>
      <c r="E380" s="72"/>
      <c r="F380" s="72"/>
      <c r="G380" s="72"/>
      <c r="H380" s="72"/>
      <c r="I380" s="87"/>
      <c r="J380" s="8"/>
      <c r="K380" s="8"/>
      <c r="L380" s="8"/>
      <c r="M380" s="8"/>
      <c r="N380" s="8"/>
    </row>
    <row r="381" spans="3:14" s="12" customFormat="1" ht="20.100000000000001" customHeight="1">
      <c r="C381" s="8"/>
      <c r="D381" s="8"/>
      <c r="E381" s="72"/>
      <c r="F381" s="72"/>
      <c r="G381" s="72"/>
      <c r="H381" s="72"/>
      <c r="I381" s="87"/>
      <c r="J381" s="8"/>
      <c r="K381" s="8"/>
      <c r="L381" s="8"/>
      <c r="M381" s="8"/>
      <c r="N381" s="8"/>
    </row>
    <row r="382" spans="3:14" s="12" customFormat="1" ht="20.100000000000001" customHeight="1">
      <c r="C382" s="8"/>
      <c r="D382" s="8"/>
      <c r="E382" s="72"/>
      <c r="F382" s="72"/>
      <c r="G382" s="72"/>
      <c r="H382" s="72"/>
      <c r="I382" s="87"/>
      <c r="J382" s="8"/>
      <c r="K382" s="8"/>
      <c r="L382" s="8"/>
      <c r="M382" s="8"/>
      <c r="N382" s="8"/>
    </row>
    <row r="383" spans="3:14" s="12" customFormat="1" ht="20.100000000000001" customHeight="1">
      <c r="C383" s="8"/>
      <c r="D383" s="8"/>
      <c r="E383" s="72"/>
      <c r="F383" s="72"/>
      <c r="G383" s="72"/>
      <c r="H383" s="72"/>
      <c r="I383" s="87"/>
      <c r="J383" s="8"/>
      <c r="K383" s="8"/>
      <c r="L383" s="8"/>
      <c r="M383" s="8"/>
      <c r="N383" s="8"/>
    </row>
    <row r="384" spans="3:14" s="12" customFormat="1" ht="20.100000000000001" customHeight="1">
      <c r="C384" s="8"/>
      <c r="D384" s="8"/>
      <c r="E384" s="72"/>
      <c r="F384" s="72"/>
      <c r="G384" s="72"/>
      <c r="H384" s="72"/>
      <c r="I384" s="87"/>
      <c r="J384" s="8"/>
      <c r="K384" s="8"/>
      <c r="L384" s="8"/>
      <c r="M384" s="8"/>
      <c r="N384" s="8"/>
    </row>
    <row r="385" spans="3:14" s="12" customFormat="1" ht="20.100000000000001" customHeight="1">
      <c r="C385" s="8"/>
      <c r="D385" s="8"/>
      <c r="E385" s="72"/>
      <c r="F385" s="72"/>
      <c r="G385" s="72"/>
      <c r="H385" s="72"/>
      <c r="I385" s="87"/>
      <c r="J385" s="8"/>
      <c r="K385" s="8"/>
      <c r="L385" s="8"/>
      <c r="M385" s="8"/>
      <c r="N385" s="8"/>
    </row>
    <row r="386" spans="3:14" s="12" customFormat="1" ht="20.100000000000001" customHeight="1">
      <c r="C386" s="8"/>
      <c r="D386" s="8"/>
      <c r="E386" s="72"/>
      <c r="F386" s="72"/>
      <c r="G386" s="72"/>
      <c r="H386" s="72"/>
      <c r="I386" s="87"/>
      <c r="J386" s="8"/>
      <c r="K386" s="8"/>
      <c r="L386" s="8"/>
      <c r="M386" s="8"/>
      <c r="N386" s="8"/>
    </row>
    <row r="387" spans="3:14" s="12" customFormat="1" ht="20.100000000000001" customHeight="1">
      <c r="C387" s="8"/>
      <c r="D387" s="8"/>
      <c r="E387" s="72"/>
      <c r="F387" s="72"/>
      <c r="G387" s="72"/>
      <c r="H387" s="72"/>
      <c r="I387" s="87"/>
      <c r="J387" s="8"/>
      <c r="K387" s="8"/>
      <c r="L387" s="8"/>
      <c r="M387" s="8"/>
      <c r="N387" s="8"/>
    </row>
    <row r="388" spans="3:14" s="12" customFormat="1" ht="20.100000000000001" customHeight="1">
      <c r="C388" s="8"/>
      <c r="D388" s="8"/>
      <c r="E388" s="72"/>
      <c r="F388" s="72"/>
      <c r="G388" s="72"/>
      <c r="H388" s="72"/>
      <c r="I388" s="87"/>
      <c r="J388" s="8"/>
      <c r="K388" s="8"/>
      <c r="L388" s="8"/>
      <c r="M388" s="8"/>
      <c r="N388" s="8"/>
    </row>
    <row r="389" spans="3:14" s="12" customFormat="1" ht="20.100000000000001" customHeight="1">
      <c r="C389" s="8"/>
      <c r="D389" s="8"/>
      <c r="E389" s="72"/>
      <c r="F389" s="72"/>
      <c r="G389" s="72"/>
      <c r="H389" s="72"/>
      <c r="I389" s="87"/>
      <c r="J389" s="8"/>
      <c r="K389" s="8"/>
      <c r="L389" s="8"/>
      <c r="M389" s="8"/>
      <c r="N389" s="8"/>
    </row>
    <row r="390" spans="3:14" s="12" customFormat="1" ht="20.100000000000001" customHeight="1">
      <c r="C390" s="8"/>
      <c r="D390" s="8"/>
      <c r="E390" s="72"/>
      <c r="F390" s="72"/>
      <c r="G390" s="72"/>
      <c r="H390" s="72"/>
      <c r="I390" s="87"/>
      <c r="J390" s="8"/>
      <c r="K390" s="8"/>
      <c r="L390" s="8"/>
      <c r="M390" s="8"/>
      <c r="N390" s="8"/>
    </row>
    <row r="391" spans="3:14" s="12" customFormat="1" ht="20.100000000000001" customHeight="1">
      <c r="C391" s="8"/>
      <c r="D391" s="8"/>
      <c r="E391" s="72"/>
      <c r="F391" s="72"/>
      <c r="G391" s="72"/>
      <c r="H391" s="72"/>
      <c r="I391" s="87"/>
      <c r="J391" s="8"/>
      <c r="K391" s="8"/>
      <c r="L391" s="8"/>
      <c r="M391" s="8"/>
      <c r="N391" s="8"/>
    </row>
    <row r="392" spans="3:14" s="12" customFormat="1" ht="20.100000000000001" customHeight="1">
      <c r="C392" s="8"/>
      <c r="D392" s="8"/>
      <c r="E392" s="72"/>
      <c r="F392" s="72"/>
      <c r="G392" s="72"/>
      <c r="H392" s="72"/>
      <c r="I392" s="87"/>
      <c r="J392" s="8"/>
      <c r="K392" s="8"/>
      <c r="L392" s="8"/>
      <c r="M392" s="8"/>
      <c r="N392" s="8"/>
    </row>
    <row r="393" spans="3:14" s="12" customFormat="1" ht="20.100000000000001" customHeight="1">
      <c r="C393" s="8"/>
      <c r="D393" s="8"/>
      <c r="E393" s="72"/>
      <c r="F393" s="72"/>
      <c r="G393" s="72"/>
      <c r="H393" s="72"/>
      <c r="I393" s="87"/>
      <c r="J393" s="8"/>
      <c r="K393" s="8"/>
      <c r="L393" s="8"/>
      <c r="M393" s="8"/>
      <c r="N393" s="8"/>
    </row>
    <row r="394" spans="3:14" s="12" customFormat="1" ht="20.100000000000001" customHeight="1">
      <c r="C394" s="8"/>
      <c r="D394" s="8"/>
      <c r="E394" s="72"/>
      <c r="F394" s="72"/>
      <c r="G394" s="72"/>
      <c r="H394" s="72"/>
      <c r="I394" s="87"/>
      <c r="J394" s="8"/>
      <c r="K394" s="8"/>
      <c r="L394" s="8"/>
      <c r="M394" s="8"/>
      <c r="N394" s="8"/>
    </row>
    <row r="395" spans="3:14" s="12" customFormat="1" ht="20.100000000000001" customHeight="1">
      <c r="C395" s="8"/>
      <c r="D395" s="8"/>
      <c r="E395" s="72"/>
      <c r="F395" s="72"/>
      <c r="G395" s="72"/>
      <c r="H395" s="72"/>
      <c r="I395" s="87"/>
      <c r="J395" s="8"/>
      <c r="K395" s="8"/>
      <c r="L395" s="8"/>
      <c r="M395" s="8"/>
      <c r="N395" s="8"/>
    </row>
    <row r="396" spans="3:14" s="12" customFormat="1" ht="20.100000000000001" customHeight="1">
      <c r="C396" s="8"/>
      <c r="D396" s="8"/>
      <c r="E396" s="72"/>
      <c r="F396" s="72"/>
      <c r="G396" s="72"/>
      <c r="H396" s="72"/>
      <c r="I396" s="87"/>
      <c r="J396" s="8"/>
      <c r="K396" s="8"/>
      <c r="L396" s="8"/>
      <c r="M396" s="8"/>
      <c r="N396" s="8"/>
    </row>
    <row r="397" spans="3:14" s="12" customFormat="1" ht="20.100000000000001" customHeight="1">
      <c r="C397" s="8"/>
      <c r="D397" s="8"/>
      <c r="E397" s="72"/>
      <c r="F397" s="72"/>
      <c r="G397" s="72"/>
      <c r="H397" s="72"/>
      <c r="I397" s="87"/>
      <c r="J397" s="8"/>
      <c r="K397" s="8"/>
      <c r="L397" s="8"/>
      <c r="M397" s="8"/>
      <c r="N397" s="8"/>
    </row>
    <row r="398" spans="3:14" s="12" customFormat="1" ht="20.100000000000001" customHeight="1">
      <c r="C398" s="8"/>
      <c r="D398" s="8"/>
      <c r="E398" s="72"/>
      <c r="F398" s="72"/>
      <c r="G398" s="72"/>
      <c r="H398" s="72"/>
      <c r="I398" s="87"/>
      <c r="J398" s="8"/>
      <c r="K398" s="8"/>
      <c r="L398" s="8"/>
      <c r="M398" s="8"/>
      <c r="N398" s="8"/>
    </row>
    <row r="399" spans="3:14" s="12" customFormat="1" ht="20.100000000000001" customHeight="1">
      <c r="C399" s="8"/>
      <c r="D399" s="8"/>
      <c r="E399" s="72"/>
      <c r="F399" s="72"/>
      <c r="G399" s="72"/>
      <c r="H399" s="72"/>
      <c r="I399" s="87"/>
      <c r="J399" s="8"/>
      <c r="K399" s="8"/>
      <c r="L399" s="8"/>
      <c r="M399" s="8"/>
      <c r="N399" s="8"/>
    </row>
    <row r="400" spans="3:14" s="12" customFormat="1" ht="20.100000000000001" customHeight="1">
      <c r="C400" s="8"/>
      <c r="D400" s="8"/>
      <c r="E400" s="72"/>
      <c r="F400" s="72"/>
      <c r="G400" s="72"/>
      <c r="H400" s="72"/>
      <c r="I400" s="87"/>
      <c r="J400" s="8"/>
      <c r="K400" s="8"/>
      <c r="L400" s="8"/>
      <c r="M400" s="8"/>
      <c r="N400" s="8"/>
    </row>
    <row r="401" spans="3:14" s="12" customFormat="1" ht="20.100000000000001" customHeight="1">
      <c r="C401" s="8"/>
      <c r="D401" s="8"/>
      <c r="E401" s="72"/>
      <c r="F401" s="72"/>
      <c r="G401" s="72"/>
      <c r="H401" s="72"/>
      <c r="I401" s="87"/>
      <c r="J401" s="8"/>
      <c r="K401" s="8"/>
      <c r="L401" s="8"/>
      <c r="M401" s="8"/>
      <c r="N401" s="8"/>
    </row>
    <row r="402" spans="3:14" s="12" customFormat="1" ht="20.100000000000001" customHeight="1">
      <c r="C402" s="8"/>
      <c r="D402" s="8"/>
      <c r="E402" s="72"/>
      <c r="F402" s="72"/>
      <c r="G402" s="72"/>
      <c r="H402" s="72"/>
      <c r="I402" s="87"/>
      <c r="J402" s="8"/>
      <c r="K402" s="8"/>
      <c r="L402" s="8"/>
      <c r="M402" s="8"/>
      <c r="N402" s="8"/>
    </row>
    <row r="403" spans="3:14" s="12" customFormat="1" ht="20.100000000000001" customHeight="1">
      <c r="C403" s="8"/>
      <c r="D403" s="8"/>
      <c r="E403" s="72"/>
      <c r="F403" s="72"/>
      <c r="G403" s="72"/>
      <c r="H403" s="72"/>
      <c r="I403" s="87"/>
      <c r="J403" s="8"/>
      <c r="K403" s="8"/>
      <c r="L403" s="8"/>
      <c r="M403" s="8"/>
      <c r="N403" s="8"/>
    </row>
    <row r="404" spans="3:14" s="12" customFormat="1" ht="20.100000000000001" customHeight="1">
      <c r="C404" s="8"/>
      <c r="D404" s="8"/>
      <c r="E404" s="72"/>
      <c r="F404" s="72"/>
      <c r="G404" s="72"/>
      <c r="H404" s="72"/>
      <c r="I404" s="87"/>
      <c r="J404" s="8"/>
      <c r="K404" s="8"/>
      <c r="L404" s="8"/>
      <c r="M404" s="8"/>
      <c r="N404" s="8"/>
    </row>
    <row r="405" spans="3:14" s="12" customFormat="1" ht="20.100000000000001" customHeight="1">
      <c r="C405" s="8"/>
      <c r="D405" s="8"/>
      <c r="E405" s="72"/>
      <c r="F405" s="72"/>
      <c r="G405" s="72"/>
      <c r="H405" s="72"/>
      <c r="I405" s="87"/>
      <c r="J405" s="8"/>
      <c r="K405" s="8"/>
      <c r="L405" s="8"/>
      <c r="M405" s="8"/>
      <c r="N405" s="8"/>
    </row>
    <row r="406" spans="3:14" s="12" customFormat="1" ht="20.100000000000001" customHeight="1">
      <c r="C406" s="8"/>
      <c r="D406" s="8"/>
      <c r="E406" s="72"/>
      <c r="F406" s="72"/>
      <c r="G406" s="72"/>
      <c r="H406" s="72"/>
      <c r="I406" s="87"/>
      <c r="J406" s="8"/>
      <c r="K406" s="8"/>
      <c r="L406" s="8"/>
      <c r="M406" s="8"/>
      <c r="N406" s="8"/>
    </row>
    <row r="407" spans="3:14" s="12" customFormat="1" ht="20.100000000000001" customHeight="1">
      <c r="C407" s="8"/>
      <c r="D407" s="8"/>
      <c r="E407" s="72"/>
      <c r="F407" s="72"/>
      <c r="G407" s="72"/>
      <c r="H407" s="72"/>
      <c r="I407" s="87"/>
      <c r="J407" s="8"/>
      <c r="K407" s="8"/>
      <c r="L407" s="8"/>
      <c r="M407" s="8"/>
      <c r="N407" s="8"/>
    </row>
    <row r="408" spans="3:14" s="12" customFormat="1" ht="20.100000000000001" customHeight="1">
      <c r="C408" s="8"/>
      <c r="D408" s="8"/>
      <c r="E408" s="72"/>
      <c r="F408" s="72"/>
      <c r="G408" s="72"/>
      <c r="H408" s="72"/>
      <c r="I408" s="87"/>
      <c r="J408" s="8"/>
      <c r="K408" s="8"/>
      <c r="L408" s="8"/>
      <c r="M408" s="8"/>
      <c r="N408" s="8"/>
    </row>
    <row r="409" spans="3:14" s="12" customFormat="1" ht="20.100000000000001" customHeight="1">
      <c r="C409" s="8"/>
      <c r="D409" s="8"/>
      <c r="E409" s="72"/>
      <c r="F409" s="72"/>
      <c r="G409" s="72"/>
      <c r="H409" s="72"/>
      <c r="I409" s="87"/>
      <c r="J409" s="8"/>
      <c r="K409" s="8"/>
      <c r="L409" s="8"/>
      <c r="M409" s="8"/>
      <c r="N409" s="8"/>
    </row>
    <row r="410" spans="3:14" s="12" customFormat="1" ht="20.100000000000001" customHeight="1">
      <c r="C410" s="8"/>
      <c r="D410" s="8"/>
      <c r="E410" s="72"/>
      <c r="F410" s="72"/>
      <c r="G410" s="72"/>
      <c r="H410" s="72"/>
      <c r="I410" s="87"/>
      <c r="J410" s="8"/>
      <c r="K410" s="8"/>
      <c r="L410" s="8"/>
      <c r="M410" s="8"/>
      <c r="N410" s="8"/>
    </row>
    <row r="411" spans="3:14" s="12" customFormat="1" ht="20.100000000000001" customHeight="1">
      <c r="C411" s="8"/>
      <c r="D411" s="8"/>
      <c r="E411" s="72"/>
      <c r="F411" s="72"/>
      <c r="G411" s="72"/>
      <c r="H411" s="72"/>
      <c r="I411" s="87"/>
      <c r="J411" s="8"/>
      <c r="K411" s="8"/>
      <c r="L411" s="8"/>
      <c r="M411" s="8"/>
      <c r="N411" s="8"/>
    </row>
    <row r="412" spans="3:14" s="12" customFormat="1" ht="20.100000000000001" customHeight="1">
      <c r="C412" s="8"/>
      <c r="D412" s="8"/>
      <c r="E412" s="72"/>
      <c r="F412" s="72"/>
      <c r="G412" s="72"/>
      <c r="H412" s="72"/>
      <c r="I412" s="87"/>
      <c r="J412" s="8"/>
      <c r="K412" s="8"/>
      <c r="L412" s="8"/>
      <c r="M412" s="8"/>
      <c r="N412" s="8"/>
    </row>
    <row r="413" spans="3:14" s="12" customFormat="1" ht="20.100000000000001" customHeight="1">
      <c r="C413" s="8"/>
      <c r="D413" s="8"/>
      <c r="E413" s="72"/>
      <c r="F413" s="72"/>
      <c r="G413" s="72"/>
      <c r="H413" s="72"/>
      <c r="I413" s="87"/>
      <c r="J413" s="8"/>
      <c r="K413" s="8"/>
      <c r="L413" s="8"/>
      <c r="M413" s="8"/>
      <c r="N413" s="8"/>
    </row>
    <row r="414" spans="3:14" s="12" customFormat="1" ht="20.100000000000001" customHeight="1">
      <c r="C414" s="8"/>
      <c r="D414" s="8"/>
      <c r="E414" s="72"/>
      <c r="F414" s="72"/>
      <c r="G414" s="72"/>
      <c r="H414" s="72"/>
      <c r="I414" s="87"/>
      <c r="J414" s="8"/>
      <c r="K414" s="8"/>
      <c r="L414" s="8"/>
      <c r="M414" s="8"/>
      <c r="N414" s="8"/>
    </row>
    <row r="415" spans="3:14" s="12" customFormat="1" ht="20.100000000000001" customHeight="1">
      <c r="C415" s="8"/>
      <c r="D415" s="8"/>
      <c r="E415" s="72"/>
      <c r="F415" s="72"/>
      <c r="G415" s="72"/>
      <c r="H415" s="72"/>
      <c r="I415" s="87"/>
      <c r="J415" s="8"/>
      <c r="K415" s="8"/>
      <c r="L415" s="8"/>
      <c r="M415" s="8"/>
      <c r="N415" s="8"/>
    </row>
    <row r="416" spans="3:14" s="12" customFormat="1" ht="20.100000000000001" customHeight="1">
      <c r="C416" s="8"/>
      <c r="D416" s="8"/>
      <c r="E416" s="72"/>
      <c r="F416" s="72"/>
      <c r="G416" s="72"/>
      <c r="H416" s="72"/>
      <c r="I416" s="87"/>
      <c r="J416" s="8"/>
      <c r="K416" s="8"/>
      <c r="L416" s="8"/>
      <c r="M416" s="8"/>
      <c r="N416" s="8"/>
    </row>
    <row r="417" spans="3:14" s="12" customFormat="1" ht="20.100000000000001" customHeight="1">
      <c r="C417" s="8"/>
      <c r="D417" s="8"/>
      <c r="E417" s="72"/>
      <c r="F417" s="72"/>
      <c r="G417" s="72"/>
      <c r="H417" s="72"/>
      <c r="I417" s="87"/>
      <c r="J417" s="8"/>
      <c r="K417" s="8"/>
      <c r="L417" s="8"/>
      <c r="M417" s="8"/>
      <c r="N417" s="8"/>
    </row>
    <row r="418" spans="3:14" s="12" customFormat="1" ht="20.100000000000001" customHeight="1">
      <c r="C418" s="8"/>
      <c r="D418" s="8"/>
      <c r="E418" s="72"/>
      <c r="F418" s="72"/>
      <c r="G418" s="72"/>
      <c r="H418" s="72"/>
      <c r="I418" s="87"/>
      <c r="J418" s="8"/>
      <c r="K418" s="8"/>
      <c r="L418" s="8"/>
      <c r="M418" s="8"/>
      <c r="N418" s="8"/>
    </row>
    <row r="419" spans="3:14" s="12" customFormat="1" ht="20.100000000000001" customHeight="1">
      <c r="C419" s="8"/>
      <c r="D419" s="8"/>
      <c r="E419" s="72"/>
      <c r="F419" s="72"/>
      <c r="G419" s="72"/>
      <c r="H419" s="72"/>
      <c r="I419" s="87"/>
      <c r="J419" s="8"/>
      <c r="K419" s="8"/>
      <c r="L419" s="8"/>
      <c r="M419" s="8"/>
      <c r="N419" s="8"/>
    </row>
    <row r="420" spans="3:14" s="12" customFormat="1" ht="20.100000000000001" customHeight="1">
      <c r="C420" s="8"/>
      <c r="D420" s="8"/>
      <c r="E420" s="72"/>
      <c r="F420" s="72"/>
      <c r="G420" s="72"/>
      <c r="H420" s="72"/>
      <c r="I420" s="87"/>
      <c r="J420" s="8"/>
      <c r="K420" s="8"/>
      <c r="L420" s="8"/>
      <c r="M420" s="8"/>
      <c r="N420" s="8"/>
    </row>
    <row r="421" spans="3:14" s="12" customFormat="1" ht="20.100000000000001" customHeight="1">
      <c r="C421" s="8"/>
      <c r="D421" s="8"/>
      <c r="E421" s="72"/>
      <c r="F421" s="72"/>
      <c r="G421" s="72"/>
      <c r="H421" s="72"/>
      <c r="I421" s="87"/>
      <c r="J421" s="8"/>
      <c r="K421" s="8"/>
      <c r="L421" s="8"/>
      <c r="M421" s="8"/>
      <c r="N421" s="8"/>
    </row>
    <row r="422" spans="3:14" s="12" customFormat="1" ht="20.100000000000001" customHeight="1">
      <c r="C422" s="8"/>
      <c r="D422" s="8"/>
      <c r="E422" s="72"/>
      <c r="F422" s="72"/>
      <c r="G422" s="72"/>
      <c r="H422" s="72"/>
      <c r="I422" s="87"/>
      <c r="J422" s="8"/>
      <c r="K422" s="8"/>
      <c r="L422" s="8"/>
      <c r="M422" s="8"/>
      <c r="N422" s="8"/>
    </row>
    <row r="423" spans="3:14" s="12" customFormat="1" ht="20.100000000000001" customHeight="1">
      <c r="C423" s="8"/>
      <c r="D423" s="8"/>
      <c r="E423" s="72"/>
      <c r="F423" s="72"/>
      <c r="G423" s="72"/>
      <c r="H423" s="72"/>
      <c r="I423" s="87"/>
      <c r="J423" s="8"/>
      <c r="K423" s="8"/>
      <c r="L423" s="8"/>
      <c r="M423" s="8"/>
      <c r="N423" s="8"/>
    </row>
    <row r="424" spans="3:14" s="12" customFormat="1" ht="20.100000000000001" customHeight="1">
      <c r="C424" s="8"/>
      <c r="D424" s="8"/>
      <c r="E424" s="72"/>
      <c r="F424" s="72"/>
      <c r="G424" s="72"/>
      <c r="H424" s="72"/>
      <c r="I424" s="87"/>
      <c r="J424" s="8"/>
      <c r="K424" s="8"/>
      <c r="L424" s="8"/>
      <c r="M424" s="8"/>
      <c r="N424" s="8"/>
    </row>
    <row r="425" spans="3:14" s="12" customFormat="1" ht="20.100000000000001" customHeight="1">
      <c r="C425" s="8"/>
      <c r="D425" s="8"/>
      <c r="E425" s="72"/>
      <c r="F425" s="72"/>
      <c r="G425" s="72"/>
      <c r="H425" s="72"/>
      <c r="I425" s="87"/>
      <c r="J425" s="8"/>
      <c r="K425" s="8"/>
      <c r="L425" s="8"/>
      <c r="M425" s="8"/>
      <c r="N425" s="8"/>
    </row>
    <row r="426" spans="3:14" s="12" customFormat="1" ht="20.100000000000001" customHeight="1">
      <c r="C426" s="8"/>
      <c r="D426" s="8"/>
      <c r="E426" s="72"/>
      <c r="F426" s="72"/>
      <c r="G426" s="72"/>
      <c r="H426" s="72"/>
      <c r="I426" s="87"/>
      <c r="J426" s="8"/>
      <c r="K426" s="8"/>
      <c r="L426" s="8"/>
      <c r="M426" s="8"/>
      <c r="N426" s="8"/>
    </row>
    <row r="427" spans="3:14" s="12" customFormat="1" ht="20.100000000000001" customHeight="1">
      <c r="C427" s="8"/>
      <c r="D427" s="8"/>
      <c r="E427" s="72"/>
      <c r="F427" s="72"/>
      <c r="G427" s="72"/>
      <c r="H427" s="72"/>
      <c r="I427" s="87"/>
      <c r="J427" s="8"/>
      <c r="K427" s="8"/>
      <c r="L427" s="8"/>
      <c r="M427" s="8"/>
      <c r="N427" s="8"/>
    </row>
    <row r="428" spans="3:14" s="12" customFormat="1" ht="20.100000000000001" customHeight="1">
      <c r="C428" s="8"/>
      <c r="D428" s="8"/>
      <c r="E428" s="72"/>
      <c r="F428" s="72"/>
      <c r="G428" s="72"/>
      <c r="H428" s="72"/>
      <c r="I428" s="87"/>
      <c r="J428" s="8"/>
      <c r="K428" s="8"/>
      <c r="L428" s="8"/>
      <c r="M428" s="8"/>
      <c r="N428" s="8"/>
    </row>
    <row r="429" spans="3:14" s="12" customFormat="1" ht="20.100000000000001" customHeight="1">
      <c r="C429" s="8"/>
      <c r="D429" s="8"/>
      <c r="E429" s="72"/>
      <c r="F429" s="72"/>
      <c r="G429" s="72"/>
      <c r="H429" s="72"/>
      <c r="I429" s="87"/>
      <c r="J429" s="8"/>
      <c r="K429" s="8"/>
      <c r="L429" s="8"/>
      <c r="M429" s="8"/>
      <c r="N429" s="8"/>
    </row>
    <row r="430" spans="3:14" s="12" customFormat="1" ht="20.100000000000001" customHeight="1">
      <c r="C430" s="8"/>
      <c r="D430" s="8"/>
      <c r="E430" s="72"/>
      <c r="F430" s="72"/>
      <c r="G430" s="72"/>
      <c r="H430" s="72"/>
      <c r="I430" s="87"/>
      <c r="J430" s="8"/>
      <c r="K430" s="8"/>
      <c r="L430" s="8"/>
      <c r="M430" s="8"/>
      <c r="N430" s="8"/>
    </row>
    <row r="431" spans="3:14" s="12" customFormat="1" ht="20.100000000000001" customHeight="1">
      <c r="C431" s="8"/>
      <c r="D431" s="8"/>
      <c r="E431" s="72"/>
      <c r="F431" s="72"/>
      <c r="G431" s="72"/>
      <c r="H431" s="72"/>
      <c r="I431" s="87"/>
      <c r="J431" s="8"/>
      <c r="K431" s="8"/>
      <c r="L431" s="8"/>
      <c r="M431" s="8"/>
      <c r="N431" s="8"/>
    </row>
    <row r="432" spans="3:14" s="12" customFormat="1" ht="20.100000000000001" customHeight="1">
      <c r="C432" s="8"/>
      <c r="D432" s="8"/>
      <c r="E432" s="72"/>
      <c r="F432" s="72"/>
      <c r="G432" s="72"/>
      <c r="H432" s="72"/>
      <c r="I432" s="87"/>
      <c r="J432" s="8"/>
      <c r="K432" s="8"/>
      <c r="L432" s="8"/>
      <c r="M432" s="8"/>
      <c r="N432" s="8"/>
    </row>
    <row r="433" spans="3:14" s="12" customFormat="1" ht="20.100000000000001" customHeight="1">
      <c r="C433" s="8"/>
      <c r="D433" s="8"/>
      <c r="E433" s="72"/>
      <c r="F433" s="72"/>
      <c r="G433" s="72"/>
      <c r="H433" s="72"/>
      <c r="I433" s="87"/>
      <c r="J433" s="8"/>
      <c r="K433" s="8"/>
      <c r="L433" s="8"/>
      <c r="M433" s="8"/>
      <c r="N433" s="8"/>
    </row>
    <row r="434" spans="3:14" s="12" customFormat="1" ht="20.100000000000001" customHeight="1">
      <c r="C434" s="8"/>
      <c r="D434" s="8"/>
      <c r="E434" s="72"/>
      <c r="F434" s="72"/>
      <c r="G434" s="72"/>
      <c r="H434" s="72"/>
      <c r="I434" s="87"/>
      <c r="J434" s="8"/>
      <c r="K434" s="8"/>
      <c r="L434" s="8"/>
      <c r="M434" s="8"/>
      <c r="N434" s="8"/>
    </row>
    <row r="435" spans="3:14" s="12" customFormat="1" ht="20.100000000000001" customHeight="1">
      <c r="C435" s="8"/>
      <c r="D435" s="8"/>
      <c r="E435" s="72"/>
      <c r="F435" s="72"/>
      <c r="G435" s="72"/>
      <c r="H435" s="72"/>
      <c r="I435" s="87"/>
      <c r="J435" s="8"/>
      <c r="K435" s="8"/>
      <c r="L435" s="8"/>
      <c r="M435" s="8"/>
      <c r="N435" s="8"/>
    </row>
    <row r="436" spans="3:14" s="12" customFormat="1" ht="20.100000000000001" customHeight="1">
      <c r="C436" s="8"/>
      <c r="D436" s="8"/>
      <c r="E436" s="72"/>
      <c r="F436" s="72"/>
      <c r="G436" s="72"/>
      <c r="H436" s="72"/>
      <c r="I436" s="87"/>
      <c r="J436" s="8"/>
      <c r="K436" s="8"/>
      <c r="L436" s="8"/>
      <c r="M436" s="8"/>
      <c r="N436" s="8"/>
    </row>
    <row r="437" spans="3:14" s="12" customFormat="1" ht="20.100000000000001" customHeight="1">
      <c r="C437" s="8"/>
      <c r="D437" s="8"/>
      <c r="E437" s="72"/>
      <c r="F437" s="72"/>
      <c r="G437" s="72"/>
      <c r="H437" s="72"/>
      <c r="I437" s="87"/>
      <c r="J437" s="8"/>
      <c r="K437" s="8"/>
      <c r="L437" s="8"/>
      <c r="M437" s="8"/>
      <c r="N437" s="8"/>
    </row>
    <row r="438" spans="3:14" s="12" customFormat="1" ht="20.100000000000001" customHeight="1">
      <c r="C438" s="8"/>
      <c r="D438" s="8"/>
      <c r="E438" s="72"/>
      <c r="F438" s="72"/>
      <c r="G438" s="72"/>
      <c r="H438" s="72"/>
      <c r="I438" s="87"/>
      <c r="J438" s="8"/>
      <c r="K438" s="8"/>
      <c r="L438" s="8"/>
      <c r="M438" s="8"/>
      <c r="N438" s="8"/>
    </row>
    <row r="439" spans="3:14" s="12" customFormat="1" ht="20.100000000000001" customHeight="1">
      <c r="C439" s="8"/>
      <c r="D439" s="8"/>
      <c r="E439" s="72"/>
      <c r="F439" s="72"/>
      <c r="G439" s="72"/>
      <c r="H439" s="72"/>
      <c r="I439" s="87"/>
      <c r="J439" s="8"/>
      <c r="K439" s="8"/>
      <c r="L439" s="8"/>
      <c r="M439" s="8"/>
      <c r="N439" s="8"/>
    </row>
    <row r="440" spans="3:14" s="12" customFormat="1" ht="20.100000000000001" customHeight="1">
      <c r="C440" s="8"/>
      <c r="D440" s="8"/>
      <c r="E440" s="72"/>
      <c r="F440" s="72"/>
      <c r="G440" s="72"/>
      <c r="H440" s="72"/>
      <c r="I440" s="87"/>
      <c r="J440" s="8"/>
      <c r="K440" s="8"/>
      <c r="L440" s="8"/>
      <c r="M440" s="8"/>
      <c r="N440" s="8"/>
    </row>
    <row r="441" spans="3:14" s="12" customFormat="1" ht="20.100000000000001" customHeight="1">
      <c r="C441" s="8"/>
      <c r="D441" s="8"/>
      <c r="E441" s="72"/>
      <c r="F441" s="72"/>
      <c r="G441" s="72"/>
      <c r="H441" s="72"/>
      <c r="I441" s="87"/>
      <c r="J441" s="8"/>
      <c r="K441" s="8"/>
      <c r="L441" s="8"/>
      <c r="M441" s="8"/>
      <c r="N441" s="8"/>
    </row>
    <row r="442" spans="3:14" s="12" customFormat="1" ht="20.100000000000001" customHeight="1">
      <c r="C442" s="8"/>
      <c r="D442" s="8"/>
      <c r="E442" s="72"/>
      <c r="F442" s="72"/>
      <c r="G442" s="72"/>
      <c r="H442" s="72"/>
      <c r="I442" s="87"/>
      <c r="J442" s="8"/>
      <c r="K442" s="8"/>
      <c r="L442" s="8"/>
      <c r="M442" s="8"/>
      <c r="N442" s="8"/>
    </row>
    <row r="443" spans="3:14" s="12" customFormat="1" ht="20.100000000000001" customHeight="1">
      <c r="C443" s="8"/>
      <c r="D443" s="8"/>
      <c r="E443" s="72"/>
      <c r="F443" s="72"/>
      <c r="G443" s="72"/>
      <c r="H443" s="72"/>
      <c r="I443" s="87"/>
      <c r="J443" s="8"/>
      <c r="K443" s="8"/>
      <c r="L443" s="8"/>
      <c r="M443" s="8"/>
      <c r="N443" s="8"/>
    </row>
    <row r="444" spans="3:14" s="12" customFormat="1" ht="20.100000000000001" customHeight="1">
      <c r="C444" s="8"/>
      <c r="D444" s="8"/>
      <c r="E444" s="72"/>
      <c r="F444" s="72"/>
      <c r="G444" s="72"/>
      <c r="H444" s="72"/>
      <c r="I444" s="87"/>
      <c r="J444" s="8"/>
      <c r="K444" s="8"/>
      <c r="L444" s="8"/>
      <c r="M444" s="8"/>
      <c r="N444" s="8"/>
    </row>
    <row r="445" spans="3:14" s="12" customFormat="1" ht="20.100000000000001" customHeight="1">
      <c r="C445" s="8"/>
      <c r="D445" s="8"/>
      <c r="E445" s="72"/>
      <c r="F445" s="72"/>
      <c r="G445" s="72"/>
      <c r="H445" s="72"/>
      <c r="I445" s="87"/>
      <c r="J445" s="8"/>
      <c r="K445" s="8"/>
      <c r="L445" s="8"/>
      <c r="M445" s="8"/>
      <c r="N445" s="8"/>
    </row>
    <row r="446" spans="3:14" s="12" customFormat="1" ht="20.100000000000001" customHeight="1">
      <c r="C446" s="8"/>
      <c r="D446" s="8"/>
      <c r="E446" s="72"/>
      <c r="F446" s="72"/>
      <c r="G446" s="72"/>
      <c r="H446" s="72"/>
      <c r="I446" s="87"/>
      <c r="J446" s="8"/>
      <c r="K446" s="8"/>
      <c r="L446" s="8"/>
      <c r="M446" s="8"/>
      <c r="N446" s="8"/>
    </row>
    <row r="447" spans="3:14" s="12" customFormat="1" ht="20.100000000000001" customHeight="1">
      <c r="C447" s="8"/>
      <c r="D447" s="8"/>
      <c r="E447" s="72"/>
      <c r="F447" s="72"/>
      <c r="G447" s="72"/>
      <c r="H447" s="72"/>
      <c r="I447" s="87"/>
      <c r="J447" s="8"/>
      <c r="K447" s="8"/>
      <c r="L447" s="8"/>
      <c r="M447" s="8"/>
      <c r="N447" s="8"/>
    </row>
    <row r="448" spans="3:14" s="12" customFormat="1" ht="20.100000000000001" customHeight="1">
      <c r="C448" s="8"/>
      <c r="D448" s="8"/>
      <c r="E448" s="72"/>
      <c r="F448" s="72"/>
      <c r="G448" s="72"/>
      <c r="H448" s="72"/>
      <c r="I448" s="87"/>
      <c r="J448" s="8"/>
      <c r="K448" s="8"/>
      <c r="L448" s="8"/>
      <c r="M448" s="8"/>
      <c r="N448" s="8"/>
    </row>
    <row r="449" spans="3:14" s="12" customFormat="1" ht="20.100000000000001" customHeight="1">
      <c r="C449" s="8"/>
      <c r="D449" s="8"/>
      <c r="E449" s="72"/>
      <c r="F449" s="72"/>
      <c r="G449" s="72"/>
      <c r="H449" s="72"/>
      <c r="I449" s="87"/>
      <c r="J449" s="8"/>
      <c r="K449" s="8"/>
      <c r="L449" s="8"/>
      <c r="M449" s="8"/>
      <c r="N449" s="8"/>
    </row>
    <row r="450" spans="3:14" s="12" customFormat="1" ht="20.100000000000001" customHeight="1">
      <c r="C450" s="8"/>
      <c r="D450" s="8"/>
      <c r="E450" s="72"/>
      <c r="F450" s="72"/>
      <c r="G450" s="72"/>
      <c r="H450" s="72"/>
      <c r="I450" s="87"/>
      <c r="J450" s="8"/>
      <c r="K450" s="8"/>
      <c r="L450" s="8"/>
      <c r="M450" s="8"/>
      <c r="N450" s="8"/>
    </row>
    <row r="451" spans="3:14" s="12" customFormat="1" ht="20.100000000000001" customHeight="1">
      <c r="C451" s="8"/>
      <c r="D451" s="8"/>
      <c r="E451" s="72"/>
      <c r="F451" s="72"/>
      <c r="G451" s="72"/>
      <c r="H451" s="72"/>
      <c r="I451" s="87"/>
      <c r="J451" s="8"/>
      <c r="K451" s="8"/>
      <c r="L451" s="8"/>
      <c r="M451" s="8"/>
      <c r="N451" s="8"/>
    </row>
    <row r="452" spans="3:14" s="12" customFormat="1" ht="20.100000000000001" customHeight="1">
      <c r="C452" s="8"/>
      <c r="D452" s="8"/>
      <c r="E452" s="72"/>
      <c r="F452" s="72"/>
      <c r="G452" s="72"/>
      <c r="H452" s="72"/>
      <c r="I452" s="87"/>
      <c r="J452" s="8"/>
      <c r="K452" s="8"/>
      <c r="L452" s="8"/>
      <c r="M452" s="8"/>
      <c r="N452" s="8"/>
    </row>
    <row r="453" spans="3:14" s="12" customFormat="1" ht="20.100000000000001" customHeight="1">
      <c r="C453" s="8"/>
      <c r="D453" s="8"/>
      <c r="E453" s="72"/>
      <c r="F453" s="72"/>
      <c r="G453" s="72"/>
      <c r="H453" s="72"/>
      <c r="I453" s="87"/>
      <c r="J453" s="8"/>
      <c r="K453" s="8"/>
      <c r="L453" s="8"/>
      <c r="M453" s="8"/>
      <c r="N453" s="8"/>
    </row>
    <row r="454" spans="3:14" s="12" customFormat="1" ht="20.100000000000001" customHeight="1">
      <c r="C454" s="8"/>
      <c r="D454" s="8"/>
      <c r="E454" s="72"/>
      <c r="F454" s="72"/>
      <c r="G454" s="72"/>
      <c r="H454" s="72"/>
      <c r="I454" s="87"/>
      <c r="J454" s="8"/>
      <c r="K454" s="8"/>
      <c r="L454" s="8"/>
      <c r="M454" s="8"/>
      <c r="N454" s="8"/>
    </row>
    <row r="455" spans="3:14" s="12" customFormat="1" ht="20.100000000000001" customHeight="1">
      <c r="C455" s="8"/>
      <c r="D455" s="8"/>
      <c r="E455" s="72"/>
      <c r="F455" s="72"/>
      <c r="G455" s="72"/>
      <c r="H455" s="72"/>
      <c r="I455" s="87"/>
      <c r="J455" s="8"/>
      <c r="K455" s="8"/>
      <c r="L455" s="8"/>
      <c r="M455" s="8"/>
      <c r="N455" s="8"/>
    </row>
    <row r="456" spans="3:14" s="12" customFormat="1" ht="20.100000000000001" customHeight="1">
      <c r="C456" s="8"/>
      <c r="D456" s="8"/>
      <c r="E456" s="72"/>
      <c r="F456" s="72"/>
      <c r="G456" s="72"/>
      <c r="H456" s="72"/>
      <c r="I456" s="87"/>
      <c r="J456" s="8"/>
      <c r="K456" s="8"/>
      <c r="L456" s="8"/>
      <c r="M456" s="8"/>
      <c r="N456" s="8"/>
    </row>
    <row r="457" spans="3:14" s="12" customFormat="1" ht="20.100000000000001" customHeight="1">
      <c r="C457" s="8"/>
      <c r="D457" s="8"/>
      <c r="E457" s="72"/>
      <c r="F457" s="72"/>
      <c r="G457" s="72"/>
      <c r="H457" s="72"/>
      <c r="I457" s="87"/>
      <c r="J457" s="8"/>
      <c r="K457" s="8"/>
      <c r="L457" s="8"/>
      <c r="M457" s="8"/>
      <c r="N457" s="8"/>
    </row>
    <row r="458" spans="3:14" s="12" customFormat="1" ht="20.100000000000001" customHeight="1">
      <c r="C458" s="8"/>
      <c r="D458" s="8"/>
      <c r="E458" s="72"/>
      <c r="F458" s="72"/>
      <c r="G458" s="72"/>
      <c r="H458" s="72"/>
      <c r="I458" s="87"/>
      <c r="J458" s="8"/>
      <c r="K458" s="8"/>
      <c r="L458" s="8"/>
      <c r="M458" s="8"/>
      <c r="N458" s="8"/>
    </row>
    <row r="459" spans="3:14" s="12" customFormat="1" ht="20.100000000000001" customHeight="1">
      <c r="C459" s="8"/>
      <c r="D459" s="8"/>
      <c r="E459" s="72"/>
      <c r="F459" s="72"/>
      <c r="G459" s="72"/>
      <c r="H459" s="72"/>
      <c r="I459" s="87"/>
      <c r="J459" s="8"/>
      <c r="K459" s="8"/>
      <c r="L459" s="8"/>
      <c r="M459" s="8"/>
      <c r="N459" s="8"/>
    </row>
    <row r="460" spans="3:14" s="12" customFormat="1" ht="20.100000000000001" customHeight="1">
      <c r="C460" s="8"/>
      <c r="D460" s="8"/>
      <c r="E460" s="72"/>
      <c r="F460" s="72"/>
      <c r="G460" s="72"/>
      <c r="H460" s="72"/>
      <c r="I460" s="87"/>
      <c r="J460" s="8"/>
      <c r="K460" s="8"/>
      <c r="L460" s="8"/>
      <c r="M460" s="8"/>
      <c r="N460" s="8"/>
    </row>
    <row r="461" spans="3:14" s="12" customFormat="1" ht="20.100000000000001" customHeight="1">
      <c r="C461" s="8"/>
      <c r="D461" s="8"/>
      <c r="E461" s="72"/>
      <c r="F461" s="72"/>
      <c r="G461" s="72"/>
      <c r="H461" s="72"/>
      <c r="I461" s="87"/>
      <c r="J461" s="8"/>
      <c r="K461" s="8"/>
      <c r="L461" s="8"/>
      <c r="M461" s="8"/>
      <c r="N461" s="8"/>
    </row>
    <row r="462" spans="3:14" s="12" customFormat="1" ht="20.100000000000001" customHeight="1">
      <c r="C462" s="8"/>
      <c r="D462" s="8"/>
      <c r="E462" s="72"/>
      <c r="F462" s="72"/>
      <c r="G462" s="72"/>
      <c r="H462" s="72"/>
      <c r="I462" s="87"/>
      <c r="J462" s="8"/>
      <c r="K462" s="8"/>
      <c r="L462" s="8"/>
      <c r="M462" s="8"/>
      <c r="N462" s="8"/>
    </row>
    <row r="463" spans="3:14" s="12" customFormat="1" ht="20.100000000000001" customHeight="1">
      <c r="C463" s="8"/>
      <c r="D463" s="8"/>
      <c r="E463" s="72"/>
      <c r="F463" s="72"/>
      <c r="G463" s="72"/>
      <c r="H463" s="72"/>
      <c r="I463" s="87"/>
      <c r="J463" s="8"/>
      <c r="K463" s="8"/>
      <c r="L463" s="8"/>
      <c r="M463" s="8"/>
      <c r="N463" s="8"/>
    </row>
    <row r="464" spans="3:14" s="12" customFormat="1" ht="20.100000000000001" customHeight="1">
      <c r="C464" s="8"/>
      <c r="D464" s="8"/>
      <c r="E464" s="72"/>
      <c r="F464" s="72"/>
      <c r="G464" s="72"/>
      <c r="H464" s="72"/>
      <c r="I464" s="87"/>
      <c r="J464" s="8"/>
      <c r="K464" s="8"/>
      <c r="L464" s="8"/>
      <c r="M464" s="8"/>
      <c r="N464" s="8"/>
    </row>
    <row r="465" spans="3:14" s="12" customFormat="1" ht="20.100000000000001" customHeight="1">
      <c r="C465" s="8"/>
      <c r="D465" s="8"/>
      <c r="E465" s="72"/>
      <c r="F465" s="72"/>
      <c r="G465" s="72"/>
      <c r="H465" s="72"/>
      <c r="I465" s="87"/>
      <c r="J465" s="8"/>
      <c r="K465" s="8"/>
      <c r="L465" s="8"/>
      <c r="M465" s="8"/>
      <c r="N465" s="8"/>
    </row>
    <row r="466" spans="3:14" s="12" customFormat="1" ht="20.100000000000001" customHeight="1">
      <c r="C466" s="8"/>
      <c r="D466" s="8"/>
      <c r="E466" s="72"/>
      <c r="F466" s="72"/>
      <c r="G466" s="72"/>
      <c r="H466" s="72"/>
      <c r="I466" s="87"/>
      <c r="J466" s="8"/>
      <c r="K466" s="8"/>
      <c r="L466" s="8"/>
      <c r="M466" s="8"/>
      <c r="N466" s="8"/>
    </row>
    <row r="467" spans="3:14" s="12" customFormat="1" ht="20.100000000000001" customHeight="1">
      <c r="C467" s="8"/>
      <c r="D467" s="8"/>
      <c r="E467" s="72"/>
      <c r="F467" s="72"/>
      <c r="G467" s="72"/>
      <c r="H467" s="72"/>
      <c r="I467" s="87"/>
      <c r="J467" s="8"/>
      <c r="K467" s="8"/>
      <c r="L467" s="8"/>
      <c r="M467" s="8"/>
      <c r="N467" s="8"/>
    </row>
    <row r="468" spans="3:14" s="12" customFormat="1" ht="20.100000000000001" customHeight="1">
      <c r="C468" s="8"/>
      <c r="D468" s="8"/>
      <c r="E468" s="72"/>
      <c r="F468" s="72"/>
      <c r="G468" s="72"/>
      <c r="H468" s="72"/>
      <c r="I468" s="87"/>
      <c r="J468" s="8"/>
      <c r="K468" s="8"/>
      <c r="L468" s="8"/>
      <c r="M468" s="8"/>
      <c r="N468" s="8"/>
    </row>
    <row r="469" spans="3:14" s="12" customFormat="1" ht="20.100000000000001" customHeight="1">
      <c r="C469" s="8"/>
      <c r="D469" s="8"/>
      <c r="E469" s="72"/>
      <c r="F469" s="72"/>
      <c r="G469" s="72"/>
      <c r="H469" s="72"/>
      <c r="I469" s="87"/>
      <c r="J469" s="8"/>
      <c r="K469" s="8"/>
      <c r="L469" s="8"/>
      <c r="M469" s="8"/>
      <c r="N469" s="8"/>
    </row>
    <row r="470" spans="3:14" s="12" customFormat="1" ht="20.100000000000001" customHeight="1">
      <c r="C470" s="8"/>
      <c r="D470" s="8"/>
      <c r="E470" s="72"/>
      <c r="F470" s="72"/>
      <c r="G470" s="72"/>
      <c r="H470" s="72"/>
      <c r="I470" s="87"/>
      <c r="J470" s="8"/>
      <c r="K470" s="8"/>
      <c r="L470" s="8"/>
      <c r="M470" s="8"/>
      <c r="N470" s="8"/>
    </row>
    <row r="471" spans="3:14" s="12" customFormat="1" ht="20.100000000000001" customHeight="1">
      <c r="C471" s="8"/>
      <c r="D471" s="8"/>
      <c r="E471" s="72"/>
      <c r="F471" s="72"/>
      <c r="G471" s="72"/>
      <c r="H471" s="72"/>
      <c r="I471" s="87"/>
      <c r="J471" s="8"/>
      <c r="K471" s="8"/>
      <c r="L471" s="8"/>
      <c r="M471" s="8"/>
      <c r="N471" s="8"/>
    </row>
    <row r="472" spans="3:14" s="12" customFormat="1" ht="20.100000000000001" customHeight="1">
      <c r="C472" s="8"/>
      <c r="D472" s="8"/>
      <c r="E472" s="72"/>
      <c r="F472" s="72"/>
      <c r="G472" s="72"/>
      <c r="H472" s="72"/>
      <c r="I472" s="87"/>
      <c r="J472" s="8"/>
      <c r="K472" s="8"/>
      <c r="L472" s="8"/>
      <c r="M472" s="8"/>
      <c r="N472" s="8"/>
    </row>
    <row r="473" spans="3:14" s="12" customFormat="1" ht="20.100000000000001" customHeight="1">
      <c r="C473" s="8"/>
      <c r="D473" s="8"/>
      <c r="E473" s="72"/>
      <c r="F473" s="72"/>
      <c r="G473" s="72"/>
      <c r="H473" s="72"/>
      <c r="I473" s="87"/>
      <c r="J473" s="8"/>
      <c r="K473" s="8"/>
      <c r="L473" s="8"/>
      <c r="M473" s="8"/>
      <c r="N473" s="8"/>
    </row>
    <row r="474" spans="3:14" s="12" customFormat="1" ht="20.100000000000001" customHeight="1">
      <c r="C474" s="8"/>
      <c r="D474" s="8"/>
      <c r="E474" s="72"/>
      <c r="F474" s="72"/>
      <c r="G474" s="72"/>
      <c r="H474" s="72"/>
      <c r="I474" s="87"/>
      <c r="J474" s="8"/>
      <c r="K474" s="8"/>
      <c r="L474" s="8"/>
      <c r="M474" s="8"/>
      <c r="N474" s="8"/>
    </row>
    <row r="475" spans="3:14" s="12" customFormat="1" ht="20.100000000000001" customHeight="1">
      <c r="C475" s="8"/>
      <c r="D475" s="8"/>
      <c r="E475" s="72"/>
      <c r="F475" s="72"/>
      <c r="G475" s="72"/>
      <c r="H475" s="72"/>
      <c r="I475" s="87"/>
      <c r="J475" s="8"/>
      <c r="K475" s="8"/>
      <c r="L475" s="8"/>
      <c r="M475" s="8"/>
      <c r="N475" s="8"/>
    </row>
    <row r="476" spans="3:14" s="12" customFormat="1" ht="20.100000000000001" customHeight="1">
      <c r="C476" s="8"/>
      <c r="D476" s="8"/>
      <c r="E476" s="72"/>
      <c r="F476" s="72"/>
      <c r="G476" s="72"/>
      <c r="H476" s="72"/>
      <c r="I476" s="87"/>
      <c r="J476" s="8"/>
      <c r="K476" s="8"/>
      <c r="L476" s="8"/>
      <c r="M476" s="8"/>
      <c r="N476" s="8"/>
    </row>
    <row r="477" spans="3:14" s="12" customFormat="1" ht="20.100000000000001" customHeight="1">
      <c r="C477" s="8"/>
      <c r="D477" s="8"/>
      <c r="E477" s="72"/>
      <c r="F477" s="72"/>
      <c r="G477" s="72"/>
      <c r="H477" s="72"/>
      <c r="I477" s="87"/>
      <c r="J477" s="8"/>
      <c r="K477" s="8"/>
      <c r="L477" s="8"/>
      <c r="M477" s="8"/>
      <c r="N477" s="8"/>
    </row>
    <row r="478" spans="3:14" s="12" customFormat="1" ht="20.100000000000001" customHeight="1">
      <c r="C478" s="8"/>
      <c r="D478" s="8"/>
      <c r="E478" s="72"/>
      <c r="F478" s="72"/>
      <c r="G478" s="72"/>
      <c r="H478" s="72"/>
      <c r="I478" s="87"/>
      <c r="J478" s="8"/>
      <c r="K478" s="8"/>
      <c r="L478" s="8"/>
      <c r="M478" s="8"/>
      <c r="N478" s="8"/>
    </row>
    <row r="479" spans="3:14" s="12" customFormat="1" ht="20.100000000000001" customHeight="1">
      <c r="C479" s="8"/>
      <c r="D479" s="8"/>
      <c r="E479" s="72"/>
      <c r="F479" s="72"/>
      <c r="G479" s="72"/>
      <c r="H479" s="72"/>
      <c r="I479" s="87"/>
      <c r="J479" s="8"/>
      <c r="K479" s="8"/>
      <c r="L479" s="8"/>
      <c r="M479" s="8"/>
      <c r="N479" s="8"/>
    </row>
    <row r="480" spans="3:14" s="12" customFormat="1" ht="20.100000000000001" customHeight="1">
      <c r="C480" s="8"/>
      <c r="D480" s="8"/>
      <c r="E480" s="72"/>
      <c r="F480" s="72"/>
      <c r="G480" s="72"/>
      <c r="H480" s="72"/>
      <c r="I480" s="87"/>
      <c r="J480" s="8"/>
      <c r="K480" s="8"/>
      <c r="L480" s="8"/>
      <c r="M480" s="8"/>
      <c r="N480" s="8"/>
    </row>
    <row r="481" spans="3:14" s="12" customFormat="1" ht="20.100000000000001" customHeight="1">
      <c r="C481" s="8"/>
      <c r="D481" s="8"/>
      <c r="E481" s="72"/>
      <c r="F481" s="72"/>
      <c r="G481" s="72"/>
      <c r="H481" s="72"/>
      <c r="I481" s="87"/>
      <c r="J481" s="8"/>
      <c r="K481" s="8"/>
      <c r="L481" s="8"/>
      <c r="M481" s="8"/>
      <c r="N481" s="8"/>
    </row>
    <row r="482" spans="3:14" s="12" customFormat="1" ht="20.100000000000001" customHeight="1">
      <c r="C482" s="8"/>
      <c r="D482" s="8"/>
      <c r="E482" s="72"/>
      <c r="F482" s="72"/>
      <c r="G482" s="72"/>
      <c r="H482" s="72"/>
      <c r="I482" s="87"/>
      <c r="J482" s="8"/>
      <c r="K482" s="8"/>
      <c r="L482" s="8"/>
      <c r="M482" s="8"/>
      <c r="N482" s="8"/>
    </row>
    <row r="483" spans="3:14" s="12" customFormat="1" ht="20.100000000000001" customHeight="1">
      <c r="C483" s="8"/>
      <c r="D483" s="8"/>
      <c r="E483" s="72"/>
      <c r="F483" s="72"/>
      <c r="G483" s="72"/>
      <c r="H483" s="72"/>
      <c r="I483" s="87"/>
      <c r="J483" s="8"/>
      <c r="K483" s="8"/>
      <c r="L483" s="8"/>
      <c r="M483" s="8"/>
      <c r="N483" s="8"/>
    </row>
    <row r="484" spans="3:14" s="12" customFormat="1" ht="20.100000000000001" customHeight="1">
      <c r="C484" s="8"/>
      <c r="D484" s="8"/>
      <c r="E484" s="72"/>
      <c r="F484" s="72"/>
      <c r="G484" s="72"/>
      <c r="H484" s="72"/>
      <c r="I484" s="87"/>
      <c r="J484" s="8"/>
      <c r="K484" s="8"/>
      <c r="L484" s="8"/>
      <c r="M484" s="8"/>
      <c r="N484" s="8"/>
    </row>
    <row r="485" spans="3:14" s="12" customFormat="1" ht="20.100000000000001" customHeight="1">
      <c r="C485" s="8"/>
      <c r="D485" s="8"/>
      <c r="E485" s="72"/>
      <c r="F485" s="72"/>
      <c r="G485" s="72"/>
      <c r="H485" s="72"/>
      <c r="I485" s="87"/>
      <c r="J485" s="8"/>
      <c r="K485" s="8"/>
      <c r="L485" s="8"/>
      <c r="M485" s="8"/>
      <c r="N485" s="8"/>
    </row>
    <row r="486" spans="3:14" s="12" customFormat="1" ht="20.100000000000001" customHeight="1">
      <c r="C486" s="8"/>
      <c r="D486" s="8"/>
      <c r="E486" s="72"/>
      <c r="F486" s="72"/>
      <c r="G486" s="72"/>
      <c r="H486" s="72"/>
      <c r="I486" s="87"/>
      <c r="J486" s="8"/>
      <c r="K486" s="8"/>
      <c r="L486" s="8"/>
      <c r="M486" s="8"/>
      <c r="N486" s="8"/>
    </row>
    <row r="487" spans="3:14" s="12" customFormat="1" ht="20.100000000000001" customHeight="1">
      <c r="C487" s="8"/>
      <c r="D487" s="8"/>
      <c r="E487" s="72"/>
      <c r="F487" s="72"/>
      <c r="G487" s="72"/>
      <c r="H487" s="72"/>
      <c r="I487" s="87"/>
      <c r="J487" s="8"/>
      <c r="K487" s="8"/>
      <c r="L487" s="8"/>
      <c r="M487" s="8"/>
      <c r="N487" s="8"/>
    </row>
    <row r="488" spans="3:14" s="12" customFormat="1" ht="20.100000000000001" customHeight="1">
      <c r="C488" s="8"/>
      <c r="D488" s="8"/>
      <c r="E488" s="72"/>
      <c r="F488" s="72"/>
      <c r="G488" s="72"/>
      <c r="H488" s="72"/>
      <c r="I488" s="87"/>
      <c r="J488" s="8"/>
      <c r="K488" s="8"/>
      <c r="L488" s="8"/>
      <c r="M488" s="8"/>
      <c r="N488" s="8"/>
    </row>
    <row r="489" spans="3:14" s="12" customFormat="1" ht="20.100000000000001" customHeight="1">
      <c r="C489" s="8"/>
      <c r="D489" s="8"/>
      <c r="E489" s="72"/>
      <c r="F489" s="72"/>
      <c r="G489" s="72"/>
      <c r="H489" s="72"/>
      <c r="I489" s="87"/>
      <c r="J489" s="8"/>
      <c r="K489" s="8"/>
      <c r="L489" s="8"/>
      <c r="M489" s="8"/>
      <c r="N489" s="8"/>
    </row>
    <row r="490" spans="3:14" s="12" customFormat="1" ht="20.100000000000001" customHeight="1">
      <c r="C490" s="8"/>
      <c r="D490" s="8"/>
      <c r="E490" s="72"/>
      <c r="F490" s="72"/>
      <c r="G490" s="72"/>
      <c r="H490" s="72"/>
      <c r="I490" s="87"/>
      <c r="J490" s="8"/>
      <c r="K490" s="8"/>
      <c r="L490" s="8"/>
      <c r="M490" s="8"/>
      <c r="N490" s="8"/>
    </row>
    <row r="491" spans="3:14" s="12" customFormat="1" ht="20.100000000000001" customHeight="1">
      <c r="C491" s="8"/>
      <c r="D491" s="8"/>
      <c r="E491" s="72"/>
      <c r="F491" s="72"/>
      <c r="G491" s="72"/>
      <c r="H491" s="72"/>
      <c r="I491" s="87"/>
      <c r="J491" s="8"/>
      <c r="K491" s="8"/>
      <c r="L491" s="8"/>
      <c r="M491" s="8"/>
      <c r="N491" s="8"/>
    </row>
    <row r="492" spans="3:14" s="12" customFormat="1" ht="20.100000000000001" customHeight="1">
      <c r="C492" s="8"/>
      <c r="D492" s="8"/>
      <c r="E492" s="72"/>
      <c r="F492" s="72"/>
      <c r="G492" s="72"/>
      <c r="H492" s="72"/>
      <c r="I492" s="87"/>
      <c r="J492" s="8"/>
      <c r="K492" s="8"/>
      <c r="L492" s="8"/>
      <c r="M492" s="8"/>
      <c r="N492" s="8"/>
    </row>
    <row r="493" spans="3:14" s="12" customFormat="1" ht="20.100000000000001" customHeight="1">
      <c r="C493" s="8"/>
      <c r="D493" s="8"/>
      <c r="E493" s="72"/>
      <c r="F493" s="72"/>
      <c r="G493" s="72"/>
      <c r="H493" s="72"/>
      <c r="I493" s="87"/>
      <c r="J493" s="8"/>
      <c r="K493" s="8"/>
      <c r="L493" s="8"/>
      <c r="M493" s="8"/>
      <c r="N493" s="8"/>
    </row>
    <row r="494" spans="3:14" s="12" customFormat="1" ht="20.100000000000001" customHeight="1">
      <c r="C494" s="8"/>
      <c r="D494" s="8"/>
      <c r="E494" s="72"/>
      <c r="F494" s="72"/>
      <c r="G494" s="72"/>
      <c r="H494" s="72"/>
      <c r="I494" s="87"/>
      <c r="J494" s="8"/>
      <c r="K494" s="8"/>
      <c r="L494" s="8"/>
      <c r="M494" s="8"/>
      <c r="N494" s="8"/>
    </row>
    <row r="495" spans="3:14" s="12" customFormat="1" ht="20.100000000000001" customHeight="1">
      <c r="C495" s="8"/>
      <c r="D495" s="8"/>
      <c r="E495" s="72"/>
      <c r="F495" s="72"/>
      <c r="G495" s="72"/>
      <c r="H495" s="72"/>
      <c r="I495" s="87"/>
      <c r="J495" s="8"/>
      <c r="K495" s="8"/>
      <c r="L495" s="8"/>
      <c r="M495" s="8"/>
      <c r="N495" s="8"/>
    </row>
    <row r="496" spans="3:14" s="12" customFormat="1" ht="20.100000000000001" customHeight="1">
      <c r="C496" s="8"/>
      <c r="D496" s="8"/>
      <c r="E496" s="72"/>
      <c r="F496" s="72"/>
      <c r="G496" s="72"/>
      <c r="H496" s="72"/>
      <c r="I496" s="87"/>
      <c r="J496" s="8"/>
      <c r="K496" s="8"/>
      <c r="L496" s="8"/>
      <c r="M496" s="8"/>
      <c r="N496" s="8"/>
    </row>
    <row r="497" spans="3:14" s="12" customFormat="1" ht="20.100000000000001" customHeight="1">
      <c r="C497" s="8"/>
      <c r="D497" s="8"/>
      <c r="E497" s="72"/>
      <c r="F497" s="72"/>
      <c r="G497" s="72"/>
      <c r="H497" s="72"/>
      <c r="I497" s="87"/>
      <c r="J497" s="8"/>
      <c r="K497" s="8"/>
      <c r="L497" s="8"/>
      <c r="M497" s="8"/>
      <c r="N497" s="8"/>
    </row>
    <row r="498" spans="3:14" s="12" customFormat="1" ht="20.100000000000001" customHeight="1">
      <c r="C498" s="8"/>
      <c r="D498" s="8"/>
      <c r="E498" s="72"/>
      <c r="F498" s="72"/>
      <c r="G498" s="72"/>
      <c r="H498" s="72"/>
      <c r="I498" s="87"/>
      <c r="J498" s="8"/>
      <c r="K498" s="8"/>
      <c r="L498" s="8"/>
      <c r="M498" s="8"/>
      <c r="N498" s="8"/>
    </row>
    <row r="499" spans="3:14" s="12" customFormat="1" ht="20.100000000000001" customHeight="1">
      <c r="C499" s="8"/>
      <c r="D499" s="8"/>
      <c r="E499" s="72"/>
      <c r="F499" s="72"/>
      <c r="G499" s="72"/>
      <c r="H499" s="72"/>
      <c r="I499" s="87"/>
      <c r="J499" s="8"/>
      <c r="K499" s="8"/>
      <c r="L499" s="8"/>
      <c r="M499" s="8"/>
      <c r="N499" s="8"/>
    </row>
    <row r="500" spans="3:14" s="12" customFormat="1" ht="20.100000000000001" customHeight="1">
      <c r="C500" s="8"/>
      <c r="D500" s="8"/>
      <c r="E500" s="72"/>
      <c r="F500" s="72"/>
      <c r="G500" s="72"/>
      <c r="H500" s="72"/>
      <c r="I500" s="87"/>
      <c r="J500" s="8"/>
      <c r="K500" s="8"/>
      <c r="L500" s="8"/>
      <c r="M500" s="8"/>
      <c r="N500" s="8"/>
    </row>
    <row r="501" spans="3:14" s="12" customFormat="1" ht="20.100000000000001" customHeight="1">
      <c r="C501" s="8"/>
      <c r="D501" s="8"/>
      <c r="E501" s="72"/>
      <c r="F501" s="72"/>
      <c r="G501" s="72"/>
      <c r="H501" s="72"/>
      <c r="I501" s="87"/>
      <c r="J501" s="8"/>
      <c r="K501" s="8"/>
      <c r="L501" s="8"/>
      <c r="M501" s="8"/>
      <c r="N501" s="8"/>
    </row>
    <row r="502" spans="3:14" s="12" customFormat="1" ht="20.100000000000001" customHeight="1">
      <c r="C502" s="8"/>
      <c r="D502" s="8"/>
      <c r="E502" s="72"/>
      <c r="F502" s="72"/>
      <c r="G502" s="72"/>
      <c r="H502" s="72"/>
      <c r="I502" s="87"/>
      <c r="J502" s="8"/>
      <c r="K502" s="8"/>
      <c r="L502" s="8"/>
      <c r="M502" s="8"/>
      <c r="N502" s="8"/>
    </row>
    <row r="503" spans="3:14" s="12" customFormat="1" ht="20.100000000000001" customHeight="1">
      <c r="C503" s="8"/>
      <c r="D503" s="8"/>
      <c r="E503" s="72"/>
      <c r="F503" s="72"/>
      <c r="G503" s="72"/>
      <c r="H503" s="72"/>
      <c r="I503" s="87"/>
      <c r="J503" s="8"/>
      <c r="K503" s="8"/>
      <c r="L503" s="8"/>
      <c r="M503" s="8"/>
      <c r="N503" s="8"/>
    </row>
    <row r="504" spans="3:14" s="12" customFormat="1" ht="20.100000000000001" customHeight="1">
      <c r="C504" s="8"/>
      <c r="D504" s="8"/>
      <c r="E504" s="72"/>
      <c r="F504" s="72"/>
      <c r="G504" s="72"/>
      <c r="H504" s="72"/>
      <c r="I504" s="87"/>
      <c r="J504" s="8"/>
      <c r="K504" s="8"/>
      <c r="L504" s="8"/>
      <c r="M504" s="8"/>
      <c r="N504" s="8"/>
    </row>
    <row r="505" spans="3:14" s="12" customFormat="1" ht="20.100000000000001" customHeight="1">
      <c r="C505" s="8"/>
      <c r="D505" s="8"/>
      <c r="E505" s="72"/>
      <c r="F505" s="72"/>
      <c r="G505" s="72"/>
      <c r="H505" s="72"/>
      <c r="I505" s="87"/>
      <c r="J505" s="8"/>
      <c r="K505" s="8"/>
      <c r="L505" s="8"/>
      <c r="M505" s="8"/>
      <c r="N505" s="8"/>
    </row>
    <row r="506" spans="3:14" s="12" customFormat="1" ht="20.100000000000001" customHeight="1">
      <c r="C506" s="8"/>
      <c r="D506" s="8"/>
      <c r="E506" s="72"/>
      <c r="F506" s="72"/>
      <c r="G506" s="72"/>
      <c r="H506" s="72"/>
      <c r="I506" s="87"/>
      <c r="J506" s="8"/>
      <c r="K506" s="8"/>
      <c r="L506" s="8"/>
      <c r="M506" s="8"/>
      <c r="N506" s="8"/>
    </row>
    <row r="507" spans="3:14" s="12" customFormat="1" ht="20.100000000000001" customHeight="1">
      <c r="C507" s="8"/>
      <c r="D507" s="8"/>
      <c r="E507" s="72"/>
      <c r="F507" s="72"/>
      <c r="G507" s="72"/>
      <c r="H507" s="72"/>
      <c r="I507" s="87"/>
      <c r="J507" s="8"/>
      <c r="K507" s="8"/>
      <c r="L507" s="8"/>
      <c r="M507" s="8"/>
      <c r="N507" s="8"/>
    </row>
    <row r="508" spans="3:14" s="12" customFormat="1" ht="20.100000000000001" customHeight="1">
      <c r="C508" s="8"/>
      <c r="D508" s="8"/>
      <c r="E508" s="72"/>
      <c r="F508" s="72"/>
      <c r="G508" s="72"/>
      <c r="H508" s="72"/>
      <c r="I508" s="87"/>
      <c r="J508" s="8"/>
      <c r="K508" s="8"/>
      <c r="L508" s="8"/>
      <c r="M508" s="8"/>
      <c r="N508" s="8"/>
    </row>
    <row r="509" spans="3:14" s="12" customFormat="1" ht="20.100000000000001" customHeight="1">
      <c r="C509" s="8"/>
      <c r="D509" s="8"/>
      <c r="E509" s="72"/>
      <c r="F509" s="72"/>
      <c r="G509" s="72"/>
      <c r="H509" s="72"/>
      <c r="I509" s="87"/>
      <c r="J509" s="8"/>
      <c r="K509" s="8"/>
      <c r="L509" s="8"/>
      <c r="M509" s="8"/>
      <c r="N509" s="8"/>
    </row>
    <row r="510" spans="3:14" s="12" customFormat="1" ht="20.100000000000001" customHeight="1">
      <c r="C510" s="8"/>
      <c r="D510" s="8"/>
      <c r="E510" s="72"/>
      <c r="F510" s="72"/>
      <c r="G510" s="72"/>
      <c r="H510" s="72"/>
      <c r="I510" s="87"/>
      <c r="J510" s="8"/>
      <c r="K510" s="8"/>
      <c r="L510" s="8"/>
      <c r="M510" s="8"/>
      <c r="N510" s="8"/>
    </row>
    <row r="511" spans="3:14" s="12" customFormat="1" ht="20.100000000000001" customHeight="1">
      <c r="C511" s="8"/>
      <c r="D511" s="8"/>
      <c r="E511" s="72"/>
      <c r="F511" s="72"/>
      <c r="G511" s="72"/>
      <c r="H511" s="72"/>
      <c r="I511" s="87"/>
      <c r="J511" s="8"/>
      <c r="K511" s="8"/>
      <c r="L511" s="8"/>
      <c r="M511" s="8"/>
      <c r="N511" s="8"/>
    </row>
    <row r="512" spans="3:14" s="12" customFormat="1" ht="20.100000000000001" customHeight="1">
      <c r="C512" s="8"/>
      <c r="D512" s="8"/>
      <c r="E512" s="72"/>
      <c r="F512" s="72"/>
      <c r="G512" s="72"/>
      <c r="H512" s="72"/>
      <c r="I512" s="87"/>
      <c r="J512" s="8"/>
      <c r="K512" s="8"/>
      <c r="L512" s="8"/>
      <c r="M512" s="8"/>
      <c r="N512" s="8"/>
    </row>
    <row r="513" spans="3:14" s="12" customFormat="1" ht="20.100000000000001" customHeight="1">
      <c r="C513" s="8"/>
      <c r="D513" s="8"/>
      <c r="E513" s="72"/>
      <c r="F513" s="72"/>
      <c r="G513" s="72"/>
      <c r="H513" s="72"/>
      <c r="I513" s="87"/>
      <c r="J513" s="8"/>
      <c r="K513" s="8"/>
      <c r="L513" s="8"/>
      <c r="M513" s="8"/>
      <c r="N513" s="8"/>
    </row>
    <row r="514" spans="3:14" s="12" customFormat="1" ht="20.100000000000001" customHeight="1">
      <c r="C514" s="8"/>
      <c r="D514" s="8"/>
      <c r="E514" s="72"/>
      <c r="F514" s="72"/>
      <c r="G514" s="72"/>
      <c r="H514" s="72"/>
      <c r="I514" s="87"/>
      <c r="J514" s="8"/>
      <c r="K514" s="8"/>
      <c r="L514" s="8"/>
      <c r="M514" s="8"/>
      <c r="N514" s="8"/>
    </row>
    <row r="515" spans="3:14" s="12" customFormat="1" ht="20.100000000000001" customHeight="1">
      <c r="C515" s="8"/>
      <c r="D515" s="8"/>
      <c r="E515" s="72"/>
      <c r="F515" s="72"/>
      <c r="G515" s="72"/>
      <c r="H515" s="72"/>
      <c r="I515" s="87"/>
      <c r="J515" s="8"/>
      <c r="K515" s="8"/>
      <c r="L515" s="8"/>
      <c r="M515" s="8"/>
      <c r="N515" s="8"/>
    </row>
    <row r="516" spans="3:14" s="12" customFormat="1" ht="20.100000000000001" customHeight="1">
      <c r="C516" s="8"/>
      <c r="D516" s="8"/>
      <c r="E516" s="72"/>
      <c r="F516" s="72"/>
      <c r="G516" s="72"/>
      <c r="H516" s="72"/>
      <c r="I516" s="87"/>
      <c r="J516" s="8"/>
      <c r="K516" s="8"/>
      <c r="L516" s="8"/>
      <c r="M516" s="8"/>
      <c r="N516" s="8"/>
    </row>
    <row r="517" spans="3:14" s="12" customFormat="1" ht="20.100000000000001" customHeight="1">
      <c r="C517" s="8"/>
      <c r="D517" s="8"/>
      <c r="E517" s="72"/>
      <c r="F517" s="72"/>
      <c r="G517" s="72"/>
      <c r="H517" s="72"/>
      <c r="I517" s="87"/>
      <c r="J517" s="8"/>
      <c r="K517" s="8"/>
      <c r="L517" s="8"/>
      <c r="M517" s="8"/>
      <c r="N517" s="8"/>
    </row>
    <row r="518" spans="3:14" s="12" customFormat="1" ht="20.100000000000001" customHeight="1">
      <c r="C518" s="8"/>
      <c r="D518" s="8"/>
      <c r="E518" s="72"/>
      <c r="F518" s="72"/>
      <c r="G518" s="72"/>
      <c r="H518" s="72"/>
      <c r="I518" s="87"/>
      <c r="J518" s="8"/>
      <c r="K518" s="8"/>
      <c r="L518" s="8"/>
      <c r="M518" s="8"/>
      <c r="N518" s="8"/>
    </row>
    <row r="519" spans="3:14" s="12" customFormat="1" ht="20.100000000000001" customHeight="1">
      <c r="C519" s="8"/>
      <c r="D519" s="8"/>
      <c r="E519" s="72"/>
      <c r="F519" s="72"/>
      <c r="G519" s="72"/>
      <c r="H519" s="72"/>
      <c r="I519" s="87"/>
      <c r="J519" s="8"/>
      <c r="K519" s="8"/>
      <c r="L519" s="8"/>
      <c r="M519" s="8"/>
      <c r="N519" s="8"/>
    </row>
    <row r="520" spans="3:14" s="12" customFormat="1" ht="20.100000000000001" customHeight="1">
      <c r="C520" s="8"/>
      <c r="D520" s="8"/>
      <c r="E520" s="72"/>
      <c r="F520" s="72"/>
      <c r="G520" s="72"/>
      <c r="H520" s="72"/>
      <c r="I520" s="87"/>
      <c r="J520" s="8"/>
      <c r="K520" s="8"/>
      <c r="L520" s="8"/>
      <c r="M520" s="8"/>
      <c r="N520" s="8"/>
    </row>
    <row r="521" spans="3:14" s="12" customFormat="1" ht="20.100000000000001" customHeight="1">
      <c r="C521" s="8"/>
      <c r="D521" s="8"/>
      <c r="E521" s="72"/>
      <c r="F521" s="72"/>
      <c r="G521" s="72"/>
      <c r="H521" s="72"/>
      <c r="I521" s="87"/>
      <c r="J521" s="8"/>
      <c r="K521" s="8"/>
      <c r="L521" s="8"/>
      <c r="M521" s="8"/>
      <c r="N521" s="8"/>
    </row>
    <row r="522" spans="3:14" s="12" customFormat="1" ht="20.100000000000001" customHeight="1">
      <c r="C522" s="8"/>
      <c r="D522" s="8"/>
      <c r="E522" s="72"/>
      <c r="F522" s="72"/>
      <c r="G522" s="72"/>
      <c r="H522" s="72"/>
      <c r="I522" s="87"/>
      <c r="J522" s="8"/>
      <c r="K522" s="8"/>
      <c r="L522" s="8"/>
      <c r="M522" s="8"/>
      <c r="N522" s="8"/>
    </row>
    <row r="523" spans="3:14" s="12" customFormat="1" ht="20.100000000000001" customHeight="1">
      <c r="C523" s="8"/>
      <c r="D523" s="8"/>
      <c r="E523" s="72"/>
      <c r="F523" s="72"/>
      <c r="G523" s="72"/>
      <c r="H523" s="72"/>
      <c r="I523" s="87"/>
      <c r="J523" s="8"/>
      <c r="K523" s="8"/>
      <c r="L523" s="8"/>
      <c r="M523" s="8"/>
      <c r="N523" s="8"/>
    </row>
    <row r="524" spans="3:14" s="12" customFormat="1" ht="20.100000000000001" customHeight="1">
      <c r="C524" s="8"/>
      <c r="D524" s="8"/>
      <c r="E524" s="72"/>
      <c r="F524" s="72"/>
      <c r="G524" s="72"/>
      <c r="H524" s="72"/>
      <c r="I524" s="87"/>
      <c r="J524" s="8"/>
      <c r="K524" s="8"/>
      <c r="L524" s="8"/>
      <c r="M524" s="8"/>
      <c r="N524" s="8"/>
    </row>
    <row r="525" spans="3:14" s="12" customFormat="1" ht="20.100000000000001" customHeight="1">
      <c r="C525" s="8"/>
      <c r="D525" s="8"/>
      <c r="E525" s="72"/>
      <c r="F525" s="72"/>
      <c r="G525" s="72"/>
      <c r="H525" s="72"/>
      <c r="I525" s="87"/>
      <c r="J525" s="8"/>
      <c r="K525" s="8"/>
      <c r="L525" s="8"/>
      <c r="M525" s="8"/>
      <c r="N525" s="8"/>
    </row>
    <row r="526" spans="3:14" s="12" customFormat="1" ht="20.100000000000001" customHeight="1">
      <c r="C526" s="8"/>
      <c r="D526" s="8"/>
      <c r="E526" s="72"/>
      <c r="F526" s="72"/>
      <c r="G526" s="72"/>
      <c r="H526" s="72"/>
      <c r="I526" s="87"/>
      <c r="J526" s="8"/>
      <c r="K526" s="8"/>
      <c r="L526" s="8"/>
      <c r="M526" s="8"/>
      <c r="N526" s="8"/>
    </row>
    <row r="527" spans="3:14" s="12" customFormat="1" ht="20.100000000000001" customHeight="1">
      <c r="C527" s="8"/>
      <c r="D527" s="8"/>
      <c r="E527" s="72"/>
      <c r="F527" s="72"/>
      <c r="G527" s="72"/>
      <c r="H527" s="72"/>
      <c r="I527" s="87"/>
      <c r="J527" s="8"/>
      <c r="K527" s="8"/>
      <c r="L527" s="8"/>
      <c r="M527" s="8"/>
      <c r="N527" s="8"/>
    </row>
    <row r="528" spans="3:14" s="12" customFormat="1" ht="20.100000000000001" customHeight="1">
      <c r="C528" s="8"/>
      <c r="D528" s="8"/>
      <c r="E528" s="72"/>
      <c r="F528" s="72"/>
      <c r="G528" s="72"/>
      <c r="H528" s="72"/>
      <c r="I528" s="87"/>
      <c r="J528" s="8"/>
      <c r="K528" s="8"/>
      <c r="L528" s="8"/>
      <c r="M528" s="8"/>
      <c r="N528" s="8"/>
    </row>
    <row r="529" spans="3:14" s="12" customFormat="1" ht="20.100000000000001" customHeight="1">
      <c r="C529" s="8"/>
      <c r="D529" s="8"/>
      <c r="E529" s="72"/>
      <c r="F529" s="72"/>
      <c r="G529" s="72"/>
      <c r="H529" s="72"/>
      <c r="I529" s="87"/>
      <c r="J529" s="8"/>
      <c r="K529" s="8"/>
      <c r="L529" s="8"/>
      <c r="M529" s="8"/>
      <c r="N529" s="8"/>
    </row>
    <row r="530" spans="3:14" s="12" customFormat="1" ht="20.100000000000001" customHeight="1">
      <c r="C530" s="8"/>
      <c r="D530" s="8"/>
      <c r="E530" s="72"/>
      <c r="F530" s="72"/>
      <c r="G530" s="72"/>
      <c r="H530" s="72"/>
      <c r="I530" s="87"/>
      <c r="J530" s="8"/>
      <c r="K530" s="8"/>
      <c r="L530" s="8"/>
      <c r="M530" s="8"/>
      <c r="N530" s="8"/>
    </row>
    <row r="531" spans="3:14" s="12" customFormat="1" ht="20.100000000000001" customHeight="1">
      <c r="C531" s="8"/>
      <c r="D531" s="8"/>
      <c r="E531" s="72"/>
      <c r="F531" s="72"/>
      <c r="G531" s="72"/>
      <c r="H531" s="72"/>
      <c r="I531" s="87"/>
      <c r="J531" s="8"/>
      <c r="K531" s="8"/>
      <c r="L531" s="8"/>
      <c r="M531" s="8"/>
      <c r="N531" s="8"/>
    </row>
    <row r="532" spans="3:14" s="12" customFormat="1" ht="20.100000000000001" customHeight="1">
      <c r="C532" s="8"/>
      <c r="D532" s="8"/>
      <c r="E532" s="72"/>
      <c r="F532" s="72"/>
      <c r="G532" s="72"/>
      <c r="H532" s="72"/>
      <c r="I532" s="87"/>
      <c r="J532" s="8"/>
      <c r="K532" s="8"/>
      <c r="L532" s="8"/>
      <c r="M532" s="8"/>
      <c r="N532" s="8"/>
    </row>
    <row r="533" spans="3:14" s="12" customFormat="1" ht="20.100000000000001" customHeight="1">
      <c r="C533" s="8"/>
      <c r="D533" s="8"/>
      <c r="E533" s="72"/>
      <c r="F533" s="72"/>
      <c r="G533" s="72"/>
      <c r="H533" s="72"/>
      <c r="I533" s="87"/>
      <c r="J533" s="8"/>
      <c r="K533" s="8"/>
      <c r="L533" s="8"/>
      <c r="M533" s="8"/>
      <c r="N533" s="8"/>
    </row>
    <row r="534" spans="3:14" s="12" customFormat="1" ht="20.100000000000001" customHeight="1">
      <c r="C534" s="8"/>
      <c r="D534" s="8"/>
      <c r="E534" s="72"/>
      <c r="F534" s="72"/>
      <c r="G534" s="72"/>
      <c r="H534" s="72"/>
      <c r="I534" s="87"/>
      <c r="J534" s="8"/>
      <c r="K534" s="8"/>
      <c r="L534" s="8"/>
      <c r="M534" s="8"/>
      <c r="N534" s="8"/>
    </row>
    <row r="535" spans="3:14" s="12" customFormat="1" ht="20.100000000000001" customHeight="1">
      <c r="C535" s="8"/>
      <c r="D535" s="8"/>
      <c r="E535" s="72"/>
      <c r="F535" s="72"/>
      <c r="G535" s="72"/>
      <c r="H535" s="72"/>
      <c r="I535" s="87"/>
      <c r="J535" s="8"/>
      <c r="K535" s="8"/>
      <c r="L535" s="8"/>
      <c r="M535" s="8"/>
      <c r="N535" s="8"/>
    </row>
    <row r="536" spans="3:14" s="12" customFormat="1" ht="20.100000000000001" customHeight="1">
      <c r="C536" s="8"/>
      <c r="D536" s="8"/>
      <c r="E536" s="72"/>
      <c r="F536" s="72"/>
      <c r="G536" s="72"/>
      <c r="H536" s="72"/>
      <c r="I536" s="87"/>
      <c r="J536" s="8"/>
      <c r="K536" s="8"/>
      <c r="L536" s="8"/>
      <c r="M536" s="8"/>
      <c r="N536" s="8"/>
    </row>
    <row r="537" spans="3:14" s="12" customFormat="1" ht="20.100000000000001" customHeight="1">
      <c r="C537" s="8"/>
      <c r="D537" s="8"/>
      <c r="E537" s="72"/>
      <c r="F537" s="72"/>
      <c r="G537" s="72"/>
      <c r="H537" s="72"/>
      <c r="I537" s="87"/>
      <c r="J537" s="8"/>
      <c r="K537" s="8"/>
      <c r="L537" s="8"/>
      <c r="M537" s="8"/>
      <c r="N537" s="8"/>
    </row>
    <row r="538" spans="3:14" s="12" customFormat="1" ht="20.100000000000001" customHeight="1">
      <c r="C538" s="8"/>
      <c r="D538" s="8"/>
      <c r="E538" s="72"/>
      <c r="F538" s="72"/>
      <c r="G538" s="72"/>
      <c r="H538" s="72"/>
      <c r="I538" s="87"/>
      <c r="J538" s="8"/>
      <c r="K538" s="8"/>
      <c r="L538" s="8"/>
      <c r="M538" s="8"/>
      <c r="N538" s="8"/>
    </row>
    <row r="539" spans="3:14" s="12" customFormat="1" ht="20.100000000000001" customHeight="1">
      <c r="C539" s="8"/>
      <c r="D539" s="8"/>
      <c r="E539" s="72"/>
      <c r="F539" s="72"/>
      <c r="G539" s="72"/>
      <c r="H539" s="72"/>
      <c r="I539" s="87"/>
      <c r="J539" s="8"/>
      <c r="K539" s="8"/>
      <c r="L539" s="8"/>
      <c r="M539" s="8"/>
      <c r="N539" s="8"/>
    </row>
    <row r="540" spans="3:14" s="12" customFormat="1" ht="20.100000000000001" customHeight="1">
      <c r="C540" s="8"/>
      <c r="D540" s="8"/>
      <c r="E540" s="72"/>
      <c r="F540" s="72"/>
      <c r="G540" s="72"/>
      <c r="H540" s="72"/>
      <c r="I540" s="87"/>
      <c r="J540" s="8"/>
      <c r="K540" s="8"/>
      <c r="L540" s="8"/>
      <c r="M540" s="8"/>
      <c r="N540" s="8"/>
    </row>
    <row r="541" spans="3:14" s="12" customFormat="1" ht="20.100000000000001" customHeight="1">
      <c r="C541" s="8"/>
      <c r="D541" s="8"/>
      <c r="E541" s="72"/>
      <c r="F541" s="72"/>
      <c r="G541" s="72"/>
      <c r="H541" s="72"/>
      <c r="I541" s="87"/>
      <c r="J541" s="8"/>
      <c r="K541" s="8"/>
      <c r="L541" s="8"/>
      <c r="M541" s="8"/>
      <c r="N541" s="8"/>
    </row>
    <row r="542" spans="3:14" s="12" customFormat="1" ht="20.100000000000001" customHeight="1">
      <c r="C542" s="8"/>
      <c r="D542" s="8"/>
      <c r="E542" s="72"/>
      <c r="F542" s="72"/>
      <c r="G542" s="72"/>
      <c r="H542" s="72"/>
      <c r="I542" s="87"/>
      <c r="J542" s="8"/>
      <c r="K542" s="8"/>
      <c r="L542" s="8"/>
      <c r="M542" s="8"/>
      <c r="N542" s="8"/>
    </row>
    <row r="543" spans="3:14" s="12" customFormat="1" ht="20.100000000000001" customHeight="1">
      <c r="C543" s="8"/>
      <c r="D543" s="8"/>
      <c r="E543" s="72"/>
      <c r="F543" s="72"/>
      <c r="G543" s="72"/>
      <c r="H543" s="72"/>
      <c r="I543" s="87"/>
      <c r="J543" s="8"/>
      <c r="K543" s="8"/>
      <c r="L543" s="8"/>
      <c r="M543" s="8"/>
      <c r="N543" s="8"/>
    </row>
    <row r="544" spans="3:14" s="12" customFormat="1" ht="20.100000000000001" customHeight="1">
      <c r="C544" s="8"/>
      <c r="D544" s="8"/>
      <c r="E544" s="72"/>
      <c r="F544" s="72"/>
      <c r="G544" s="72"/>
      <c r="H544" s="72"/>
      <c r="I544" s="87"/>
      <c r="J544" s="8"/>
      <c r="K544" s="8"/>
      <c r="L544" s="8"/>
      <c r="M544" s="8"/>
      <c r="N544" s="8"/>
    </row>
    <row r="545" spans="3:14" s="12" customFormat="1" ht="20.100000000000001" customHeight="1">
      <c r="C545" s="8"/>
      <c r="D545" s="8"/>
      <c r="E545" s="72"/>
      <c r="F545" s="72"/>
      <c r="G545" s="72"/>
      <c r="H545" s="72"/>
      <c r="I545" s="87"/>
      <c r="J545" s="8"/>
      <c r="K545" s="8"/>
      <c r="L545" s="8"/>
      <c r="M545" s="8"/>
      <c r="N545" s="8"/>
    </row>
    <row r="546" spans="3:14" s="12" customFormat="1" ht="20.100000000000001" customHeight="1">
      <c r="C546" s="8"/>
      <c r="D546" s="8"/>
      <c r="E546" s="72"/>
      <c r="F546" s="72"/>
      <c r="G546" s="72"/>
      <c r="H546" s="72"/>
      <c r="I546" s="87"/>
      <c r="J546" s="8"/>
      <c r="K546" s="8"/>
      <c r="L546" s="8"/>
      <c r="M546" s="8"/>
      <c r="N546" s="8"/>
    </row>
    <row r="547" spans="3:14" s="12" customFormat="1" ht="20.100000000000001" customHeight="1">
      <c r="C547" s="8"/>
      <c r="D547" s="8"/>
      <c r="E547" s="72"/>
      <c r="F547" s="72"/>
      <c r="G547" s="72"/>
      <c r="H547" s="72"/>
      <c r="I547" s="87"/>
      <c r="J547" s="8"/>
      <c r="K547" s="8"/>
      <c r="L547" s="8"/>
      <c r="M547" s="8"/>
      <c r="N547" s="8"/>
    </row>
    <row r="548" spans="3:14" s="12" customFormat="1" ht="20.100000000000001" customHeight="1">
      <c r="C548" s="8"/>
      <c r="D548" s="8"/>
      <c r="E548" s="72"/>
      <c r="F548" s="72"/>
      <c r="G548" s="72"/>
      <c r="H548" s="72"/>
      <c r="I548" s="87"/>
      <c r="J548" s="8"/>
      <c r="K548" s="8"/>
      <c r="L548" s="8"/>
      <c r="M548" s="8"/>
      <c r="N548" s="8"/>
    </row>
    <row r="549" spans="3:14" s="12" customFormat="1" ht="20.100000000000001" customHeight="1">
      <c r="C549" s="8"/>
      <c r="D549" s="8"/>
      <c r="E549" s="72"/>
      <c r="F549" s="72"/>
      <c r="G549" s="72"/>
      <c r="H549" s="72"/>
      <c r="I549" s="87"/>
      <c r="J549" s="8"/>
      <c r="K549" s="8"/>
      <c r="L549" s="8"/>
      <c r="M549" s="8"/>
      <c r="N549" s="8"/>
    </row>
    <row r="550" spans="3:14" s="12" customFormat="1" ht="20.100000000000001" customHeight="1">
      <c r="C550" s="8"/>
      <c r="D550" s="8"/>
      <c r="E550" s="72"/>
      <c r="F550" s="72"/>
      <c r="G550" s="72"/>
      <c r="H550" s="72"/>
      <c r="I550" s="87"/>
      <c r="J550" s="8"/>
      <c r="K550" s="8"/>
      <c r="L550" s="8"/>
      <c r="M550" s="8"/>
      <c r="N550" s="8"/>
    </row>
    <row r="551" spans="3:14" s="12" customFormat="1" ht="20.100000000000001" customHeight="1">
      <c r="C551" s="8"/>
      <c r="D551" s="8"/>
      <c r="E551" s="72"/>
      <c r="F551" s="72"/>
      <c r="G551" s="72"/>
      <c r="H551" s="72"/>
      <c r="I551" s="87"/>
      <c r="J551" s="8"/>
      <c r="K551" s="8"/>
      <c r="L551" s="8"/>
      <c r="M551" s="8"/>
      <c r="N551" s="8"/>
    </row>
    <row r="552" spans="3:14" s="12" customFormat="1" ht="20.100000000000001" customHeight="1">
      <c r="C552" s="8"/>
      <c r="D552" s="8"/>
      <c r="E552" s="72"/>
      <c r="F552" s="72"/>
      <c r="G552" s="72"/>
      <c r="H552" s="72"/>
      <c r="I552" s="87"/>
      <c r="J552" s="8"/>
      <c r="K552" s="8"/>
      <c r="L552" s="8"/>
      <c r="M552" s="8"/>
      <c r="N552" s="8"/>
    </row>
    <row r="553" spans="3:14" s="12" customFormat="1" ht="20.100000000000001" customHeight="1">
      <c r="C553" s="8"/>
      <c r="D553" s="8"/>
      <c r="E553" s="72"/>
      <c r="F553" s="72"/>
      <c r="G553" s="72"/>
      <c r="H553" s="72"/>
      <c r="I553" s="87"/>
      <c r="J553" s="8"/>
      <c r="K553" s="8"/>
      <c r="L553" s="8"/>
      <c r="M553" s="8"/>
      <c r="N553" s="8"/>
    </row>
    <row r="554" spans="3:14" s="12" customFormat="1" ht="20.100000000000001" customHeight="1">
      <c r="C554" s="8"/>
      <c r="D554" s="8"/>
      <c r="E554" s="72"/>
      <c r="F554" s="72"/>
      <c r="G554" s="72"/>
      <c r="H554" s="72"/>
      <c r="I554" s="87"/>
      <c r="J554" s="8"/>
      <c r="K554" s="8"/>
      <c r="L554" s="8"/>
      <c r="M554" s="8"/>
      <c r="N554" s="8"/>
    </row>
    <row r="555" spans="3:14" s="12" customFormat="1" ht="20.100000000000001" customHeight="1">
      <c r="C555" s="8"/>
      <c r="D555" s="8"/>
      <c r="E555" s="72"/>
      <c r="F555" s="72"/>
      <c r="G555" s="72"/>
      <c r="H555" s="72"/>
      <c r="I555" s="87"/>
      <c r="J555" s="8"/>
      <c r="K555" s="8"/>
      <c r="L555" s="8"/>
      <c r="M555" s="8"/>
      <c r="N555" s="8"/>
    </row>
    <row r="556" spans="3:14" s="12" customFormat="1" ht="20.100000000000001" customHeight="1">
      <c r="C556" s="8"/>
      <c r="D556" s="8"/>
      <c r="E556" s="72"/>
      <c r="F556" s="72"/>
      <c r="G556" s="72"/>
      <c r="H556" s="72"/>
      <c r="I556" s="87"/>
      <c r="J556" s="8"/>
      <c r="K556" s="8"/>
      <c r="L556" s="8"/>
      <c r="M556" s="8"/>
      <c r="N556" s="8"/>
    </row>
    <row r="557" spans="3:14" s="12" customFormat="1" ht="20.100000000000001" customHeight="1">
      <c r="C557" s="8"/>
      <c r="D557" s="8"/>
      <c r="E557" s="72"/>
      <c r="F557" s="72"/>
      <c r="G557" s="72"/>
      <c r="H557" s="72"/>
      <c r="I557" s="87"/>
      <c r="J557" s="8"/>
      <c r="K557" s="8"/>
      <c r="L557" s="8"/>
      <c r="M557" s="8"/>
      <c r="N557" s="8"/>
    </row>
    <row r="558" spans="3:14" s="12" customFormat="1" ht="20.100000000000001" customHeight="1">
      <c r="C558" s="8"/>
      <c r="D558" s="8"/>
      <c r="E558" s="72"/>
      <c r="F558" s="72"/>
      <c r="G558" s="72"/>
      <c r="H558" s="72"/>
      <c r="I558" s="87"/>
      <c r="J558" s="8"/>
      <c r="K558" s="8"/>
      <c r="L558" s="8"/>
      <c r="M558" s="8"/>
      <c r="N558" s="8"/>
    </row>
    <row r="559" spans="3:14" s="12" customFormat="1" ht="20.100000000000001" customHeight="1">
      <c r="C559" s="8"/>
      <c r="D559" s="8"/>
      <c r="E559" s="72"/>
      <c r="F559" s="72"/>
      <c r="G559" s="72"/>
      <c r="H559" s="72"/>
      <c r="I559" s="87"/>
      <c r="J559" s="8"/>
      <c r="K559" s="8"/>
      <c r="L559" s="8"/>
      <c r="M559" s="8"/>
      <c r="N559" s="8"/>
    </row>
    <row r="560" spans="3:14" s="12" customFormat="1" ht="20.100000000000001" customHeight="1">
      <c r="C560" s="8"/>
      <c r="D560" s="8"/>
      <c r="E560" s="72"/>
      <c r="F560" s="72"/>
      <c r="G560" s="72"/>
      <c r="H560" s="72"/>
      <c r="I560" s="87"/>
      <c r="J560" s="8"/>
      <c r="K560" s="8"/>
      <c r="L560" s="8"/>
      <c r="M560" s="8"/>
      <c r="N560" s="8"/>
    </row>
    <row r="561" spans="3:14" s="12" customFormat="1" ht="20.100000000000001" customHeight="1">
      <c r="C561" s="8"/>
      <c r="D561" s="8"/>
      <c r="E561" s="72"/>
      <c r="F561" s="72"/>
      <c r="G561" s="72"/>
      <c r="H561" s="72"/>
      <c r="I561" s="87"/>
      <c r="J561" s="8"/>
      <c r="K561" s="8"/>
      <c r="L561" s="8"/>
      <c r="M561" s="8"/>
      <c r="N561" s="8"/>
    </row>
    <row r="562" spans="3:14" s="12" customFormat="1" ht="20.100000000000001" customHeight="1">
      <c r="C562" s="8"/>
      <c r="D562" s="8"/>
      <c r="E562" s="72"/>
      <c r="F562" s="72"/>
      <c r="G562" s="72"/>
      <c r="H562" s="72"/>
      <c r="I562" s="87"/>
      <c r="J562" s="8"/>
      <c r="K562" s="8"/>
      <c r="L562" s="8"/>
      <c r="M562" s="8"/>
      <c r="N562" s="8"/>
    </row>
    <row r="563" spans="3:14" s="12" customFormat="1" ht="20.100000000000001" customHeight="1">
      <c r="C563" s="8"/>
      <c r="D563" s="8"/>
      <c r="E563" s="72"/>
      <c r="F563" s="72"/>
      <c r="G563" s="72"/>
      <c r="H563" s="72"/>
      <c r="I563" s="87"/>
      <c r="J563" s="8"/>
      <c r="K563" s="8"/>
      <c r="L563" s="8"/>
      <c r="M563" s="8"/>
      <c r="N563" s="8"/>
    </row>
    <row r="564" spans="3:14" s="12" customFormat="1" ht="20.100000000000001" customHeight="1">
      <c r="C564" s="8"/>
      <c r="D564" s="8"/>
      <c r="E564" s="72"/>
      <c r="F564" s="72"/>
      <c r="G564" s="72"/>
      <c r="H564" s="72"/>
      <c r="I564" s="87"/>
      <c r="J564" s="8"/>
      <c r="K564" s="8"/>
      <c r="L564" s="8"/>
      <c r="M564" s="8"/>
      <c r="N564" s="8"/>
    </row>
    <row r="565" spans="3:14" s="12" customFormat="1" ht="20.100000000000001" customHeight="1">
      <c r="C565" s="8"/>
      <c r="D565" s="8"/>
      <c r="E565" s="72"/>
      <c r="F565" s="72"/>
      <c r="G565" s="72"/>
      <c r="H565" s="72"/>
      <c r="I565" s="87"/>
      <c r="J565" s="8"/>
      <c r="K565" s="8"/>
      <c r="L565" s="8"/>
      <c r="M565" s="8"/>
      <c r="N565" s="8"/>
    </row>
    <row r="566" spans="3:14" s="12" customFormat="1" ht="20.100000000000001" customHeight="1">
      <c r="C566" s="8"/>
      <c r="D566" s="8"/>
      <c r="E566" s="72"/>
      <c r="F566" s="72"/>
      <c r="G566" s="72"/>
      <c r="H566" s="72"/>
      <c r="I566" s="87"/>
      <c r="J566" s="8"/>
      <c r="K566" s="8"/>
      <c r="L566" s="8"/>
      <c r="M566" s="8"/>
      <c r="N566" s="8"/>
    </row>
    <row r="567" spans="3:14" s="12" customFormat="1" ht="20.100000000000001" customHeight="1">
      <c r="C567" s="8"/>
      <c r="D567" s="8"/>
      <c r="E567" s="72"/>
      <c r="F567" s="72"/>
      <c r="G567" s="72"/>
      <c r="H567" s="72"/>
      <c r="I567" s="87"/>
      <c r="J567" s="8"/>
      <c r="K567" s="8"/>
      <c r="L567" s="8"/>
      <c r="M567" s="8"/>
      <c r="N567" s="8"/>
    </row>
    <row r="568" spans="3:14" s="12" customFormat="1" ht="20.100000000000001" customHeight="1">
      <c r="C568" s="8"/>
      <c r="D568" s="8"/>
      <c r="E568" s="72"/>
      <c r="F568" s="72"/>
      <c r="G568" s="72"/>
      <c r="H568" s="72"/>
      <c r="I568" s="87"/>
      <c r="J568" s="8"/>
      <c r="K568" s="8"/>
      <c r="L568" s="8"/>
      <c r="M568" s="8"/>
      <c r="N568" s="8"/>
    </row>
    <row r="569" spans="3:14" s="12" customFormat="1" ht="20.100000000000001" customHeight="1">
      <c r="C569" s="8"/>
      <c r="D569" s="8"/>
      <c r="E569" s="72"/>
      <c r="F569" s="72"/>
      <c r="G569" s="72"/>
      <c r="H569" s="72"/>
      <c r="I569" s="87"/>
      <c r="J569" s="8"/>
      <c r="K569" s="8"/>
      <c r="L569" s="8"/>
      <c r="M569" s="8"/>
      <c r="N569" s="8"/>
    </row>
    <row r="570" spans="3:14" s="12" customFormat="1" ht="20.100000000000001" customHeight="1">
      <c r="C570" s="8"/>
      <c r="D570" s="8"/>
      <c r="E570" s="72"/>
      <c r="F570" s="72"/>
      <c r="G570" s="72"/>
      <c r="H570" s="72"/>
      <c r="I570" s="87"/>
      <c r="J570" s="8"/>
      <c r="K570" s="8"/>
      <c r="L570" s="8"/>
      <c r="M570" s="8"/>
      <c r="N570" s="8"/>
    </row>
    <row r="571" spans="3:14" s="12" customFormat="1" ht="20.100000000000001" customHeight="1">
      <c r="C571" s="8"/>
      <c r="D571" s="8"/>
      <c r="E571" s="72"/>
      <c r="F571" s="72"/>
      <c r="G571" s="72"/>
      <c r="H571" s="72"/>
      <c r="I571" s="87"/>
      <c r="J571" s="8"/>
      <c r="K571" s="8"/>
      <c r="L571" s="8"/>
      <c r="M571" s="8"/>
      <c r="N571" s="8"/>
    </row>
    <row r="572" spans="3:14" s="12" customFormat="1" ht="20.100000000000001" customHeight="1">
      <c r="C572" s="8"/>
      <c r="D572" s="8"/>
      <c r="E572" s="72"/>
      <c r="F572" s="72"/>
      <c r="G572" s="72"/>
      <c r="H572" s="72"/>
      <c r="I572" s="87"/>
      <c r="J572" s="8"/>
      <c r="K572" s="8"/>
      <c r="L572" s="8"/>
      <c r="M572" s="8"/>
      <c r="N572" s="8"/>
    </row>
    <row r="573" spans="3:14" s="12" customFormat="1" ht="20.100000000000001" customHeight="1">
      <c r="C573" s="8"/>
      <c r="D573" s="8"/>
      <c r="E573" s="72"/>
      <c r="F573" s="72"/>
      <c r="G573" s="72"/>
      <c r="H573" s="72"/>
      <c r="I573" s="87"/>
      <c r="J573" s="8"/>
      <c r="K573" s="8"/>
      <c r="L573" s="8"/>
      <c r="M573" s="8"/>
      <c r="N573" s="8"/>
    </row>
    <row r="574" spans="3:14" s="12" customFormat="1" ht="20.100000000000001" customHeight="1">
      <c r="C574" s="8"/>
      <c r="D574" s="8"/>
      <c r="E574" s="72"/>
      <c r="F574" s="72"/>
      <c r="G574" s="72"/>
      <c r="H574" s="72"/>
      <c r="I574" s="87"/>
      <c r="J574" s="8"/>
      <c r="K574" s="8"/>
      <c r="L574" s="8"/>
      <c r="M574" s="8"/>
      <c r="N574" s="8"/>
    </row>
    <row r="575" spans="3:14" s="12" customFormat="1" ht="20.100000000000001" customHeight="1">
      <c r="C575" s="8"/>
      <c r="D575" s="8"/>
      <c r="E575" s="72"/>
      <c r="F575" s="72"/>
      <c r="G575" s="72"/>
      <c r="H575" s="72"/>
      <c r="I575" s="87"/>
      <c r="J575" s="8"/>
      <c r="K575" s="8"/>
      <c r="L575" s="8"/>
      <c r="M575" s="8"/>
      <c r="N575" s="8"/>
    </row>
    <row r="576" spans="3:14" s="12" customFormat="1" ht="20.100000000000001" customHeight="1">
      <c r="C576" s="8"/>
      <c r="D576" s="8"/>
      <c r="E576" s="72"/>
      <c r="F576" s="72"/>
      <c r="G576" s="72"/>
      <c r="H576" s="72"/>
      <c r="I576" s="87"/>
      <c r="J576" s="8"/>
      <c r="K576" s="8"/>
      <c r="L576" s="8"/>
      <c r="M576" s="8"/>
      <c r="N576" s="8"/>
    </row>
    <row r="577" spans="3:14" s="12" customFormat="1" ht="20.100000000000001" customHeight="1">
      <c r="C577" s="8"/>
      <c r="D577" s="8"/>
      <c r="E577" s="72"/>
      <c r="F577" s="72"/>
      <c r="G577" s="72"/>
      <c r="H577" s="72"/>
      <c r="I577" s="87"/>
      <c r="J577" s="8"/>
      <c r="K577" s="8"/>
      <c r="L577" s="8"/>
      <c r="M577" s="8"/>
      <c r="N577" s="8"/>
    </row>
    <row r="578" spans="3:14" s="12" customFormat="1" ht="20.100000000000001" customHeight="1">
      <c r="C578" s="8"/>
      <c r="D578" s="8"/>
      <c r="E578" s="72"/>
      <c r="F578" s="72"/>
      <c r="G578" s="72"/>
      <c r="H578" s="72"/>
      <c r="I578" s="87"/>
      <c r="J578" s="8"/>
      <c r="K578" s="8"/>
      <c r="L578" s="8"/>
      <c r="M578" s="8"/>
      <c r="N578" s="8"/>
    </row>
    <row r="579" spans="3:14" s="12" customFormat="1" ht="20.100000000000001" customHeight="1">
      <c r="C579" s="8"/>
      <c r="D579" s="8"/>
      <c r="E579" s="72"/>
      <c r="F579" s="72"/>
      <c r="G579" s="72"/>
      <c r="H579" s="72"/>
      <c r="I579" s="87"/>
      <c r="J579" s="8"/>
      <c r="K579" s="8"/>
      <c r="L579" s="8"/>
      <c r="M579" s="8"/>
      <c r="N579" s="8"/>
    </row>
    <row r="580" spans="3:14" s="12" customFormat="1" ht="20.100000000000001" customHeight="1">
      <c r="C580" s="8"/>
      <c r="D580" s="8"/>
      <c r="E580" s="72"/>
      <c r="F580" s="72"/>
      <c r="G580" s="72"/>
      <c r="H580" s="72"/>
      <c r="I580" s="87"/>
      <c r="J580" s="8"/>
      <c r="K580" s="8"/>
      <c r="L580" s="8"/>
      <c r="M580" s="8"/>
      <c r="N580" s="8"/>
    </row>
    <row r="581" spans="3:14" s="12" customFormat="1" ht="20.100000000000001" customHeight="1">
      <c r="C581" s="8"/>
      <c r="D581" s="8"/>
      <c r="E581" s="72"/>
      <c r="F581" s="72"/>
      <c r="G581" s="72"/>
      <c r="H581" s="72"/>
      <c r="I581" s="87"/>
      <c r="J581" s="8"/>
      <c r="K581" s="8"/>
      <c r="L581" s="8"/>
      <c r="M581" s="8"/>
      <c r="N581" s="8"/>
    </row>
    <row r="582" spans="3:14" s="12" customFormat="1" ht="20.100000000000001" customHeight="1">
      <c r="C582" s="8"/>
      <c r="D582" s="8"/>
      <c r="E582" s="72"/>
      <c r="F582" s="72"/>
      <c r="G582" s="72"/>
      <c r="H582" s="72"/>
      <c r="I582" s="87"/>
      <c r="J582" s="8"/>
      <c r="K582" s="8"/>
      <c r="L582" s="8"/>
      <c r="M582" s="8"/>
      <c r="N582" s="8"/>
    </row>
    <row r="583" spans="3:14" s="12" customFormat="1" ht="20.100000000000001" customHeight="1">
      <c r="C583" s="8"/>
      <c r="D583" s="8"/>
      <c r="E583" s="72"/>
      <c r="F583" s="72"/>
      <c r="G583" s="72"/>
      <c r="H583" s="72"/>
      <c r="I583" s="87"/>
      <c r="J583" s="8"/>
      <c r="K583" s="8"/>
      <c r="L583" s="8"/>
      <c r="M583" s="8"/>
      <c r="N583" s="8"/>
    </row>
    <row r="584" spans="3:14" s="12" customFormat="1" ht="20.100000000000001" customHeight="1">
      <c r="C584" s="8"/>
      <c r="D584" s="8"/>
      <c r="E584" s="72"/>
      <c r="F584" s="72"/>
      <c r="G584" s="72"/>
      <c r="H584" s="72"/>
      <c r="I584" s="87"/>
      <c r="J584" s="8"/>
      <c r="K584" s="8"/>
      <c r="L584" s="8"/>
      <c r="M584" s="8"/>
      <c r="N584" s="8"/>
    </row>
    <row r="585" spans="3:14" s="12" customFormat="1" ht="20.100000000000001" customHeight="1">
      <c r="C585" s="8"/>
      <c r="D585" s="8"/>
      <c r="E585" s="72"/>
      <c r="F585" s="72"/>
      <c r="G585" s="72"/>
      <c r="H585" s="72"/>
      <c r="I585" s="87"/>
      <c r="J585" s="8"/>
      <c r="K585" s="8"/>
      <c r="L585" s="8"/>
      <c r="M585" s="8"/>
      <c r="N585" s="8"/>
    </row>
    <row r="586" spans="3:14" s="12" customFormat="1" ht="20.100000000000001" customHeight="1">
      <c r="C586" s="8"/>
      <c r="D586" s="8"/>
      <c r="E586" s="72"/>
      <c r="F586" s="72"/>
      <c r="G586" s="72"/>
      <c r="H586" s="72"/>
      <c r="I586" s="87"/>
      <c r="J586" s="8"/>
      <c r="K586" s="8"/>
      <c r="L586" s="8"/>
      <c r="M586" s="8"/>
      <c r="N586" s="8"/>
    </row>
    <row r="587" spans="3:14" s="12" customFormat="1" ht="20.100000000000001" customHeight="1">
      <c r="C587" s="8"/>
      <c r="D587" s="8"/>
      <c r="E587" s="72"/>
      <c r="F587" s="72"/>
      <c r="G587" s="72"/>
      <c r="H587" s="72"/>
      <c r="I587" s="87"/>
      <c r="J587" s="8"/>
      <c r="K587" s="8"/>
      <c r="L587" s="8"/>
      <c r="M587" s="8"/>
      <c r="N587" s="8"/>
    </row>
    <row r="588" spans="3:14" s="12" customFormat="1" ht="20.100000000000001" customHeight="1">
      <c r="C588" s="8"/>
      <c r="D588" s="8"/>
      <c r="E588" s="72"/>
      <c r="F588" s="72"/>
      <c r="G588" s="72"/>
      <c r="H588" s="72"/>
      <c r="I588" s="87"/>
      <c r="J588" s="8"/>
      <c r="K588" s="8"/>
      <c r="L588" s="8"/>
      <c r="M588" s="8"/>
      <c r="N588" s="8"/>
    </row>
    <row r="589" spans="3:14" s="12" customFormat="1" ht="20.100000000000001" customHeight="1">
      <c r="C589" s="8"/>
      <c r="D589" s="8"/>
      <c r="E589" s="72"/>
      <c r="F589" s="72"/>
      <c r="G589" s="72"/>
      <c r="H589" s="72"/>
      <c r="I589" s="87"/>
      <c r="J589" s="8"/>
      <c r="K589" s="8"/>
      <c r="L589" s="8"/>
      <c r="M589" s="8"/>
      <c r="N589" s="8"/>
    </row>
    <row r="590" spans="3:14" s="12" customFormat="1" ht="20.100000000000001" customHeight="1">
      <c r="C590" s="8"/>
      <c r="D590" s="8"/>
      <c r="E590" s="72"/>
      <c r="F590" s="72"/>
      <c r="G590" s="72"/>
      <c r="H590" s="72"/>
      <c r="I590" s="87"/>
      <c r="J590" s="8"/>
      <c r="K590" s="8"/>
      <c r="L590" s="8"/>
      <c r="M590" s="8"/>
      <c r="N590" s="8"/>
    </row>
    <row r="591" spans="3:14" s="12" customFormat="1" ht="20.100000000000001" customHeight="1">
      <c r="C591" s="8"/>
      <c r="D591" s="8"/>
      <c r="E591" s="72"/>
      <c r="F591" s="72"/>
      <c r="G591" s="72"/>
      <c r="H591" s="72"/>
      <c r="I591" s="87"/>
      <c r="J591" s="8"/>
      <c r="K591" s="8"/>
      <c r="L591" s="8"/>
      <c r="M591" s="8"/>
      <c r="N591" s="8"/>
    </row>
    <row r="592" spans="3:14" s="12" customFormat="1" ht="20.100000000000001" customHeight="1">
      <c r="C592" s="8"/>
      <c r="D592" s="8"/>
      <c r="E592" s="72"/>
      <c r="F592" s="72"/>
      <c r="G592" s="72"/>
      <c r="H592" s="72"/>
      <c r="I592" s="87"/>
      <c r="J592" s="8"/>
      <c r="K592" s="8"/>
      <c r="L592" s="8"/>
      <c r="M592" s="8"/>
      <c r="N592" s="8"/>
    </row>
    <row r="593" spans="3:14" s="12" customFormat="1" ht="20.100000000000001" customHeight="1">
      <c r="C593" s="8"/>
      <c r="D593" s="8"/>
      <c r="E593" s="72"/>
      <c r="F593" s="72"/>
      <c r="G593" s="72"/>
      <c r="H593" s="72"/>
      <c r="I593" s="87"/>
      <c r="J593" s="8"/>
      <c r="K593" s="8"/>
      <c r="L593" s="8"/>
      <c r="M593" s="8"/>
      <c r="N593" s="8"/>
    </row>
    <row r="594" spans="3:14" s="12" customFormat="1" ht="20.100000000000001" customHeight="1">
      <c r="C594" s="8"/>
      <c r="D594" s="8"/>
      <c r="E594" s="72"/>
      <c r="F594" s="72"/>
      <c r="G594" s="72"/>
      <c r="H594" s="72"/>
      <c r="I594" s="87"/>
      <c r="J594" s="8"/>
      <c r="K594" s="8"/>
      <c r="L594" s="8"/>
      <c r="M594" s="8"/>
      <c r="N594" s="8"/>
    </row>
    <row r="595" spans="3:14" s="12" customFormat="1" ht="20.100000000000001" customHeight="1">
      <c r="C595" s="8"/>
      <c r="D595" s="8"/>
      <c r="E595" s="72"/>
      <c r="F595" s="72"/>
      <c r="G595" s="72"/>
      <c r="H595" s="72"/>
      <c r="I595" s="87"/>
      <c r="J595" s="8"/>
      <c r="K595" s="8"/>
      <c r="L595" s="8"/>
      <c r="M595" s="8"/>
      <c r="N595" s="8"/>
    </row>
    <row r="596" spans="3:14" s="12" customFormat="1" ht="20.100000000000001" customHeight="1">
      <c r="C596" s="8"/>
      <c r="D596" s="8"/>
      <c r="E596" s="72"/>
      <c r="F596" s="72"/>
      <c r="G596" s="72"/>
      <c r="H596" s="72"/>
      <c r="I596" s="87"/>
      <c r="J596" s="8"/>
      <c r="K596" s="8"/>
      <c r="L596" s="8"/>
      <c r="M596" s="8"/>
      <c r="N596" s="8"/>
    </row>
    <row r="597" spans="3:14" s="12" customFormat="1" ht="20.100000000000001" customHeight="1">
      <c r="C597" s="8"/>
      <c r="D597" s="8"/>
      <c r="E597" s="72"/>
      <c r="F597" s="72"/>
      <c r="G597" s="72"/>
      <c r="H597" s="72"/>
      <c r="I597" s="87"/>
      <c r="J597" s="8"/>
      <c r="K597" s="8"/>
      <c r="L597" s="8"/>
      <c r="M597" s="8"/>
      <c r="N597" s="8"/>
    </row>
    <row r="598" spans="3:14" s="12" customFormat="1" ht="20.100000000000001" customHeight="1">
      <c r="C598" s="8"/>
      <c r="D598" s="8"/>
      <c r="E598" s="72"/>
      <c r="F598" s="72"/>
      <c r="G598" s="72"/>
      <c r="H598" s="72"/>
      <c r="I598" s="87"/>
      <c r="J598" s="8"/>
      <c r="K598" s="8"/>
      <c r="L598" s="8"/>
      <c r="M598" s="8"/>
      <c r="N598" s="8"/>
    </row>
    <row r="599" spans="3:14" s="12" customFormat="1" ht="20.100000000000001" customHeight="1">
      <c r="C599" s="8"/>
      <c r="D599" s="8"/>
      <c r="E599" s="72"/>
      <c r="F599" s="72"/>
      <c r="G599" s="72"/>
      <c r="H599" s="72"/>
      <c r="I599" s="87"/>
      <c r="J599" s="8"/>
      <c r="K599" s="8"/>
      <c r="L599" s="8"/>
      <c r="M599" s="8"/>
      <c r="N599" s="8"/>
    </row>
    <row r="600" spans="3:14" s="12" customFormat="1" ht="20.100000000000001" customHeight="1">
      <c r="C600" s="8"/>
      <c r="D600" s="8"/>
      <c r="E600" s="72"/>
      <c r="F600" s="72"/>
      <c r="G600" s="72"/>
      <c r="H600" s="72"/>
      <c r="I600" s="87"/>
      <c r="J600" s="8"/>
      <c r="K600" s="8"/>
      <c r="L600" s="8"/>
      <c r="M600" s="8"/>
      <c r="N600" s="8"/>
    </row>
    <row r="601" spans="3:14" s="12" customFormat="1" ht="20.100000000000001" customHeight="1">
      <c r="C601" s="8"/>
      <c r="D601" s="8"/>
      <c r="E601" s="72"/>
      <c r="F601" s="72"/>
      <c r="G601" s="72"/>
      <c r="H601" s="72"/>
      <c r="I601" s="87"/>
      <c r="J601" s="8"/>
      <c r="K601" s="8"/>
      <c r="L601" s="8"/>
      <c r="M601" s="8"/>
      <c r="N601" s="8"/>
    </row>
    <row r="602" spans="3:14" s="12" customFormat="1" ht="20.100000000000001" customHeight="1">
      <c r="C602" s="8"/>
      <c r="D602" s="8"/>
      <c r="E602" s="72"/>
      <c r="F602" s="72"/>
      <c r="G602" s="72"/>
      <c r="H602" s="72"/>
      <c r="I602" s="87"/>
      <c r="J602" s="8"/>
      <c r="K602" s="8"/>
      <c r="L602" s="8"/>
      <c r="M602" s="8"/>
      <c r="N602" s="8"/>
    </row>
    <row r="603" spans="3:14" s="12" customFormat="1" ht="20.100000000000001" customHeight="1">
      <c r="C603" s="8"/>
      <c r="D603" s="8"/>
      <c r="E603" s="72"/>
      <c r="F603" s="72"/>
      <c r="G603" s="72"/>
      <c r="H603" s="72"/>
      <c r="I603" s="87"/>
      <c r="J603" s="8"/>
      <c r="K603" s="8"/>
      <c r="L603" s="8"/>
      <c r="M603" s="8"/>
      <c r="N603" s="8"/>
    </row>
    <row r="604" spans="3:14" s="12" customFormat="1" ht="20.100000000000001" customHeight="1">
      <c r="C604" s="8"/>
      <c r="D604" s="8"/>
      <c r="E604" s="72"/>
      <c r="F604" s="72"/>
      <c r="G604" s="72"/>
      <c r="H604" s="72"/>
      <c r="I604" s="87"/>
      <c r="J604" s="8"/>
      <c r="K604" s="8"/>
      <c r="L604" s="8"/>
      <c r="M604" s="8"/>
      <c r="N604" s="8"/>
    </row>
    <row r="605" spans="3:14" s="12" customFormat="1" ht="20.100000000000001" customHeight="1">
      <c r="C605" s="8"/>
      <c r="D605" s="8"/>
      <c r="E605" s="72"/>
      <c r="F605" s="72"/>
      <c r="G605" s="72"/>
      <c r="H605" s="72"/>
      <c r="I605" s="87"/>
      <c r="J605" s="8"/>
      <c r="K605" s="8"/>
      <c r="L605" s="8"/>
      <c r="M605" s="8"/>
      <c r="N605" s="8"/>
    </row>
    <row r="606" spans="3:14" s="12" customFormat="1" ht="20.100000000000001" customHeight="1">
      <c r="C606" s="8"/>
      <c r="D606" s="8"/>
      <c r="E606" s="72"/>
      <c r="F606" s="72"/>
      <c r="G606" s="72"/>
      <c r="H606" s="72"/>
      <c r="I606" s="87"/>
      <c r="J606" s="8"/>
      <c r="K606" s="8"/>
      <c r="L606" s="8"/>
      <c r="M606" s="8"/>
      <c r="N606" s="8"/>
    </row>
    <row r="607" spans="3:14" s="12" customFormat="1" ht="20.100000000000001" customHeight="1">
      <c r="C607" s="8"/>
      <c r="D607" s="8"/>
      <c r="E607" s="72"/>
      <c r="F607" s="72"/>
      <c r="G607" s="72"/>
      <c r="H607" s="72"/>
      <c r="I607" s="87"/>
      <c r="J607" s="8"/>
      <c r="K607" s="8"/>
      <c r="L607" s="8"/>
      <c r="M607" s="8"/>
      <c r="N607" s="8"/>
    </row>
    <row r="608" spans="3:14" s="12" customFormat="1" ht="20.100000000000001" customHeight="1">
      <c r="C608" s="8"/>
      <c r="D608" s="8"/>
      <c r="E608" s="72"/>
      <c r="F608" s="72"/>
      <c r="G608" s="72"/>
      <c r="H608" s="72"/>
      <c r="I608" s="87"/>
      <c r="J608" s="8"/>
      <c r="K608" s="8"/>
      <c r="L608" s="8"/>
      <c r="M608" s="8"/>
      <c r="N608" s="8"/>
    </row>
    <row r="609" spans="3:14" s="12" customFormat="1" ht="20.100000000000001" customHeight="1">
      <c r="C609" s="8"/>
      <c r="D609" s="8"/>
      <c r="E609" s="72"/>
      <c r="F609" s="72"/>
      <c r="G609" s="72"/>
      <c r="H609" s="72"/>
      <c r="I609" s="87"/>
      <c r="J609" s="8"/>
      <c r="K609" s="8"/>
      <c r="L609" s="8"/>
      <c r="M609" s="8"/>
      <c r="N609" s="8"/>
    </row>
    <row r="610" spans="3:14" s="12" customFormat="1" ht="20.100000000000001" customHeight="1">
      <c r="C610" s="8"/>
      <c r="D610" s="8"/>
      <c r="E610" s="72"/>
      <c r="F610" s="72"/>
      <c r="G610" s="72"/>
      <c r="H610" s="72"/>
      <c r="I610" s="87"/>
      <c r="J610" s="8"/>
      <c r="K610" s="8"/>
      <c r="L610" s="8"/>
      <c r="M610" s="8"/>
      <c r="N610" s="8"/>
    </row>
    <row r="611" spans="3:14" s="12" customFormat="1" ht="20.100000000000001" customHeight="1">
      <c r="C611" s="8"/>
      <c r="D611" s="8"/>
      <c r="E611" s="72"/>
      <c r="F611" s="72"/>
      <c r="G611" s="72"/>
      <c r="H611" s="72"/>
      <c r="I611" s="87"/>
      <c r="J611" s="8"/>
      <c r="K611" s="8"/>
      <c r="L611" s="8"/>
      <c r="M611" s="8"/>
      <c r="N611" s="8"/>
    </row>
    <row r="612" spans="3:14" s="12" customFormat="1" ht="20.100000000000001" customHeight="1">
      <c r="C612" s="8"/>
      <c r="D612" s="8"/>
      <c r="E612" s="72"/>
      <c r="F612" s="72"/>
      <c r="G612" s="72"/>
      <c r="H612" s="72"/>
      <c r="I612" s="87"/>
      <c r="J612" s="8"/>
      <c r="K612" s="8"/>
      <c r="L612" s="8"/>
      <c r="M612" s="8"/>
      <c r="N612" s="8"/>
    </row>
    <row r="613" spans="3:14" s="12" customFormat="1" ht="20.100000000000001" customHeight="1">
      <c r="C613" s="8"/>
      <c r="D613" s="8"/>
      <c r="E613" s="72"/>
      <c r="F613" s="72"/>
      <c r="G613" s="72"/>
      <c r="H613" s="72"/>
      <c r="I613" s="87"/>
      <c r="J613" s="8"/>
      <c r="K613" s="8"/>
      <c r="L613" s="8"/>
      <c r="M613" s="8"/>
      <c r="N613" s="8"/>
    </row>
    <row r="614" spans="3:14" s="12" customFormat="1" ht="20.100000000000001" customHeight="1">
      <c r="C614" s="8"/>
      <c r="D614" s="8"/>
      <c r="E614" s="72"/>
      <c r="F614" s="72"/>
      <c r="G614" s="72"/>
      <c r="H614" s="72"/>
      <c r="I614" s="87"/>
      <c r="J614" s="8"/>
      <c r="K614" s="8"/>
      <c r="L614" s="8"/>
      <c r="M614" s="8"/>
      <c r="N614" s="8"/>
    </row>
    <row r="615" spans="3:14" s="12" customFormat="1" ht="20.100000000000001" customHeight="1">
      <c r="C615" s="8"/>
      <c r="D615" s="8"/>
      <c r="E615" s="72"/>
      <c r="F615" s="72"/>
      <c r="G615" s="72"/>
      <c r="H615" s="72"/>
      <c r="I615" s="87"/>
      <c r="J615" s="8"/>
      <c r="K615" s="8"/>
      <c r="L615" s="8"/>
      <c r="M615" s="8"/>
      <c r="N615" s="8"/>
    </row>
    <row r="616" spans="3:14" s="12" customFormat="1" ht="20.100000000000001" customHeight="1">
      <c r="C616" s="8"/>
      <c r="D616" s="8"/>
      <c r="E616" s="72"/>
      <c r="F616" s="72"/>
      <c r="G616" s="72"/>
      <c r="H616" s="72"/>
      <c r="I616" s="87"/>
      <c r="J616" s="8"/>
      <c r="K616" s="8"/>
      <c r="L616" s="8"/>
      <c r="M616" s="8"/>
      <c r="N616" s="8"/>
    </row>
    <row r="617" spans="3:14" s="12" customFormat="1" ht="20.100000000000001" customHeight="1">
      <c r="C617" s="8"/>
      <c r="D617" s="8"/>
      <c r="E617" s="72"/>
      <c r="F617" s="72"/>
      <c r="G617" s="72"/>
      <c r="H617" s="72"/>
      <c r="I617" s="87"/>
      <c r="J617" s="8"/>
      <c r="K617" s="8"/>
      <c r="L617" s="8"/>
      <c r="M617" s="8"/>
      <c r="N617" s="8"/>
    </row>
    <row r="618" spans="3:14" s="12" customFormat="1" ht="20.100000000000001" customHeight="1">
      <c r="C618" s="8"/>
      <c r="D618" s="8"/>
      <c r="E618" s="72"/>
      <c r="F618" s="72"/>
      <c r="G618" s="72"/>
      <c r="H618" s="72"/>
      <c r="I618" s="87"/>
      <c r="J618" s="8"/>
      <c r="K618" s="8"/>
      <c r="L618" s="8"/>
      <c r="M618" s="8"/>
      <c r="N618" s="8"/>
    </row>
    <row r="619" spans="3:14" s="12" customFormat="1" ht="20.100000000000001" customHeight="1">
      <c r="C619" s="8"/>
      <c r="D619" s="8"/>
      <c r="E619" s="72"/>
      <c r="F619" s="72"/>
      <c r="G619" s="72"/>
      <c r="H619" s="72"/>
      <c r="I619" s="87"/>
      <c r="J619" s="8"/>
      <c r="K619" s="8"/>
      <c r="L619" s="8"/>
      <c r="M619" s="8"/>
      <c r="N619" s="8"/>
    </row>
    <row r="620" spans="3:14" s="12" customFormat="1" ht="20.100000000000001" customHeight="1">
      <c r="C620" s="8"/>
      <c r="D620" s="8"/>
      <c r="E620" s="72"/>
      <c r="F620" s="72"/>
      <c r="G620" s="72"/>
      <c r="H620" s="72"/>
      <c r="I620" s="87"/>
      <c r="J620" s="8"/>
      <c r="K620" s="8"/>
      <c r="L620" s="8"/>
      <c r="M620" s="8"/>
      <c r="N620" s="8"/>
    </row>
    <row r="621" spans="3:14" s="12" customFormat="1" ht="20.100000000000001" customHeight="1">
      <c r="C621" s="8"/>
      <c r="D621" s="8"/>
      <c r="E621" s="72"/>
      <c r="F621" s="72"/>
      <c r="G621" s="72"/>
      <c r="H621" s="72"/>
      <c r="I621" s="87"/>
      <c r="J621" s="8"/>
      <c r="K621" s="8"/>
      <c r="L621" s="8"/>
      <c r="M621" s="8"/>
      <c r="N621" s="8"/>
    </row>
    <row r="622" spans="3:14" s="12" customFormat="1" ht="20.100000000000001" customHeight="1">
      <c r="C622" s="8"/>
      <c r="D622" s="8"/>
      <c r="E622" s="72"/>
      <c r="F622" s="72"/>
      <c r="G622" s="72"/>
      <c r="H622" s="72"/>
      <c r="I622" s="87"/>
      <c r="J622" s="8"/>
      <c r="K622" s="8"/>
      <c r="L622" s="8"/>
      <c r="M622" s="8"/>
      <c r="N622" s="8"/>
    </row>
    <row r="623" spans="3:14" s="12" customFormat="1" ht="20.100000000000001" customHeight="1">
      <c r="C623" s="8"/>
      <c r="D623" s="8"/>
      <c r="E623" s="72"/>
      <c r="F623" s="72"/>
      <c r="G623" s="72"/>
      <c r="H623" s="72"/>
      <c r="I623" s="87"/>
      <c r="J623" s="8"/>
      <c r="K623" s="8"/>
      <c r="L623" s="8"/>
      <c r="M623" s="8"/>
      <c r="N623" s="8"/>
    </row>
    <row r="624" spans="3:14" s="12" customFormat="1" ht="20.100000000000001" customHeight="1">
      <c r="C624" s="8"/>
      <c r="D624" s="8"/>
      <c r="E624" s="72"/>
      <c r="F624" s="72"/>
      <c r="G624" s="72"/>
      <c r="H624" s="72"/>
      <c r="I624" s="87"/>
      <c r="J624" s="8"/>
      <c r="K624" s="8"/>
      <c r="L624" s="8"/>
      <c r="M624" s="8"/>
      <c r="N624" s="8"/>
    </row>
    <row r="625" spans="3:14" s="12" customFormat="1" ht="20.100000000000001" customHeight="1">
      <c r="C625" s="8"/>
      <c r="D625" s="8"/>
      <c r="E625" s="72"/>
      <c r="F625" s="72"/>
      <c r="G625" s="72"/>
      <c r="H625" s="72"/>
      <c r="I625" s="87"/>
      <c r="J625" s="8"/>
      <c r="K625" s="8"/>
      <c r="L625" s="8"/>
      <c r="M625" s="8"/>
      <c r="N625" s="8"/>
    </row>
    <row r="626" spans="3:14" s="12" customFormat="1" ht="20.100000000000001" customHeight="1">
      <c r="C626" s="8"/>
      <c r="D626" s="8"/>
      <c r="E626" s="72"/>
      <c r="F626" s="72"/>
      <c r="G626" s="72"/>
      <c r="H626" s="72"/>
      <c r="I626" s="87"/>
      <c r="J626" s="8"/>
      <c r="K626" s="8"/>
      <c r="L626" s="8"/>
      <c r="M626" s="8"/>
      <c r="N626" s="8"/>
    </row>
    <row r="627" spans="3:14" s="12" customFormat="1" ht="20.100000000000001" customHeight="1">
      <c r="C627" s="8"/>
      <c r="D627" s="8"/>
      <c r="E627" s="72"/>
      <c r="F627" s="72"/>
      <c r="G627" s="72"/>
      <c r="H627" s="72"/>
      <c r="I627" s="87"/>
      <c r="J627" s="8"/>
      <c r="K627" s="8"/>
      <c r="L627" s="8"/>
      <c r="M627" s="8"/>
      <c r="N627" s="8"/>
    </row>
    <row r="628" spans="3:14" s="12" customFormat="1" ht="20.100000000000001" customHeight="1">
      <c r="C628" s="8"/>
      <c r="D628" s="8"/>
      <c r="E628" s="72"/>
      <c r="F628" s="72"/>
      <c r="G628" s="72"/>
      <c r="H628" s="72"/>
      <c r="I628" s="87"/>
      <c r="J628" s="8"/>
      <c r="K628" s="8"/>
      <c r="L628" s="8"/>
      <c r="M628" s="8"/>
      <c r="N628" s="8"/>
    </row>
    <row r="629" spans="3:14" s="12" customFormat="1" ht="20.100000000000001" customHeight="1">
      <c r="C629" s="8"/>
      <c r="D629" s="8"/>
      <c r="E629" s="72"/>
      <c r="F629" s="72"/>
      <c r="G629" s="72"/>
      <c r="H629" s="72"/>
      <c r="I629" s="87"/>
      <c r="J629" s="8"/>
      <c r="K629" s="8"/>
      <c r="L629" s="8"/>
      <c r="M629" s="8"/>
      <c r="N629" s="8"/>
    </row>
    <row r="630" spans="3:14" s="12" customFormat="1" ht="20.100000000000001" customHeight="1">
      <c r="C630" s="8"/>
      <c r="D630" s="8"/>
      <c r="E630" s="72"/>
      <c r="F630" s="72"/>
      <c r="G630" s="72"/>
      <c r="H630" s="72"/>
      <c r="I630" s="87"/>
      <c r="J630" s="8"/>
      <c r="K630" s="8"/>
      <c r="L630" s="8"/>
      <c r="M630" s="8"/>
      <c r="N630" s="8"/>
    </row>
    <row r="631" spans="3:14" s="12" customFormat="1" ht="20.100000000000001" customHeight="1">
      <c r="C631" s="8"/>
      <c r="D631" s="8"/>
      <c r="E631" s="72"/>
      <c r="F631" s="72"/>
      <c r="G631" s="72"/>
      <c r="H631" s="72"/>
      <c r="I631" s="87"/>
      <c r="J631" s="8"/>
      <c r="K631" s="8"/>
      <c r="L631" s="8"/>
      <c r="M631" s="8"/>
      <c r="N631" s="8"/>
    </row>
    <row r="632" spans="3:14" s="12" customFormat="1" ht="20.100000000000001" customHeight="1">
      <c r="C632" s="8"/>
      <c r="D632" s="8"/>
      <c r="E632" s="72"/>
      <c r="F632" s="72"/>
      <c r="G632" s="72"/>
      <c r="H632" s="72"/>
      <c r="I632" s="87"/>
      <c r="J632" s="8"/>
      <c r="K632" s="8"/>
      <c r="L632" s="8"/>
      <c r="M632" s="8"/>
      <c r="N632" s="8"/>
    </row>
    <row r="633" spans="3:14" s="12" customFormat="1" ht="20.100000000000001" customHeight="1">
      <c r="C633" s="8"/>
      <c r="D633" s="8"/>
      <c r="E633" s="72"/>
      <c r="F633" s="72"/>
      <c r="G633" s="72"/>
      <c r="H633" s="72"/>
      <c r="I633" s="87"/>
      <c r="J633" s="8"/>
      <c r="K633" s="8"/>
      <c r="L633" s="8"/>
      <c r="M633" s="8"/>
      <c r="N633" s="8"/>
    </row>
    <row r="634" spans="3:14" s="12" customFormat="1" ht="20.100000000000001" customHeight="1">
      <c r="C634" s="8"/>
      <c r="D634" s="8"/>
      <c r="E634" s="72"/>
      <c r="F634" s="72"/>
      <c r="G634" s="72"/>
      <c r="H634" s="72"/>
      <c r="I634" s="87"/>
      <c r="J634" s="8"/>
      <c r="K634" s="8"/>
      <c r="L634" s="8"/>
      <c r="M634" s="8"/>
      <c r="N634" s="8"/>
    </row>
    <row r="635" spans="3:14" s="12" customFormat="1" ht="20.100000000000001" customHeight="1">
      <c r="C635" s="8"/>
      <c r="D635" s="8"/>
      <c r="E635" s="72"/>
      <c r="F635" s="72"/>
      <c r="G635" s="72"/>
      <c r="H635" s="72"/>
      <c r="I635" s="87"/>
      <c r="J635" s="8"/>
      <c r="K635" s="8"/>
      <c r="L635" s="8"/>
      <c r="M635" s="8"/>
      <c r="N635" s="8"/>
    </row>
    <row r="636" spans="3:14" s="12" customFormat="1" ht="20.100000000000001" customHeight="1">
      <c r="C636" s="8"/>
      <c r="D636" s="8"/>
      <c r="E636" s="72"/>
      <c r="F636" s="72"/>
      <c r="G636" s="72"/>
      <c r="H636" s="72"/>
      <c r="I636" s="87"/>
      <c r="J636" s="8"/>
      <c r="K636" s="8"/>
      <c r="L636" s="8"/>
      <c r="M636" s="8"/>
      <c r="N636" s="8"/>
    </row>
    <row r="637" spans="3:14" s="12" customFormat="1" ht="20.100000000000001" customHeight="1">
      <c r="C637" s="8"/>
      <c r="D637" s="8"/>
      <c r="E637" s="72"/>
      <c r="F637" s="72"/>
      <c r="G637" s="72"/>
      <c r="H637" s="72"/>
      <c r="I637" s="87"/>
      <c r="J637" s="8"/>
      <c r="K637" s="8"/>
      <c r="L637" s="8"/>
      <c r="M637" s="8"/>
      <c r="N637" s="8"/>
    </row>
    <row r="638" spans="3:14" s="12" customFormat="1" ht="20.100000000000001" customHeight="1">
      <c r="C638" s="8"/>
      <c r="D638" s="8"/>
      <c r="E638" s="72"/>
      <c r="F638" s="72"/>
      <c r="G638" s="72"/>
      <c r="H638" s="72"/>
      <c r="I638" s="87"/>
      <c r="J638" s="8"/>
      <c r="K638" s="8"/>
      <c r="L638" s="8"/>
      <c r="M638" s="8"/>
      <c r="N638" s="8"/>
    </row>
    <row r="639" spans="3:14" s="12" customFormat="1" ht="20.100000000000001" customHeight="1">
      <c r="C639" s="8"/>
      <c r="D639" s="8"/>
      <c r="E639" s="72"/>
      <c r="F639" s="72"/>
      <c r="G639" s="72"/>
      <c r="H639" s="72"/>
      <c r="I639" s="87"/>
      <c r="J639" s="8"/>
      <c r="K639" s="8"/>
      <c r="L639" s="8"/>
      <c r="M639" s="8"/>
      <c r="N639" s="8"/>
    </row>
    <row r="640" spans="3:14" s="12" customFormat="1" ht="20.100000000000001" customHeight="1">
      <c r="C640" s="8"/>
      <c r="D640" s="8"/>
      <c r="E640" s="72"/>
      <c r="F640" s="72"/>
      <c r="G640" s="72"/>
      <c r="H640" s="72"/>
      <c r="I640" s="87"/>
      <c r="J640" s="8"/>
      <c r="K640" s="8"/>
      <c r="L640" s="8"/>
      <c r="M640" s="8"/>
      <c r="N640" s="8"/>
    </row>
    <row r="641" spans="3:14" s="12" customFormat="1" ht="20.100000000000001" customHeight="1">
      <c r="C641" s="8"/>
      <c r="D641" s="8"/>
      <c r="E641" s="72"/>
      <c r="F641" s="72"/>
      <c r="G641" s="72"/>
      <c r="H641" s="72"/>
      <c r="I641" s="87"/>
      <c r="J641" s="8"/>
      <c r="K641" s="8"/>
      <c r="L641" s="8"/>
      <c r="M641" s="8"/>
      <c r="N641" s="8"/>
    </row>
    <row r="642" spans="3:14" s="12" customFormat="1" ht="20.100000000000001" customHeight="1">
      <c r="C642" s="8"/>
      <c r="D642" s="8"/>
      <c r="E642" s="72"/>
      <c r="F642" s="72"/>
      <c r="G642" s="72"/>
      <c r="H642" s="72"/>
      <c r="I642" s="87"/>
      <c r="J642" s="8"/>
      <c r="K642" s="8"/>
      <c r="L642" s="8"/>
      <c r="M642" s="8"/>
      <c r="N642" s="8"/>
    </row>
    <row r="643" spans="3:14" s="12" customFormat="1" ht="20.100000000000001" customHeight="1">
      <c r="C643" s="8"/>
      <c r="D643" s="8"/>
      <c r="E643" s="72"/>
      <c r="F643" s="72"/>
      <c r="G643" s="72"/>
      <c r="H643" s="72"/>
      <c r="I643" s="87"/>
      <c r="J643" s="8"/>
      <c r="K643" s="8"/>
      <c r="L643" s="8"/>
      <c r="M643" s="8"/>
      <c r="N643" s="8"/>
    </row>
    <row r="644" spans="3:14" s="12" customFormat="1" ht="20.100000000000001" customHeight="1">
      <c r="C644" s="8"/>
      <c r="D644" s="8"/>
      <c r="E644" s="72"/>
      <c r="F644" s="72"/>
      <c r="G644" s="72"/>
      <c r="H644" s="72"/>
      <c r="I644" s="87"/>
      <c r="J644" s="8"/>
      <c r="K644" s="8"/>
      <c r="L644" s="8"/>
      <c r="M644" s="8"/>
      <c r="N644" s="8"/>
    </row>
    <row r="645" spans="3:14" s="12" customFormat="1" ht="20.100000000000001" customHeight="1">
      <c r="C645" s="8"/>
      <c r="D645" s="8"/>
      <c r="E645" s="72"/>
      <c r="F645" s="72"/>
      <c r="G645" s="72"/>
      <c r="H645" s="72"/>
      <c r="I645" s="87"/>
      <c r="J645" s="8"/>
      <c r="K645" s="8"/>
      <c r="L645" s="8"/>
      <c r="M645" s="8"/>
      <c r="N645" s="8"/>
    </row>
    <row r="646" spans="3:14" s="12" customFormat="1" ht="20.100000000000001" customHeight="1">
      <c r="C646" s="8"/>
      <c r="D646" s="8"/>
      <c r="E646" s="72"/>
      <c r="F646" s="72"/>
      <c r="G646" s="72"/>
      <c r="H646" s="72"/>
      <c r="I646" s="87"/>
      <c r="J646" s="8"/>
      <c r="K646" s="8"/>
      <c r="L646" s="8"/>
      <c r="M646" s="8"/>
      <c r="N646" s="8"/>
    </row>
    <row r="647" spans="3:14" s="12" customFormat="1" ht="20.100000000000001" customHeight="1">
      <c r="C647" s="8"/>
      <c r="D647" s="8"/>
      <c r="E647" s="72"/>
      <c r="F647" s="72"/>
      <c r="G647" s="72"/>
      <c r="H647" s="72"/>
      <c r="I647" s="87"/>
      <c r="J647" s="8"/>
      <c r="K647" s="8"/>
      <c r="L647" s="8"/>
      <c r="M647" s="8"/>
      <c r="N647" s="8"/>
    </row>
    <row r="648" spans="3:14" s="12" customFormat="1" ht="20.100000000000001" customHeight="1">
      <c r="C648" s="8"/>
      <c r="D648" s="8"/>
      <c r="E648" s="72"/>
      <c r="F648" s="72"/>
      <c r="G648" s="72"/>
      <c r="H648" s="72"/>
      <c r="I648" s="87"/>
      <c r="J648" s="8"/>
      <c r="K648" s="8"/>
      <c r="L648" s="8"/>
      <c r="M648" s="8"/>
      <c r="N648" s="8"/>
    </row>
    <row r="649" spans="3:14" s="12" customFormat="1" ht="20.100000000000001" customHeight="1">
      <c r="C649" s="8"/>
      <c r="D649" s="8"/>
      <c r="E649" s="72"/>
      <c r="F649" s="72"/>
      <c r="G649" s="72"/>
      <c r="H649" s="72"/>
      <c r="I649" s="87"/>
      <c r="J649" s="8"/>
      <c r="K649" s="8"/>
      <c r="L649" s="8"/>
      <c r="M649" s="8"/>
      <c r="N649" s="8"/>
    </row>
    <row r="650" spans="3:14" s="12" customFormat="1" ht="20.100000000000001" customHeight="1">
      <c r="C650" s="8"/>
      <c r="D650" s="8"/>
      <c r="E650" s="72"/>
      <c r="F650" s="72"/>
      <c r="G650" s="72"/>
      <c r="H650" s="72"/>
      <c r="I650" s="87"/>
      <c r="J650" s="8"/>
      <c r="K650" s="8"/>
      <c r="L650" s="8"/>
      <c r="M650" s="8"/>
      <c r="N650" s="8"/>
    </row>
    <row r="651" spans="3:14" s="12" customFormat="1" ht="20.100000000000001" customHeight="1">
      <c r="C651" s="8"/>
      <c r="D651" s="8"/>
      <c r="E651" s="72"/>
      <c r="F651" s="72"/>
      <c r="G651" s="72"/>
      <c r="H651" s="72"/>
      <c r="I651" s="87"/>
      <c r="J651" s="8"/>
      <c r="K651" s="8"/>
      <c r="L651" s="8"/>
      <c r="M651" s="8"/>
      <c r="N651" s="8"/>
    </row>
    <row r="652" spans="3:14" s="12" customFormat="1" ht="20.100000000000001" customHeight="1">
      <c r="C652" s="8"/>
      <c r="D652" s="8"/>
      <c r="E652" s="72"/>
      <c r="F652" s="72"/>
      <c r="G652" s="72"/>
      <c r="H652" s="72"/>
      <c r="I652" s="87"/>
      <c r="J652" s="8"/>
      <c r="K652" s="8"/>
      <c r="L652" s="8"/>
      <c r="M652" s="8"/>
      <c r="N652" s="8"/>
    </row>
    <row r="653" spans="3:14" s="12" customFormat="1" ht="20.100000000000001" customHeight="1">
      <c r="C653" s="8"/>
      <c r="D653" s="8"/>
      <c r="E653" s="72"/>
      <c r="F653" s="72"/>
      <c r="G653" s="72"/>
      <c r="H653" s="72"/>
      <c r="I653" s="87"/>
      <c r="J653" s="8"/>
      <c r="K653" s="8"/>
      <c r="L653" s="8"/>
      <c r="M653" s="8"/>
      <c r="N653" s="8"/>
    </row>
    <row r="654" spans="3:14" s="12" customFormat="1" ht="20.100000000000001" customHeight="1">
      <c r="C654" s="8"/>
      <c r="D654" s="8"/>
      <c r="E654" s="72"/>
      <c r="F654" s="72"/>
      <c r="G654" s="72"/>
      <c r="H654" s="72"/>
      <c r="I654" s="87"/>
      <c r="J654" s="8"/>
      <c r="K654" s="8"/>
      <c r="L654" s="8"/>
      <c r="M654" s="8"/>
      <c r="N654" s="8"/>
    </row>
    <row r="655" spans="3:14" s="12" customFormat="1" ht="20.100000000000001" customHeight="1">
      <c r="C655" s="8"/>
      <c r="D655" s="8"/>
      <c r="E655" s="72"/>
      <c r="F655" s="72"/>
      <c r="G655" s="72"/>
      <c r="H655" s="72"/>
      <c r="I655" s="87"/>
      <c r="J655" s="8"/>
      <c r="K655" s="8"/>
      <c r="L655" s="8"/>
      <c r="M655" s="8"/>
      <c r="N655" s="8"/>
    </row>
    <row r="656" spans="3:14" s="12" customFormat="1" ht="20.100000000000001" customHeight="1">
      <c r="C656" s="8"/>
      <c r="D656" s="8"/>
      <c r="E656" s="72"/>
      <c r="F656" s="72"/>
      <c r="G656" s="72"/>
      <c r="H656" s="72"/>
      <c r="I656" s="87"/>
      <c r="J656" s="8"/>
      <c r="K656" s="8"/>
      <c r="L656" s="8"/>
      <c r="M656" s="8"/>
      <c r="N656" s="8"/>
    </row>
    <row r="657" spans="3:14" s="12" customFormat="1" ht="20.100000000000001" customHeight="1">
      <c r="C657" s="8"/>
      <c r="D657" s="8"/>
      <c r="E657" s="72"/>
      <c r="F657" s="72"/>
      <c r="G657" s="72"/>
      <c r="H657" s="72"/>
      <c r="I657" s="87"/>
      <c r="J657" s="8"/>
      <c r="K657" s="8"/>
      <c r="L657" s="8"/>
      <c r="M657" s="8"/>
      <c r="N657" s="8"/>
    </row>
    <row r="658" spans="3:14" s="12" customFormat="1" ht="20.100000000000001" customHeight="1">
      <c r="C658" s="8"/>
      <c r="D658" s="8"/>
      <c r="E658" s="72"/>
      <c r="F658" s="72"/>
      <c r="G658" s="72"/>
      <c r="H658" s="72"/>
      <c r="I658" s="87"/>
      <c r="J658" s="8"/>
      <c r="K658" s="8"/>
      <c r="L658" s="8"/>
      <c r="M658" s="8"/>
      <c r="N658" s="8"/>
    </row>
    <row r="659" spans="3:14" s="12" customFormat="1" ht="20.100000000000001" customHeight="1">
      <c r="C659" s="8"/>
      <c r="D659" s="8"/>
      <c r="E659" s="72"/>
      <c r="F659" s="72"/>
      <c r="G659" s="72"/>
      <c r="H659" s="72"/>
      <c r="I659" s="87"/>
      <c r="J659" s="8"/>
      <c r="K659" s="8"/>
      <c r="L659" s="8"/>
      <c r="M659" s="8"/>
      <c r="N659" s="8"/>
    </row>
    <row r="660" spans="3:14" s="12" customFormat="1" ht="20.100000000000001" customHeight="1">
      <c r="C660" s="8"/>
      <c r="D660" s="8"/>
      <c r="E660" s="72"/>
      <c r="F660" s="72"/>
      <c r="G660" s="72"/>
      <c r="H660" s="72"/>
      <c r="I660" s="87"/>
      <c r="J660" s="8"/>
      <c r="K660" s="8"/>
      <c r="L660" s="8"/>
      <c r="M660" s="8"/>
      <c r="N660" s="8"/>
    </row>
    <row r="661" spans="3:14" s="12" customFormat="1" ht="20.100000000000001" customHeight="1">
      <c r="C661" s="8"/>
      <c r="D661" s="8"/>
      <c r="E661" s="72"/>
      <c r="F661" s="72"/>
      <c r="G661" s="72"/>
      <c r="H661" s="72"/>
      <c r="I661" s="87"/>
      <c r="J661" s="8"/>
      <c r="K661" s="8"/>
      <c r="L661" s="8"/>
      <c r="M661" s="8"/>
      <c r="N661" s="8"/>
    </row>
    <row r="662" spans="3:14" s="12" customFormat="1" ht="20.100000000000001" customHeight="1">
      <c r="C662" s="8"/>
      <c r="D662" s="8"/>
      <c r="E662" s="72"/>
      <c r="F662" s="72"/>
      <c r="G662" s="72"/>
      <c r="H662" s="72"/>
      <c r="I662" s="87"/>
      <c r="J662" s="8"/>
      <c r="K662" s="8"/>
      <c r="L662" s="8"/>
      <c r="M662" s="8"/>
      <c r="N662" s="8"/>
    </row>
    <row r="663" spans="3:14" s="12" customFormat="1" ht="20.100000000000001" customHeight="1">
      <c r="C663" s="8"/>
      <c r="D663" s="8"/>
      <c r="E663" s="72"/>
      <c r="F663" s="72"/>
      <c r="G663" s="72"/>
      <c r="H663" s="72"/>
      <c r="I663" s="87"/>
      <c r="J663" s="8"/>
      <c r="K663" s="8"/>
      <c r="L663" s="8"/>
      <c r="M663" s="8"/>
      <c r="N663" s="8"/>
    </row>
    <row r="664" spans="3:14" s="12" customFormat="1" ht="20.100000000000001" customHeight="1">
      <c r="C664" s="8"/>
      <c r="D664" s="8"/>
      <c r="E664" s="72"/>
      <c r="F664" s="72"/>
      <c r="G664" s="72"/>
      <c r="H664" s="72"/>
      <c r="I664" s="87"/>
      <c r="J664" s="8"/>
      <c r="K664" s="8"/>
      <c r="L664" s="8"/>
      <c r="M664" s="8"/>
      <c r="N664" s="8"/>
    </row>
    <row r="665" spans="3:14" s="12" customFormat="1" ht="20.100000000000001" customHeight="1">
      <c r="C665" s="8"/>
      <c r="D665" s="8"/>
      <c r="E665" s="72"/>
      <c r="F665" s="72"/>
      <c r="G665" s="72"/>
      <c r="H665" s="72"/>
      <c r="I665" s="87"/>
      <c r="J665" s="8"/>
      <c r="K665" s="8"/>
      <c r="L665" s="8"/>
      <c r="M665" s="8"/>
      <c r="N665" s="8"/>
    </row>
    <row r="666" spans="3:14" s="12" customFormat="1" ht="20.100000000000001" customHeight="1">
      <c r="C666" s="8"/>
      <c r="D666" s="8"/>
      <c r="E666" s="72"/>
      <c r="F666" s="72"/>
      <c r="G666" s="72"/>
      <c r="H666" s="72"/>
      <c r="I666" s="87"/>
      <c r="J666" s="8"/>
      <c r="K666" s="8"/>
      <c r="L666" s="8"/>
      <c r="M666" s="8"/>
      <c r="N666" s="8"/>
    </row>
    <row r="667" spans="3:14" s="12" customFormat="1" ht="20.100000000000001" customHeight="1">
      <c r="C667" s="8"/>
      <c r="D667" s="8"/>
      <c r="E667" s="72"/>
      <c r="F667" s="72"/>
      <c r="G667" s="72"/>
      <c r="H667" s="72"/>
      <c r="I667" s="87"/>
      <c r="J667" s="8"/>
      <c r="K667" s="8"/>
      <c r="L667" s="8"/>
      <c r="M667" s="8"/>
      <c r="N667" s="8"/>
    </row>
    <row r="668" spans="3:14" s="12" customFormat="1" ht="20.100000000000001" customHeight="1">
      <c r="C668" s="8"/>
      <c r="D668" s="8"/>
      <c r="E668" s="72"/>
      <c r="F668" s="72"/>
      <c r="G668" s="72"/>
      <c r="H668" s="72"/>
      <c r="I668" s="87"/>
      <c r="J668" s="8"/>
      <c r="K668" s="8"/>
      <c r="L668" s="8"/>
      <c r="M668" s="8"/>
      <c r="N668" s="8"/>
    </row>
    <row r="669" spans="3:14" s="12" customFormat="1" ht="20.100000000000001" customHeight="1">
      <c r="C669" s="8"/>
      <c r="D669" s="8"/>
      <c r="E669" s="72"/>
      <c r="F669" s="72"/>
      <c r="G669" s="72"/>
      <c r="H669" s="72"/>
      <c r="I669" s="87"/>
      <c r="J669" s="8"/>
      <c r="K669" s="8"/>
      <c r="L669" s="8"/>
      <c r="M669" s="8"/>
      <c r="N669" s="8"/>
    </row>
    <row r="670" spans="3:14" s="12" customFormat="1" ht="20.100000000000001" customHeight="1">
      <c r="C670" s="8"/>
      <c r="D670" s="8"/>
      <c r="E670" s="72"/>
      <c r="F670" s="72"/>
      <c r="G670" s="72"/>
      <c r="H670" s="72"/>
      <c r="I670" s="87"/>
      <c r="J670" s="8"/>
      <c r="K670" s="8"/>
      <c r="L670" s="8"/>
      <c r="M670" s="8"/>
      <c r="N670" s="8"/>
    </row>
    <row r="671" spans="3:14" s="12" customFormat="1" ht="20.100000000000001" customHeight="1">
      <c r="C671" s="8"/>
      <c r="D671" s="8"/>
      <c r="E671" s="72"/>
      <c r="F671" s="72"/>
      <c r="G671" s="72"/>
      <c r="H671" s="72"/>
      <c r="I671" s="87"/>
      <c r="J671" s="8"/>
      <c r="K671" s="8"/>
      <c r="L671" s="8"/>
      <c r="M671" s="8"/>
      <c r="N671" s="8"/>
    </row>
    <row r="672" spans="3:14" s="12" customFormat="1" ht="20.100000000000001" customHeight="1">
      <c r="C672" s="8"/>
      <c r="D672" s="8"/>
      <c r="E672" s="72"/>
      <c r="F672" s="72"/>
      <c r="G672" s="72"/>
      <c r="H672" s="72"/>
      <c r="I672" s="87"/>
      <c r="J672" s="8"/>
      <c r="K672" s="8"/>
      <c r="L672" s="8"/>
      <c r="M672" s="8"/>
      <c r="N672" s="8"/>
    </row>
    <row r="673" spans="3:14" s="12" customFormat="1" ht="20.100000000000001" customHeight="1">
      <c r="C673" s="8"/>
      <c r="D673" s="8"/>
      <c r="E673" s="72"/>
      <c r="F673" s="72"/>
      <c r="G673" s="72"/>
      <c r="H673" s="72"/>
      <c r="I673" s="87"/>
      <c r="J673" s="8"/>
      <c r="K673" s="8"/>
      <c r="L673" s="8"/>
      <c r="M673" s="8"/>
      <c r="N673" s="8"/>
    </row>
    <row r="674" spans="3:14" s="12" customFormat="1" ht="20.100000000000001" customHeight="1">
      <c r="C674" s="8"/>
      <c r="D674" s="8"/>
      <c r="E674" s="72"/>
      <c r="F674" s="72"/>
      <c r="G674" s="72"/>
      <c r="H674" s="72"/>
      <c r="I674" s="87"/>
      <c r="J674" s="8"/>
      <c r="K674" s="8"/>
      <c r="L674" s="8"/>
      <c r="M674" s="8"/>
      <c r="N674" s="8"/>
    </row>
    <row r="675" spans="3:14" s="12" customFormat="1" ht="20.100000000000001" customHeight="1">
      <c r="C675" s="8"/>
      <c r="D675" s="8"/>
      <c r="E675" s="72"/>
      <c r="F675" s="72"/>
      <c r="G675" s="72"/>
      <c r="H675" s="72"/>
      <c r="I675" s="87"/>
      <c r="J675" s="8"/>
      <c r="K675" s="8"/>
      <c r="L675" s="8"/>
      <c r="M675" s="8"/>
      <c r="N675" s="8"/>
    </row>
    <row r="676" spans="3:14" s="12" customFormat="1" ht="20.100000000000001" customHeight="1">
      <c r="C676" s="8"/>
      <c r="D676" s="8"/>
      <c r="E676" s="72"/>
      <c r="F676" s="72"/>
      <c r="G676" s="72"/>
      <c r="H676" s="72"/>
      <c r="I676" s="87"/>
      <c r="J676" s="8"/>
      <c r="K676" s="8"/>
      <c r="L676" s="8"/>
      <c r="M676" s="8"/>
      <c r="N676" s="8"/>
    </row>
    <row r="677" spans="3:14" s="12" customFormat="1" ht="20.100000000000001" customHeight="1">
      <c r="C677" s="8"/>
      <c r="D677" s="8"/>
      <c r="E677" s="72"/>
      <c r="F677" s="72"/>
      <c r="G677" s="72"/>
      <c r="H677" s="72"/>
      <c r="I677" s="87"/>
      <c r="J677" s="8"/>
      <c r="K677" s="8"/>
      <c r="L677" s="8"/>
      <c r="M677" s="8"/>
      <c r="N677" s="8"/>
    </row>
    <row r="678" spans="3:14" s="12" customFormat="1" ht="20.100000000000001" customHeight="1">
      <c r="C678" s="8"/>
      <c r="D678" s="8"/>
      <c r="E678" s="72"/>
      <c r="F678" s="72"/>
      <c r="G678" s="72"/>
      <c r="H678" s="72"/>
      <c r="I678" s="87"/>
      <c r="J678" s="8"/>
      <c r="K678" s="8"/>
      <c r="L678" s="8"/>
      <c r="M678" s="8"/>
      <c r="N678" s="8"/>
    </row>
    <row r="679" spans="3:14" s="12" customFormat="1" ht="20.100000000000001" customHeight="1">
      <c r="C679" s="8"/>
      <c r="D679" s="8"/>
      <c r="E679" s="72"/>
      <c r="F679" s="72"/>
      <c r="G679" s="72"/>
      <c r="H679" s="72"/>
      <c r="I679" s="87"/>
      <c r="J679" s="8"/>
      <c r="K679" s="8"/>
      <c r="L679" s="8"/>
      <c r="M679" s="8"/>
      <c r="N679" s="8"/>
    </row>
    <row r="680" spans="3:14" s="12" customFormat="1" ht="20.100000000000001" customHeight="1">
      <c r="C680" s="8"/>
      <c r="D680" s="8"/>
      <c r="E680" s="72"/>
      <c r="F680" s="72"/>
      <c r="G680" s="72"/>
      <c r="H680" s="72"/>
      <c r="I680" s="87"/>
      <c r="J680" s="8"/>
      <c r="K680" s="8"/>
      <c r="L680" s="8"/>
      <c r="M680" s="8"/>
      <c r="N680" s="8"/>
    </row>
    <row r="681" spans="3:14" s="12" customFormat="1" ht="20.100000000000001" customHeight="1">
      <c r="C681" s="8"/>
      <c r="D681" s="8"/>
      <c r="E681" s="72"/>
      <c r="F681" s="72"/>
      <c r="G681" s="72"/>
      <c r="H681" s="72"/>
      <c r="I681" s="87"/>
      <c r="J681" s="8"/>
      <c r="K681" s="8"/>
      <c r="L681" s="8"/>
      <c r="M681" s="8"/>
      <c r="N681" s="8"/>
    </row>
    <row r="682" spans="3:14" s="12" customFormat="1" ht="20.100000000000001" customHeight="1">
      <c r="C682" s="8"/>
      <c r="D682" s="8"/>
      <c r="E682" s="72"/>
      <c r="F682" s="72"/>
      <c r="G682" s="72"/>
      <c r="H682" s="72"/>
      <c r="I682" s="87"/>
      <c r="J682" s="8"/>
      <c r="K682" s="8"/>
      <c r="L682" s="8"/>
      <c r="M682" s="8"/>
      <c r="N682" s="8"/>
    </row>
    <row r="683" spans="3:14" s="12" customFormat="1" ht="20.100000000000001" customHeight="1">
      <c r="C683" s="8"/>
      <c r="D683" s="8"/>
      <c r="E683" s="72"/>
      <c r="F683" s="72"/>
      <c r="G683" s="72"/>
      <c r="H683" s="72"/>
      <c r="I683" s="87"/>
      <c r="J683" s="8"/>
      <c r="K683" s="8"/>
      <c r="L683" s="8"/>
      <c r="M683" s="8"/>
      <c r="N683" s="8"/>
    </row>
    <row r="684" spans="3:14" s="12" customFormat="1" ht="20.100000000000001" customHeight="1">
      <c r="C684" s="8"/>
      <c r="D684" s="8"/>
      <c r="E684" s="72"/>
      <c r="F684" s="72"/>
      <c r="G684" s="72"/>
      <c r="H684" s="72"/>
      <c r="I684" s="87"/>
      <c r="J684" s="8"/>
      <c r="K684" s="8"/>
      <c r="L684" s="8"/>
      <c r="M684" s="8"/>
      <c r="N684" s="8"/>
    </row>
    <row r="685" spans="3:14" s="12" customFormat="1" ht="20.100000000000001" customHeight="1">
      <c r="C685" s="8"/>
      <c r="D685" s="8"/>
      <c r="E685" s="72"/>
      <c r="F685" s="72"/>
      <c r="G685" s="72"/>
      <c r="H685" s="72"/>
      <c r="I685" s="87"/>
      <c r="J685" s="8"/>
      <c r="K685" s="8"/>
      <c r="L685" s="8"/>
      <c r="M685" s="8"/>
      <c r="N685" s="8"/>
    </row>
    <row r="686" spans="3:14" s="12" customFormat="1" ht="20.100000000000001" customHeight="1">
      <c r="C686" s="8"/>
      <c r="D686" s="8"/>
      <c r="E686" s="72"/>
      <c r="F686" s="72"/>
      <c r="G686" s="72"/>
      <c r="H686" s="72"/>
      <c r="I686" s="87"/>
      <c r="J686" s="8"/>
      <c r="K686" s="8"/>
      <c r="L686" s="8"/>
      <c r="M686" s="8"/>
      <c r="N686" s="8"/>
    </row>
    <row r="687" spans="3:14" s="12" customFormat="1" ht="20.100000000000001" customHeight="1">
      <c r="C687" s="8"/>
      <c r="D687" s="8"/>
      <c r="E687" s="72"/>
      <c r="F687" s="72"/>
      <c r="G687" s="72"/>
      <c r="H687" s="72"/>
      <c r="I687" s="87"/>
      <c r="J687" s="8"/>
      <c r="K687" s="8"/>
      <c r="L687" s="8"/>
      <c r="M687" s="8"/>
      <c r="N687" s="8"/>
    </row>
    <row r="688" spans="3:14" s="12" customFormat="1" ht="20.100000000000001" customHeight="1">
      <c r="C688" s="8"/>
      <c r="D688" s="8"/>
      <c r="E688" s="72"/>
      <c r="F688" s="72"/>
      <c r="G688" s="72"/>
      <c r="H688" s="72"/>
      <c r="I688" s="87"/>
      <c r="J688" s="8"/>
      <c r="K688" s="8"/>
      <c r="L688" s="8"/>
      <c r="M688" s="8"/>
      <c r="N688" s="8"/>
    </row>
    <row r="689" spans="3:14" s="12" customFormat="1" ht="20.100000000000001" customHeight="1">
      <c r="C689" s="8"/>
      <c r="D689" s="8"/>
      <c r="E689" s="72"/>
      <c r="F689" s="72"/>
      <c r="G689" s="72"/>
      <c r="H689" s="72"/>
      <c r="I689" s="87"/>
      <c r="J689" s="8"/>
      <c r="K689" s="8"/>
      <c r="L689" s="8"/>
      <c r="M689" s="8"/>
      <c r="N689" s="8"/>
    </row>
    <row r="690" spans="3:14" s="12" customFormat="1" ht="20.100000000000001" customHeight="1">
      <c r="C690" s="8"/>
      <c r="D690" s="8"/>
      <c r="E690" s="72"/>
      <c r="F690" s="72"/>
      <c r="G690" s="72"/>
      <c r="H690" s="72"/>
      <c r="I690" s="87"/>
      <c r="J690" s="8"/>
      <c r="K690" s="8"/>
      <c r="L690" s="8"/>
      <c r="M690" s="8"/>
      <c r="N690" s="8"/>
    </row>
    <row r="691" spans="3:14" s="12" customFormat="1" ht="20.100000000000001" customHeight="1">
      <c r="C691" s="8"/>
      <c r="D691" s="8"/>
      <c r="E691" s="72"/>
      <c r="F691" s="72"/>
      <c r="G691" s="72"/>
      <c r="H691" s="72"/>
      <c r="I691" s="87"/>
      <c r="J691" s="8"/>
      <c r="K691" s="8"/>
      <c r="L691" s="8"/>
      <c r="M691" s="8"/>
      <c r="N691" s="8"/>
    </row>
    <row r="692" spans="3:14" s="12" customFormat="1" ht="20.100000000000001" customHeight="1">
      <c r="C692" s="8"/>
      <c r="D692" s="8"/>
      <c r="E692" s="72"/>
      <c r="F692" s="72"/>
      <c r="G692" s="72"/>
      <c r="H692" s="72"/>
      <c r="I692" s="87"/>
      <c r="J692" s="8"/>
      <c r="K692" s="8"/>
      <c r="L692" s="8"/>
      <c r="M692" s="8"/>
      <c r="N692" s="8"/>
    </row>
    <row r="693" spans="3:14" s="12" customFormat="1" ht="20.100000000000001" customHeight="1">
      <c r="C693" s="8"/>
      <c r="D693" s="8"/>
      <c r="E693" s="72"/>
      <c r="F693" s="72"/>
      <c r="G693" s="72"/>
      <c r="H693" s="72"/>
      <c r="I693" s="87"/>
      <c r="J693" s="8"/>
      <c r="K693" s="8"/>
      <c r="L693" s="8"/>
      <c r="M693" s="8"/>
      <c r="N693" s="8"/>
    </row>
    <row r="694" spans="3:14" s="12" customFormat="1" ht="20.100000000000001" customHeight="1">
      <c r="C694" s="8"/>
      <c r="D694" s="8"/>
      <c r="E694" s="72"/>
      <c r="F694" s="72"/>
      <c r="G694" s="72"/>
      <c r="H694" s="72"/>
      <c r="I694" s="87"/>
      <c r="J694" s="8"/>
      <c r="K694" s="8"/>
      <c r="L694" s="8"/>
      <c r="M694" s="8"/>
      <c r="N694" s="8"/>
    </row>
    <row r="695" spans="3:14" s="12" customFormat="1" ht="20.100000000000001" customHeight="1">
      <c r="C695" s="8"/>
      <c r="D695" s="8"/>
      <c r="E695" s="72"/>
      <c r="F695" s="72"/>
      <c r="G695" s="72"/>
      <c r="H695" s="72"/>
      <c r="I695" s="87"/>
      <c r="J695" s="8"/>
      <c r="K695" s="8"/>
      <c r="L695" s="8"/>
      <c r="M695" s="8"/>
      <c r="N695" s="8"/>
    </row>
    <row r="696" spans="3:14" s="12" customFormat="1" ht="20.100000000000001" customHeight="1">
      <c r="C696" s="8"/>
      <c r="D696" s="8"/>
      <c r="E696" s="72"/>
      <c r="F696" s="72"/>
      <c r="G696" s="72"/>
      <c r="H696" s="72"/>
      <c r="I696" s="87"/>
      <c r="J696" s="8"/>
      <c r="K696" s="8"/>
      <c r="L696" s="8"/>
      <c r="M696" s="8"/>
      <c r="N696" s="8"/>
    </row>
    <row r="697" spans="3:14" s="12" customFormat="1" ht="20.100000000000001" customHeight="1">
      <c r="C697" s="8"/>
      <c r="D697" s="8"/>
      <c r="E697" s="72"/>
      <c r="F697" s="72"/>
      <c r="G697" s="72"/>
      <c r="H697" s="72"/>
      <c r="I697" s="87"/>
      <c r="J697" s="8"/>
      <c r="K697" s="8"/>
      <c r="L697" s="8"/>
      <c r="M697" s="8"/>
      <c r="N697" s="8"/>
    </row>
    <row r="698" spans="3:14" s="12" customFormat="1" ht="20.100000000000001" customHeight="1">
      <c r="C698" s="8"/>
      <c r="D698" s="8"/>
      <c r="E698" s="72"/>
      <c r="F698" s="72"/>
      <c r="G698" s="72"/>
      <c r="H698" s="72"/>
      <c r="I698" s="87"/>
      <c r="J698" s="8"/>
      <c r="K698" s="8"/>
      <c r="L698" s="8"/>
      <c r="M698" s="8"/>
      <c r="N698" s="8"/>
    </row>
    <row r="699" spans="3:14" s="12" customFormat="1" ht="20.100000000000001" customHeight="1">
      <c r="C699" s="8"/>
      <c r="D699" s="8"/>
      <c r="E699" s="72"/>
      <c r="F699" s="72"/>
      <c r="G699" s="72"/>
      <c r="H699" s="72"/>
      <c r="I699" s="87"/>
      <c r="J699" s="8"/>
      <c r="K699" s="8"/>
      <c r="L699" s="8"/>
      <c r="M699" s="8"/>
      <c r="N699" s="8"/>
    </row>
    <row r="700" spans="3:14" s="12" customFormat="1" ht="20.100000000000001" customHeight="1">
      <c r="C700" s="8"/>
      <c r="D700" s="8"/>
      <c r="E700" s="72"/>
      <c r="F700" s="72"/>
      <c r="G700" s="72"/>
      <c r="H700" s="72"/>
      <c r="I700" s="87"/>
      <c r="J700" s="8"/>
      <c r="K700" s="8"/>
      <c r="L700" s="8"/>
      <c r="M700" s="8"/>
      <c r="N700" s="8"/>
    </row>
    <row r="701" spans="3:14" s="12" customFormat="1" ht="20.100000000000001" customHeight="1">
      <c r="C701" s="8"/>
      <c r="D701" s="8"/>
      <c r="E701" s="72"/>
      <c r="F701" s="72"/>
      <c r="G701" s="72"/>
      <c r="H701" s="72"/>
      <c r="I701" s="87"/>
      <c r="J701" s="8"/>
      <c r="K701" s="8"/>
      <c r="L701" s="8"/>
      <c r="M701" s="8"/>
      <c r="N701" s="8"/>
    </row>
    <row r="702" spans="3:14" s="12" customFormat="1" ht="20.100000000000001" customHeight="1">
      <c r="C702" s="8"/>
      <c r="D702" s="8"/>
      <c r="E702" s="72"/>
      <c r="F702" s="72"/>
      <c r="G702" s="72"/>
      <c r="H702" s="72"/>
      <c r="I702" s="87"/>
      <c r="J702" s="8"/>
      <c r="K702" s="8"/>
      <c r="L702" s="8"/>
      <c r="M702" s="8"/>
      <c r="N702" s="8"/>
    </row>
    <row r="703" spans="3:14" s="12" customFormat="1" ht="20.100000000000001" customHeight="1">
      <c r="C703" s="8"/>
      <c r="D703" s="8"/>
      <c r="E703" s="72"/>
      <c r="F703" s="72"/>
      <c r="G703" s="72"/>
      <c r="H703" s="72"/>
      <c r="I703" s="87"/>
      <c r="J703" s="8"/>
      <c r="K703" s="8"/>
      <c r="L703" s="8"/>
      <c r="M703" s="8"/>
      <c r="N703" s="8"/>
    </row>
    <row r="704" spans="3:14" s="12" customFormat="1" ht="20.100000000000001" customHeight="1">
      <c r="C704" s="8"/>
      <c r="D704" s="8"/>
      <c r="E704" s="72"/>
      <c r="F704" s="72"/>
      <c r="G704" s="72"/>
      <c r="H704" s="72"/>
      <c r="I704" s="87"/>
      <c r="J704" s="8"/>
      <c r="K704" s="8"/>
      <c r="L704" s="8"/>
      <c r="M704" s="8"/>
      <c r="N704" s="8"/>
    </row>
    <row r="705" spans="3:14" s="12" customFormat="1" ht="20.100000000000001" customHeight="1">
      <c r="C705" s="8"/>
      <c r="D705" s="8"/>
      <c r="E705" s="72"/>
      <c r="F705" s="72"/>
      <c r="G705" s="72"/>
      <c r="H705" s="72"/>
      <c r="I705" s="87"/>
      <c r="J705" s="8"/>
      <c r="K705" s="8"/>
      <c r="L705" s="8"/>
      <c r="M705" s="8"/>
      <c r="N705" s="8"/>
    </row>
    <row r="706" spans="3:14" s="12" customFormat="1" ht="20.100000000000001" customHeight="1">
      <c r="C706" s="8"/>
      <c r="D706" s="8"/>
      <c r="E706" s="72"/>
      <c r="F706" s="72"/>
      <c r="G706" s="72"/>
      <c r="H706" s="72"/>
      <c r="I706" s="87"/>
      <c r="J706" s="8"/>
      <c r="K706" s="8"/>
      <c r="L706" s="8"/>
      <c r="M706" s="8"/>
      <c r="N706" s="8"/>
    </row>
    <row r="707" spans="3:14" s="12" customFormat="1" ht="20.100000000000001" customHeight="1">
      <c r="C707" s="8"/>
      <c r="D707" s="8"/>
      <c r="E707" s="72"/>
      <c r="F707" s="72"/>
      <c r="G707" s="72"/>
      <c r="H707" s="72"/>
      <c r="I707" s="87"/>
      <c r="J707" s="8"/>
      <c r="K707" s="8"/>
      <c r="L707" s="8"/>
      <c r="M707" s="8"/>
      <c r="N707" s="8"/>
    </row>
    <row r="708" spans="3:14" s="12" customFormat="1" ht="20.100000000000001" customHeight="1">
      <c r="C708" s="8"/>
      <c r="D708" s="8"/>
      <c r="E708" s="72"/>
      <c r="F708" s="72"/>
      <c r="G708" s="72"/>
      <c r="H708" s="72"/>
      <c r="I708" s="87"/>
      <c r="J708" s="8"/>
      <c r="K708" s="8"/>
      <c r="L708" s="8"/>
      <c r="M708" s="8"/>
      <c r="N708" s="8"/>
    </row>
    <row r="709" spans="3:14" s="12" customFormat="1" ht="20.100000000000001" customHeight="1">
      <c r="C709" s="8"/>
      <c r="D709" s="8"/>
      <c r="E709" s="72"/>
      <c r="F709" s="72"/>
      <c r="G709" s="72"/>
      <c r="H709" s="72"/>
      <c r="I709" s="87"/>
      <c r="J709" s="8"/>
      <c r="K709" s="8"/>
      <c r="L709" s="8"/>
      <c r="M709" s="8"/>
      <c r="N709" s="8"/>
    </row>
    <row r="710" spans="3:14" s="12" customFormat="1" ht="20.100000000000001" customHeight="1">
      <c r="C710" s="8"/>
      <c r="D710" s="8"/>
      <c r="E710" s="72"/>
      <c r="F710" s="72"/>
      <c r="G710" s="72"/>
      <c r="H710" s="72"/>
      <c r="I710" s="87"/>
      <c r="J710" s="8"/>
      <c r="K710" s="8"/>
      <c r="L710" s="8"/>
      <c r="M710" s="8"/>
      <c r="N710" s="8"/>
    </row>
    <row r="711" spans="3:14" s="12" customFormat="1" ht="20.100000000000001" customHeight="1">
      <c r="C711" s="8"/>
      <c r="D711" s="8"/>
      <c r="E711" s="72"/>
      <c r="F711" s="72"/>
      <c r="G711" s="72"/>
      <c r="H711" s="72"/>
      <c r="I711" s="87"/>
      <c r="J711" s="8"/>
      <c r="K711" s="8"/>
      <c r="L711" s="8"/>
      <c r="M711" s="8"/>
      <c r="N711" s="8"/>
    </row>
    <row r="712" spans="3:14" s="12" customFormat="1" ht="20.100000000000001" customHeight="1">
      <c r="C712" s="8"/>
      <c r="D712" s="8"/>
      <c r="E712" s="72"/>
      <c r="F712" s="72"/>
      <c r="G712" s="72"/>
      <c r="H712" s="72"/>
      <c r="I712" s="87"/>
      <c r="J712" s="8"/>
      <c r="K712" s="8"/>
      <c r="L712" s="8"/>
      <c r="M712" s="8"/>
      <c r="N712" s="8"/>
    </row>
    <row r="713" spans="3:14" s="12" customFormat="1" ht="20.100000000000001" customHeight="1">
      <c r="C713" s="8"/>
      <c r="D713" s="8"/>
      <c r="E713" s="72"/>
      <c r="F713" s="72"/>
      <c r="G713" s="72"/>
      <c r="H713" s="72"/>
      <c r="I713" s="87"/>
      <c r="J713" s="8"/>
      <c r="K713" s="8"/>
      <c r="L713" s="8"/>
      <c r="M713" s="8"/>
      <c r="N713" s="8"/>
    </row>
    <row r="714" spans="3:14" s="12" customFormat="1" ht="20.100000000000001" customHeight="1">
      <c r="C714" s="8"/>
      <c r="D714" s="8"/>
      <c r="E714" s="72"/>
      <c r="F714" s="72"/>
      <c r="G714" s="72"/>
      <c r="H714" s="72"/>
      <c r="I714" s="87"/>
      <c r="J714" s="8"/>
      <c r="K714" s="8"/>
      <c r="L714" s="8"/>
      <c r="M714" s="8"/>
      <c r="N714" s="8"/>
    </row>
    <row r="715" spans="3:14" s="12" customFormat="1" ht="20.100000000000001" customHeight="1">
      <c r="C715" s="8"/>
      <c r="D715" s="8"/>
      <c r="E715" s="72"/>
      <c r="F715" s="72"/>
      <c r="G715" s="72"/>
      <c r="H715" s="72"/>
      <c r="I715" s="87"/>
      <c r="J715" s="8"/>
      <c r="K715" s="8"/>
      <c r="L715" s="8"/>
      <c r="M715" s="8"/>
      <c r="N715" s="8"/>
    </row>
    <row r="716" spans="3:14" s="12" customFormat="1" ht="20.100000000000001" customHeight="1">
      <c r="C716" s="8"/>
      <c r="D716" s="8"/>
      <c r="E716" s="72"/>
      <c r="F716" s="72"/>
      <c r="G716" s="72"/>
      <c r="H716" s="72"/>
      <c r="I716" s="87"/>
      <c r="J716" s="8"/>
      <c r="K716" s="8"/>
      <c r="L716" s="8"/>
      <c r="M716" s="8"/>
      <c r="N716" s="8"/>
    </row>
    <row r="717" spans="3:14" s="12" customFormat="1" ht="20.100000000000001" customHeight="1">
      <c r="C717" s="8"/>
      <c r="D717" s="8"/>
      <c r="E717" s="72"/>
      <c r="F717" s="72"/>
      <c r="G717" s="72"/>
      <c r="H717" s="72"/>
      <c r="I717" s="87"/>
      <c r="J717" s="8"/>
      <c r="K717" s="8"/>
      <c r="L717" s="8"/>
      <c r="M717" s="8"/>
      <c r="N717" s="8"/>
    </row>
    <row r="718" spans="3:14" s="12" customFormat="1" ht="20.100000000000001" customHeight="1">
      <c r="C718" s="8"/>
      <c r="D718" s="8"/>
      <c r="E718" s="72"/>
      <c r="F718" s="72"/>
      <c r="G718" s="72"/>
      <c r="H718" s="72"/>
      <c r="I718" s="87"/>
      <c r="J718" s="8"/>
      <c r="K718" s="8"/>
      <c r="L718" s="8"/>
      <c r="M718" s="8"/>
      <c r="N718" s="8"/>
    </row>
    <row r="719" spans="3:14" s="12" customFormat="1" ht="20.100000000000001" customHeight="1">
      <c r="C719" s="8"/>
      <c r="D719" s="8"/>
      <c r="E719" s="72"/>
      <c r="F719" s="72"/>
      <c r="G719" s="72"/>
      <c r="H719" s="72"/>
      <c r="I719" s="87"/>
      <c r="J719" s="8"/>
      <c r="K719" s="8"/>
      <c r="L719" s="8"/>
      <c r="M719" s="8"/>
      <c r="N719" s="8"/>
    </row>
    <row r="720" spans="3:14" s="12" customFormat="1" ht="20.100000000000001" customHeight="1">
      <c r="C720" s="8"/>
      <c r="D720" s="8"/>
      <c r="E720" s="72"/>
      <c r="F720" s="72"/>
      <c r="G720" s="72"/>
      <c r="H720" s="72"/>
      <c r="I720" s="87"/>
      <c r="J720" s="8"/>
      <c r="K720" s="8"/>
      <c r="L720" s="8"/>
      <c r="M720" s="8"/>
      <c r="N720" s="8"/>
    </row>
    <row r="721" spans="3:14" s="12" customFormat="1" ht="20.100000000000001" customHeight="1">
      <c r="C721" s="8"/>
      <c r="D721" s="8"/>
      <c r="E721" s="72"/>
      <c r="F721" s="72"/>
      <c r="G721" s="72"/>
      <c r="H721" s="72"/>
      <c r="I721" s="87"/>
      <c r="J721" s="8"/>
      <c r="K721" s="8"/>
      <c r="L721" s="8"/>
      <c r="M721" s="8"/>
      <c r="N721" s="8"/>
    </row>
    <row r="722" spans="3:14" s="12" customFormat="1" ht="20.100000000000001" customHeight="1">
      <c r="C722" s="8"/>
      <c r="D722" s="8"/>
      <c r="E722" s="72"/>
      <c r="F722" s="72"/>
      <c r="G722" s="72"/>
      <c r="H722" s="72"/>
      <c r="I722" s="87"/>
      <c r="J722" s="8"/>
      <c r="K722" s="8"/>
      <c r="L722" s="8"/>
      <c r="M722" s="8"/>
      <c r="N722" s="8"/>
    </row>
    <row r="723" spans="3:14" s="12" customFormat="1" ht="20.100000000000001" customHeight="1">
      <c r="C723" s="8"/>
      <c r="D723" s="8"/>
      <c r="E723" s="72"/>
      <c r="F723" s="72"/>
      <c r="G723" s="72"/>
      <c r="H723" s="72"/>
      <c r="I723" s="87"/>
      <c r="J723" s="8"/>
      <c r="K723" s="8"/>
      <c r="L723" s="8"/>
      <c r="M723" s="8"/>
      <c r="N723" s="8"/>
    </row>
    <row r="724" spans="3:14" s="12" customFormat="1" ht="20.100000000000001" customHeight="1">
      <c r="C724" s="8"/>
      <c r="D724" s="8"/>
      <c r="E724" s="72"/>
      <c r="F724" s="72"/>
      <c r="G724" s="72"/>
      <c r="H724" s="72"/>
      <c r="I724" s="87"/>
      <c r="J724" s="8"/>
      <c r="K724" s="8"/>
      <c r="L724" s="8"/>
      <c r="M724" s="8"/>
      <c r="N724" s="8"/>
    </row>
    <row r="725" spans="3:14" s="12" customFormat="1" ht="20.100000000000001" customHeight="1">
      <c r="C725" s="8"/>
      <c r="D725" s="8"/>
      <c r="E725" s="72"/>
      <c r="F725" s="72"/>
      <c r="G725" s="72"/>
      <c r="H725" s="72"/>
      <c r="I725" s="87"/>
      <c r="J725" s="8"/>
      <c r="K725" s="8"/>
      <c r="L725" s="8"/>
      <c r="M725" s="8"/>
      <c r="N725" s="8"/>
    </row>
    <row r="726" spans="3:14" s="12" customFormat="1" ht="20.100000000000001" customHeight="1">
      <c r="C726" s="8"/>
      <c r="D726" s="8"/>
      <c r="E726" s="72"/>
      <c r="F726" s="72"/>
      <c r="G726" s="72"/>
      <c r="H726" s="72"/>
      <c r="I726" s="87"/>
      <c r="J726" s="8"/>
      <c r="K726" s="8"/>
      <c r="L726" s="8"/>
      <c r="M726" s="8"/>
      <c r="N726" s="8"/>
    </row>
    <row r="727" spans="3:14" s="12" customFormat="1" ht="20.100000000000001" customHeight="1">
      <c r="C727" s="8"/>
      <c r="D727" s="8"/>
      <c r="E727" s="72"/>
      <c r="F727" s="72"/>
      <c r="G727" s="72"/>
      <c r="H727" s="72"/>
      <c r="I727" s="87"/>
      <c r="J727" s="8"/>
      <c r="K727" s="8"/>
      <c r="L727" s="8"/>
      <c r="M727" s="8"/>
      <c r="N727" s="8"/>
    </row>
    <row r="728" spans="3:14" s="12" customFormat="1" ht="20.100000000000001" customHeight="1">
      <c r="C728" s="8"/>
      <c r="D728" s="8"/>
      <c r="E728" s="72"/>
      <c r="F728" s="72"/>
      <c r="G728" s="72"/>
      <c r="H728" s="72"/>
      <c r="I728" s="87"/>
      <c r="J728" s="8"/>
      <c r="K728" s="8"/>
      <c r="L728" s="8"/>
      <c r="M728" s="8"/>
      <c r="N728" s="8"/>
    </row>
    <row r="729" spans="3:14" s="12" customFormat="1" ht="20.100000000000001" customHeight="1">
      <c r="C729" s="8"/>
      <c r="D729" s="8"/>
      <c r="E729" s="72"/>
      <c r="F729" s="72"/>
      <c r="G729" s="72"/>
      <c r="H729" s="72"/>
      <c r="I729" s="87"/>
      <c r="J729" s="8"/>
      <c r="K729" s="8"/>
      <c r="L729" s="8"/>
      <c r="M729" s="8"/>
      <c r="N729" s="8"/>
    </row>
    <row r="730" spans="3:14" s="12" customFormat="1" ht="20.100000000000001" customHeight="1">
      <c r="C730" s="8"/>
      <c r="D730" s="8"/>
      <c r="E730" s="72"/>
      <c r="F730" s="72"/>
      <c r="G730" s="72"/>
      <c r="H730" s="72"/>
      <c r="I730" s="87"/>
      <c r="J730" s="8"/>
      <c r="K730" s="8"/>
      <c r="L730" s="8"/>
      <c r="M730" s="8"/>
      <c r="N730" s="8"/>
    </row>
    <row r="731" spans="3:14" s="12" customFormat="1" ht="20.100000000000001" customHeight="1">
      <c r="C731" s="8"/>
      <c r="D731" s="8"/>
      <c r="E731" s="72"/>
      <c r="F731" s="72"/>
      <c r="G731" s="72"/>
      <c r="H731" s="72"/>
      <c r="I731" s="87"/>
      <c r="J731" s="8"/>
      <c r="K731" s="8"/>
      <c r="L731" s="8"/>
      <c r="M731" s="8"/>
      <c r="N731" s="8"/>
    </row>
    <row r="732" spans="3:14" s="12" customFormat="1" ht="20.100000000000001" customHeight="1">
      <c r="C732" s="8"/>
      <c r="D732" s="8"/>
      <c r="E732" s="72"/>
      <c r="F732" s="72"/>
      <c r="G732" s="72"/>
      <c r="H732" s="72"/>
      <c r="I732" s="87"/>
      <c r="J732" s="8"/>
      <c r="K732" s="8"/>
      <c r="L732" s="8"/>
      <c r="M732" s="8"/>
      <c r="N732" s="8"/>
    </row>
    <row r="733" spans="3:14" s="12" customFormat="1" ht="20.100000000000001" customHeight="1">
      <c r="C733" s="8"/>
      <c r="D733" s="8"/>
      <c r="E733" s="72"/>
      <c r="F733" s="72"/>
      <c r="G733" s="72"/>
      <c r="H733" s="72"/>
      <c r="I733" s="87"/>
      <c r="J733" s="8"/>
      <c r="K733" s="8"/>
      <c r="L733" s="8"/>
      <c r="M733" s="8"/>
      <c r="N733" s="8"/>
    </row>
    <row r="734" spans="3:14" s="12" customFormat="1" ht="20.100000000000001" customHeight="1">
      <c r="C734" s="8"/>
      <c r="D734" s="8"/>
      <c r="E734" s="72"/>
      <c r="F734" s="72"/>
      <c r="G734" s="72"/>
      <c r="H734" s="72"/>
      <c r="I734" s="87"/>
      <c r="J734" s="8"/>
      <c r="K734" s="8"/>
      <c r="L734" s="8"/>
      <c r="M734" s="8"/>
      <c r="N734" s="8"/>
    </row>
    <row r="735" spans="3:14" s="12" customFormat="1" ht="20.100000000000001" customHeight="1">
      <c r="C735" s="8"/>
      <c r="D735" s="8"/>
      <c r="E735" s="72"/>
      <c r="F735" s="72"/>
      <c r="G735" s="72"/>
      <c r="H735" s="72"/>
      <c r="I735" s="87"/>
      <c r="J735" s="8"/>
      <c r="K735" s="8"/>
      <c r="L735" s="8"/>
      <c r="M735" s="8"/>
      <c r="N735" s="8"/>
    </row>
    <row r="736" spans="3:14" s="12" customFormat="1" ht="20.100000000000001" customHeight="1">
      <c r="C736" s="8"/>
      <c r="D736" s="8"/>
      <c r="E736" s="72"/>
      <c r="F736" s="72"/>
      <c r="G736" s="72"/>
      <c r="H736" s="72"/>
      <c r="I736" s="87"/>
      <c r="J736" s="8"/>
      <c r="K736" s="8"/>
      <c r="L736" s="8"/>
      <c r="M736" s="8"/>
      <c r="N736" s="8"/>
    </row>
    <row r="737" spans="3:14" s="12" customFormat="1" ht="20.100000000000001" customHeight="1">
      <c r="C737" s="8"/>
      <c r="D737" s="8"/>
      <c r="E737" s="72"/>
      <c r="F737" s="72"/>
      <c r="G737" s="72"/>
      <c r="H737" s="72"/>
      <c r="I737" s="87"/>
      <c r="J737" s="8"/>
      <c r="K737" s="8"/>
      <c r="L737" s="8"/>
      <c r="M737" s="8"/>
      <c r="N737" s="8"/>
    </row>
    <row r="738" spans="3:14" s="12" customFormat="1" ht="20.100000000000001" customHeight="1">
      <c r="C738" s="8"/>
      <c r="D738" s="8"/>
      <c r="E738" s="72"/>
      <c r="F738" s="72"/>
      <c r="G738" s="72"/>
      <c r="H738" s="72"/>
      <c r="I738" s="87"/>
      <c r="J738" s="8"/>
      <c r="K738" s="8"/>
      <c r="L738" s="8"/>
      <c r="M738" s="8"/>
      <c r="N738" s="8"/>
    </row>
    <row r="739" spans="3:14" s="12" customFormat="1" ht="20.100000000000001" customHeight="1">
      <c r="C739" s="8"/>
      <c r="D739" s="8"/>
      <c r="E739" s="72"/>
      <c r="F739" s="72"/>
      <c r="G739" s="72"/>
      <c r="H739" s="72"/>
      <c r="I739" s="87"/>
      <c r="J739" s="8"/>
      <c r="K739" s="8"/>
      <c r="L739" s="8"/>
      <c r="M739" s="8"/>
      <c r="N739" s="8"/>
    </row>
    <row r="740" spans="3:14" s="12" customFormat="1" ht="20.100000000000001" customHeight="1">
      <c r="C740" s="8"/>
      <c r="D740" s="8"/>
      <c r="E740" s="72"/>
      <c r="F740" s="72"/>
      <c r="G740" s="72"/>
      <c r="H740" s="72"/>
      <c r="I740" s="87"/>
      <c r="J740" s="8"/>
      <c r="K740" s="8"/>
      <c r="L740" s="8"/>
      <c r="M740" s="8"/>
      <c r="N740" s="8"/>
    </row>
    <row r="741" spans="3:14" s="12" customFormat="1" ht="20.100000000000001" customHeight="1">
      <c r="C741" s="8"/>
      <c r="D741" s="8"/>
      <c r="E741" s="72"/>
      <c r="F741" s="72"/>
      <c r="G741" s="72"/>
      <c r="H741" s="72"/>
      <c r="I741" s="87"/>
      <c r="J741" s="8"/>
      <c r="K741" s="8"/>
      <c r="L741" s="8"/>
      <c r="M741" s="8"/>
      <c r="N741" s="8"/>
    </row>
    <row r="742" spans="3:14" s="12" customFormat="1" ht="20.100000000000001" customHeight="1">
      <c r="C742" s="8"/>
      <c r="D742" s="8"/>
      <c r="E742" s="72"/>
      <c r="F742" s="72"/>
      <c r="G742" s="72"/>
      <c r="H742" s="72"/>
      <c r="I742" s="87"/>
      <c r="J742" s="8"/>
      <c r="K742" s="8"/>
      <c r="L742" s="8"/>
      <c r="M742" s="8"/>
      <c r="N742" s="8"/>
    </row>
    <row r="743" spans="3:14" s="12" customFormat="1" ht="20.100000000000001" customHeight="1">
      <c r="C743" s="8"/>
      <c r="D743" s="8"/>
      <c r="E743" s="72"/>
      <c r="F743" s="72"/>
      <c r="G743" s="72"/>
      <c r="H743" s="72"/>
      <c r="I743" s="87"/>
      <c r="J743" s="8"/>
      <c r="K743" s="8"/>
      <c r="L743" s="8"/>
      <c r="M743" s="8"/>
      <c r="N743" s="8"/>
    </row>
    <row r="744" spans="3:14" s="12" customFormat="1" ht="20.100000000000001" customHeight="1">
      <c r="C744" s="8"/>
      <c r="D744" s="8"/>
      <c r="E744" s="72"/>
      <c r="F744" s="72"/>
      <c r="G744" s="72"/>
      <c r="H744" s="72"/>
      <c r="I744" s="87"/>
      <c r="J744" s="8"/>
      <c r="K744" s="8"/>
      <c r="L744" s="8"/>
      <c r="M744" s="8"/>
      <c r="N744" s="8"/>
    </row>
    <row r="745" spans="3:14" s="12" customFormat="1" ht="20.100000000000001" customHeight="1">
      <c r="C745" s="8"/>
      <c r="D745" s="8"/>
      <c r="E745" s="72"/>
      <c r="F745" s="72"/>
      <c r="G745" s="72"/>
      <c r="H745" s="72"/>
      <c r="I745" s="87"/>
      <c r="J745" s="8"/>
      <c r="K745" s="8"/>
      <c r="L745" s="8"/>
      <c r="M745" s="8"/>
      <c r="N745" s="8"/>
    </row>
    <row r="746" spans="3:14" s="12" customFormat="1" ht="20.100000000000001" customHeight="1">
      <c r="C746" s="8"/>
      <c r="D746" s="8"/>
      <c r="E746" s="72"/>
      <c r="F746" s="72"/>
      <c r="G746" s="72"/>
      <c r="H746" s="72"/>
      <c r="I746" s="87"/>
      <c r="J746" s="8"/>
      <c r="K746" s="8"/>
      <c r="L746" s="8"/>
      <c r="M746" s="8"/>
      <c r="N746" s="8"/>
    </row>
    <row r="747" spans="3:14" s="12" customFormat="1" ht="20.100000000000001" customHeight="1">
      <c r="C747" s="8"/>
      <c r="D747" s="8"/>
      <c r="E747" s="72"/>
      <c r="F747" s="72"/>
      <c r="G747" s="72"/>
      <c r="H747" s="72"/>
      <c r="I747" s="87"/>
      <c r="J747" s="8"/>
      <c r="K747" s="8"/>
      <c r="L747" s="8"/>
      <c r="M747" s="8"/>
      <c r="N747" s="8"/>
    </row>
    <row r="748" spans="3:14" s="12" customFormat="1" ht="20.100000000000001" customHeight="1">
      <c r="C748" s="8"/>
      <c r="D748" s="8"/>
      <c r="E748" s="72"/>
      <c r="F748" s="72"/>
      <c r="G748" s="72"/>
      <c r="H748" s="72"/>
      <c r="I748" s="87"/>
      <c r="J748" s="8"/>
      <c r="K748" s="8"/>
      <c r="L748" s="8"/>
      <c r="M748" s="8"/>
      <c r="N748" s="8"/>
    </row>
    <row r="749" spans="3:14" s="12" customFormat="1" ht="20.100000000000001" customHeight="1">
      <c r="C749" s="8"/>
      <c r="D749" s="8"/>
      <c r="E749" s="72"/>
      <c r="F749" s="72"/>
      <c r="G749" s="72"/>
      <c r="H749" s="72"/>
      <c r="I749" s="87"/>
      <c r="J749" s="8"/>
      <c r="K749" s="8"/>
      <c r="L749" s="8"/>
      <c r="M749" s="8"/>
      <c r="N749" s="8"/>
    </row>
    <row r="750" spans="3:14" s="12" customFormat="1" ht="20.100000000000001" customHeight="1">
      <c r="C750" s="8"/>
      <c r="D750" s="8"/>
      <c r="E750" s="72"/>
      <c r="F750" s="72"/>
      <c r="G750" s="72"/>
      <c r="H750" s="72"/>
      <c r="I750" s="87"/>
      <c r="J750" s="8"/>
      <c r="K750" s="8"/>
      <c r="L750" s="8"/>
      <c r="M750" s="8"/>
      <c r="N750" s="8"/>
    </row>
    <row r="751" spans="3:14" s="12" customFormat="1" ht="20.100000000000001" customHeight="1">
      <c r="C751" s="8"/>
      <c r="D751" s="8"/>
      <c r="E751" s="72"/>
      <c r="F751" s="72"/>
      <c r="G751" s="72"/>
      <c r="H751" s="72"/>
      <c r="I751" s="87"/>
      <c r="J751" s="8"/>
      <c r="K751" s="8"/>
      <c r="L751" s="8"/>
      <c r="M751" s="8"/>
      <c r="N751" s="8"/>
    </row>
    <row r="752" spans="3:14" s="12" customFormat="1" ht="20.100000000000001" customHeight="1">
      <c r="C752" s="8"/>
      <c r="D752" s="8"/>
      <c r="E752" s="72"/>
      <c r="F752" s="72"/>
      <c r="G752" s="72"/>
      <c r="H752" s="72"/>
      <c r="I752" s="87"/>
      <c r="J752" s="8"/>
      <c r="K752" s="8"/>
      <c r="L752" s="8"/>
      <c r="M752" s="8"/>
      <c r="N752" s="8"/>
    </row>
    <row r="753" spans="3:14" s="12" customFormat="1" ht="20.100000000000001" customHeight="1">
      <c r="C753" s="8"/>
      <c r="D753" s="8"/>
      <c r="E753" s="72"/>
      <c r="F753" s="72"/>
      <c r="G753" s="72"/>
      <c r="H753" s="72"/>
      <c r="I753" s="87"/>
      <c r="J753" s="8"/>
      <c r="K753" s="8"/>
      <c r="L753" s="8"/>
      <c r="M753" s="8"/>
      <c r="N753" s="8"/>
    </row>
    <row r="754" spans="3:14" s="12" customFormat="1" ht="20.100000000000001" customHeight="1">
      <c r="C754" s="8"/>
      <c r="D754" s="8"/>
      <c r="E754" s="72"/>
      <c r="F754" s="72"/>
      <c r="G754" s="72"/>
      <c r="H754" s="72"/>
      <c r="I754" s="87"/>
      <c r="J754" s="8"/>
      <c r="K754" s="8"/>
      <c r="L754" s="8"/>
      <c r="M754" s="8"/>
      <c r="N754" s="8"/>
    </row>
    <row r="755" spans="3:14" s="12" customFormat="1" ht="20.100000000000001" customHeight="1">
      <c r="C755" s="8"/>
      <c r="D755" s="8"/>
      <c r="E755" s="72"/>
      <c r="F755" s="72"/>
      <c r="G755" s="72"/>
      <c r="H755" s="72"/>
      <c r="I755" s="87"/>
      <c r="J755" s="8"/>
      <c r="K755" s="8"/>
      <c r="L755" s="8"/>
      <c r="M755" s="8"/>
      <c r="N755" s="8"/>
    </row>
    <row r="756" spans="3:14" s="12" customFormat="1" ht="20.100000000000001" customHeight="1">
      <c r="C756" s="8"/>
      <c r="D756" s="8"/>
      <c r="E756" s="72"/>
      <c r="F756" s="72"/>
      <c r="G756" s="72"/>
      <c r="H756" s="72"/>
      <c r="I756" s="87"/>
      <c r="J756" s="8"/>
      <c r="K756" s="8"/>
      <c r="L756" s="8"/>
      <c r="M756" s="8"/>
      <c r="N756" s="8"/>
    </row>
    <row r="757" spans="3:14" s="12" customFormat="1" ht="20.100000000000001" customHeight="1">
      <c r="C757" s="8"/>
      <c r="D757" s="8"/>
      <c r="E757" s="72"/>
      <c r="F757" s="72"/>
      <c r="G757" s="72"/>
      <c r="H757" s="72"/>
      <c r="I757" s="87"/>
      <c r="J757" s="8"/>
      <c r="K757" s="8"/>
      <c r="L757" s="8"/>
      <c r="M757" s="8"/>
      <c r="N757" s="8"/>
    </row>
    <row r="758" spans="3:14" s="12" customFormat="1" ht="20.100000000000001" customHeight="1">
      <c r="C758" s="8"/>
      <c r="D758" s="8"/>
      <c r="E758" s="72"/>
      <c r="F758" s="72"/>
      <c r="G758" s="72"/>
      <c r="H758" s="72"/>
      <c r="I758" s="87"/>
      <c r="J758" s="8"/>
      <c r="K758" s="8"/>
      <c r="L758" s="8"/>
      <c r="M758" s="8"/>
      <c r="N758" s="8"/>
    </row>
    <row r="759" spans="3:14" s="12" customFormat="1" ht="20.100000000000001" customHeight="1">
      <c r="C759" s="8"/>
      <c r="D759" s="8"/>
      <c r="E759" s="72"/>
      <c r="F759" s="72"/>
      <c r="G759" s="72"/>
      <c r="H759" s="72"/>
      <c r="I759" s="87"/>
      <c r="J759" s="8"/>
      <c r="K759" s="8"/>
      <c r="L759" s="8"/>
      <c r="M759" s="8"/>
      <c r="N759" s="8"/>
    </row>
    <row r="760" spans="3:14" s="12" customFormat="1" ht="20.100000000000001" customHeight="1">
      <c r="C760" s="8"/>
      <c r="D760" s="8"/>
      <c r="E760" s="72"/>
      <c r="F760" s="72"/>
      <c r="G760" s="72"/>
      <c r="H760" s="72"/>
      <c r="I760" s="87"/>
      <c r="J760" s="8"/>
      <c r="K760" s="8"/>
      <c r="L760" s="8"/>
      <c r="M760" s="8"/>
      <c r="N760" s="8"/>
    </row>
    <row r="761" spans="3:14" s="12" customFormat="1" ht="20.100000000000001" customHeight="1">
      <c r="C761" s="8"/>
      <c r="D761" s="8"/>
      <c r="E761" s="72"/>
      <c r="F761" s="72"/>
      <c r="G761" s="72"/>
      <c r="H761" s="72"/>
      <c r="I761" s="87"/>
      <c r="J761" s="8"/>
      <c r="K761" s="8"/>
      <c r="L761" s="8"/>
      <c r="M761" s="8"/>
      <c r="N761" s="8"/>
    </row>
    <row r="762" spans="3:14" s="12" customFormat="1" ht="20.100000000000001" customHeight="1">
      <c r="C762" s="8"/>
      <c r="D762" s="8"/>
      <c r="E762" s="72"/>
      <c r="F762" s="72"/>
      <c r="G762" s="72"/>
      <c r="H762" s="72"/>
      <c r="I762" s="87"/>
      <c r="J762" s="8"/>
      <c r="K762" s="8"/>
      <c r="L762" s="8"/>
      <c r="M762" s="8"/>
      <c r="N762" s="8"/>
    </row>
    <row r="763" spans="3:14" s="12" customFormat="1" ht="20.100000000000001" customHeight="1">
      <c r="C763" s="8"/>
      <c r="D763" s="8"/>
      <c r="E763" s="72"/>
      <c r="F763" s="72"/>
      <c r="G763" s="72"/>
      <c r="H763" s="72"/>
      <c r="I763" s="87"/>
      <c r="J763" s="8"/>
      <c r="K763" s="8"/>
      <c r="L763" s="8"/>
      <c r="M763" s="8"/>
      <c r="N763" s="8"/>
    </row>
    <row r="764" spans="3:14" s="12" customFormat="1" ht="20.100000000000001" customHeight="1">
      <c r="C764" s="8"/>
      <c r="D764" s="8"/>
      <c r="E764" s="72"/>
      <c r="F764" s="72"/>
      <c r="G764" s="72"/>
      <c r="H764" s="72"/>
      <c r="I764" s="87"/>
      <c r="J764" s="8"/>
      <c r="K764" s="8"/>
      <c r="L764" s="8"/>
      <c r="M764" s="8"/>
      <c r="N764" s="8"/>
    </row>
    <row r="765" spans="3:14" s="12" customFormat="1" ht="20.100000000000001" customHeight="1">
      <c r="C765" s="8"/>
      <c r="D765" s="8"/>
      <c r="E765" s="72"/>
      <c r="F765" s="72"/>
      <c r="G765" s="72"/>
      <c r="H765" s="72"/>
      <c r="I765" s="87"/>
      <c r="J765" s="8"/>
      <c r="K765" s="8"/>
      <c r="L765" s="8"/>
      <c r="M765" s="8"/>
      <c r="N765" s="8"/>
    </row>
    <row r="766" spans="3:14" s="12" customFormat="1" ht="20.100000000000001" customHeight="1">
      <c r="C766" s="8"/>
      <c r="D766" s="8"/>
      <c r="E766" s="72"/>
      <c r="F766" s="72"/>
      <c r="G766" s="72"/>
      <c r="H766" s="72"/>
      <c r="I766" s="87"/>
      <c r="J766" s="8"/>
      <c r="K766" s="8"/>
      <c r="L766" s="8"/>
      <c r="M766" s="8"/>
      <c r="N766" s="8"/>
    </row>
    <row r="767" spans="3:14" s="12" customFormat="1" ht="20.100000000000001" customHeight="1">
      <c r="C767" s="8"/>
      <c r="D767" s="8"/>
      <c r="E767" s="72"/>
      <c r="F767" s="72"/>
      <c r="G767" s="72"/>
      <c r="H767" s="72"/>
      <c r="I767" s="87"/>
      <c r="J767" s="8"/>
      <c r="K767" s="8"/>
      <c r="L767" s="8"/>
      <c r="M767" s="8"/>
      <c r="N767" s="8"/>
    </row>
    <row r="768" spans="3:14" s="12" customFormat="1" ht="20.100000000000001" customHeight="1">
      <c r="C768" s="8"/>
      <c r="D768" s="8"/>
      <c r="E768" s="72"/>
      <c r="F768" s="72"/>
      <c r="G768" s="72"/>
      <c r="H768" s="72"/>
      <c r="I768" s="87"/>
      <c r="J768" s="8"/>
      <c r="K768" s="8"/>
      <c r="L768" s="8"/>
      <c r="M768" s="8"/>
      <c r="N768" s="8"/>
    </row>
    <row r="769" spans="3:14" s="12" customFormat="1" ht="20.100000000000001" customHeight="1">
      <c r="C769" s="8"/>
      <c r="D769" s="8"/>
      <c r="E769" s="72"/>
      <c r="F769" s="72"/>
      <c r="G769" s="72"/>
      <c r="H769" s="72"/>
      <c r="I769" s="87"/>
      <c r="J769" s="8"/>
      <c r="K769" s="8"/>
      <c r="L769" s="8"/>
      <c r="M769" s="8"/>
      <c r="N769" s="8"/>
    </row>
    <row r="770" spans="3:14" s="12" customFormat="1" ht="20.100000000000001" customHeight="1">
      <c r="C770" s="8"/>
      <c r="D770" s="8"/>
      <c r="E770" s="72"/>
      <c r="F770" s="72"/>
      <c r="G770" s="72"/>
      <c r="H770" s="72"/>
      <c r="I770" s="87"/>
      <c r="J770" s="8"/>
      <c r="K770" s="8"/>
      <c r="L770" s="8"/>
      <c r="M770" s="8"/>
      <c r="N770" s="8"/>
    </row>
    <row r="771" spans="3:14" s="12" customFormat="1" ht="20.100000000000001" customHeight="1">
      <c r="C771" s="8"/>
      <c r="D771" s="8"/>
      <c r="E771" s="72"/>
      <c r="F771" s="72"/>
      <c r="G771" s="72"/>
      <c r="H771" s="72"/>
      <c r="I771" s="87"/>
      <c r="J771" s="8"/>
      <c r="K771" s="8"/>
      <c r="L771" s="8"/>
      <c r="M771" s="8"/>
      <c r="N771" s="8"/>
    </row>
    <row r="772" spans="3:14" s="12" customFormat="1" ht="20.100000000000001" customHeight="1">
      <c r="C772" s="8"/>
      <c r="D772" s="8"/>
      <c r="E772" s="72"/>
      <c r="F772" s="72"/>
      <c r="G772" s="72"/>
      <c r="H772" s="72"/>
      <c r="I772" s="87"/>
      <c r="J772" s="8"/>
      <c r="K772" s="8"/>
      <c r="L772" s="8"/>
      <c r="M772" s="8"/>
      <c r="N772" s="8"/>
    </row>
    <row r="773" spans="3:14" s="12" customFormat="1" ht="20.100000000000001" customHeight="1">
      <c r="C773" s="8"/>
      <c r="D773" s="8"/>
      <c r="E773" s="72"/>
      <c r="F773" s="72"/>
      <c r="G773" s="72"/>
      <c r="H773" s="72"/>
      <c r="I773" s="87"/>
      <c r="J773" s="8"/>
      <c r="K773" s="8"/>
      <c r="L773" s="8"/>
      <c r="M773" s="8"/>
      <c r="N773" s="8"/>
    </row>
    <row r="774" spans="3:14" s="12" customFormat="1" ht="20.100000000000001" customHeight="1">
      <c r="C774" s="8"/>
      <c r="D774" s="8"/>
      <c r="E774" s="72"/>
      <c r="F774" s="72"/>
      <c r="G774" s="72"/>
      <c r="H774" s="72"/>
      <c r="I774" s="87"/>
      <c r="J774" s="8"/>
      <c r="K774" s="8"/>
      <c r="L774" s="8"/>
      <c r="M774" s="8"/>
      <c r="N774" s="8"/>
    </row>
    <row r="775" spans="3:14" s="12" customFormat="1" ht="20.100000000000001" customHeight="1">
      <c r="C775" s="8"/>
      <c r="D775" s="8"/>
      <c r="E775" s="72"/>
      <c r="F775" s="72"/>
      <c r="G775" s="72"/>
      <c r="H775" s="72"/>
      <c r="I775" s="87"/>
      <c r="J775" s="8"/>
      <c r="K775" s="8"/>
      <c r="L775" s="8"/>
      <c r="M775" s="8"/>
      <c r="N775" s="8"/>
    </row>
    <row r="776" spans="3:14" s="12" customFormat="1" ht="20.100000000000001" customHeight="1">
      <c r="C776" s="8"/>
      <c r="D776" s="8"/>
      <c r="E776" s="72"/>
      <c r="F776" s="72"/>
      <c r="G776" s="72"/>
      <c r="H776" s="72"/>
      <c r="I776" s="87"/>
      <c r="J776" s="8"/>
      <c r="K776" s="8"/>
      <c r="L776" s="8"/>
      <c r="M776" s="8"/>
      <c r="N776" s="8"/>
    </row>
    <row r="777" spans="3:14" s="12" customFormat="1" ht="20.100000000000001" customHeight="1">
      <c r="C777" s="8"/>
      <c r="D777" s="8"/>
      <c r="E777" s="72"/>
      <c r="F777" s="72"/>
      <c r="G777" s="72"/>
      <c r="H777" s="72"/>
      <c r="I777" s="87"/>
      <c r="J777" s="8"/>
      <c r="K777" s="8"/>
      <c r="L777" s="8"/>
      <c r="M777" s="8"/>
      <c r="N777" s="8"/>
    </row>
    <row r="778" spans="3:14" s="12" customFormat="1" ht="20.100000000000001" customHeight="1">
      <c r="C778" s="8"/>
      <c r="D778" s="8"/>
      <c r="E778" s="72"/>
      <c r="F778" s="72"/>
      <c r="G778" s="72"/>
      <c r="H778" s="72"/>
      <c r="I778" s="87"/>
      <c r="J778" s="8"/>
      <c r="K778" s="8"/>
      <c r="L778" s="8"/>
      <c r="M778" s="8"/>
      <c r="N778" s="8"/>
    </row>
    <row r="779" spans="3:14" s="12" customFormat="1" ht="20.100000000000001" customHeight="1">
      <c r="C779" s="8"/>
      <c r="D779" s="8"/>
      <c r="E779" s="72"/>
      <c r="F779" s="72"/>
      <c r="G779" s="72"/>
      <c r="H779" s="72"/>
      <c r="I779" s="87"/>
      <c r="J779" s="8"/>
      <c r="K779" s="8"/>
      <c r="L779" s="8"/>
      <c r="M779" s="8"/>
      <c r="N779" s="8"/>
    </row>
    <row r="780" spans="3:14" s="12" customFormat="1" ht="20.100000000000001" customHeight="1">
      <c r="C780" s="8"/>
      <c r="D780" s="8"/>
      <c r="E780" s="72"/>
      <c r="F780" s="72"/>
      <c r="G780" s="72"/>
      <c r="H780" s="72"/>
      <c r="I780" s="87"/>
      <c r="J780" s="8"/>
      <c r="K780" s="8"/>
      <c r="L780" s="8"/>
      <c r="M780" s="8"/>
      <c r="N780" s="8"/>
    </row>
    <row r="781" spans="3:14" s="12" customFormat="1" ht="20.100000000000001" customHeight="1">
      <c r="C781" s="8"/>
      <c r="D781" s="8"/>
      <c r="E781" s="72"/>
      <c r="F781" s="72"/>
      <c r="G781" s="72"/>
      <c r="H781" s="72"/>
      <c r="I781" s="87"/>
      <c r="J781" s="8"/>
      <c r="K781" s="8"/>
      <c r="L781" s="8"/>
      <c r="M781" s="8"/>
      <c r="N781" s="8"/>
    </row>
    <row r="782" spans="3:14" s="12" customFormat="1" ht="20.100000000000001" customHeight="1">
      <c r="C782" s="8"/>
      <c r="D782" s="8"/>
      <c r="E782" s="72"/>
      <c r="F782" s="72"/>
      <c r="G782" s="72"/>
      <c r="H782" s="72"/>
      <c r="I782" s="87"/>
      <c r="J782" s="8"/>
      <c r="K782" s="8"/>
      <c r="L782" s="8"/>
      <c r="M782" s="8"/>
      <c r="N782" s="8"/>
    </row>
    <row r="783" spans="3:14" s="12" customFormat="1" ht="20.100000000000001" customHeight="1">
      <c r="C783" s="8"/>
      <c r="D783" s="8"/>
      <c r="E783" s="72"/>
      <c r="F783" s="72"/>
      <c r="G783" s="72"/>
      <c r="H783" s="72"/>
      <c r="I783" s="87"/>
      <c r="J783" s="8"/>
      <c r="K783" s="8"/>
      <c r="L783" s="8"/>
      <c r="M783" s="8"/>
      <c r="N783" s="8"/>
    </row>
    <row r="784" spans="3:14" s="12" customFormat="1" ht="20.100000000000001" customHeight="1">
      <c r="C784" s="8"/>
      <c r="D784" s="8"/>
      <c r="E784" s="72"/>
      <c r="F784" s="72"/>
      <c r="G784" s="72"/>
      <c r="H784" s="72"/>
      <c r="I784" s="87"/>
      <c r="J784" s="8"/>
      <c r="K784" s="8"/>
      <c r="L784" s="8"/>
      <c r="M784" s="8"/>
      <c r="N784" s="8"/>
    </row>
    <row r="785" spans="3:14" s="12" customFormat="1" ht="20.100000000000001" customHeight="1">
      <c r="C785" s="8"/>
      <c r="D785" s="8"/>
      <c r="E785" s="72"/>
      <c r="F785" s="72"/>
      <c r="G785" s="72"/>
      <c r="H785" s="72"/>
      <c r="I785" s="87"/>
      <c r="J785" s="8"/>
      <c r="K785" s="8"/>
      <c r="L785" s="8"/>
      <c r="M785" s="8"/>
      <c r="N785" s="8"/>
    </row>
    <row r="786" spans="3:14" s="12" customFormat="1" ht="20.100000000000001" customHeight="1">
      <c r="C786" s="8"/>
      <c r="D786" s="8"/>
      <c r="E786" s="72"/>
      <c r="F786" s="72"/>
      <c r="G786" s="72"/>
      <c r="H786" s="72"/>
      <c r="I786" s="87"/>
      <c r="J786" s="8"/>
      <c r="K786" s="8"/>
      <c r="L786" s="8"/>
      <c r="M786" s="8"/>
      <c r="N786" s="8"/>
    </row>
    <row r="787" spans="3:14" s="12" customFormat="1" ht="20.100000000000001" customHeight="1">
      <c r="C787" s="8"/>
      <c r="D787" s="8"/>
      <c r="E787" s="72"/>
      <c r="F787" s="72"/>
      <c r="G787" s="72"/>
      <c r="H787" s="72"/>
      <c r="I787" s="87"/>
      <c r="J787" s="8"/>
      <c r="K787" s="8"/>
      <c r="L787" s="8"/>
      <c r="M787" s="8"/>
      <c r="N787" s="8"/>
    </row>
    <row r="788" spans="3:14" s="12" customFormat="1" ht="20.100000000000001" customHeight="1">
      <c r="C788" s="8"/>
      <c r="D788" s="8"/>
      <c r="E788" s="72"/>
      <c r="F788" s="72"/>
      <c r="G788" s="72"/>
      <c r="H788" s="72"/>
      <c r="I788" s="87"/>
      <c r="J788" s="8"/>
      <c r="K788" s="8"/>
      <c r="L788" s="8"/>
      <c r="M788" s="8"/>
      <c r="N788" s="8"/>
    </row>
    <row r="789" spans="3:14" s="12" customFormat="1" ht="20.100000000000001" customHeight="1">
      <c r="C789" s="8"/>
      <c r="D789" s="8"/>
      <c r="E789" s="72"/>
      <c r="F789" s="72"/>
      <c r="G789" s="72"/>
      <c r="H789" s="72"/>
      <c r="I789" s="87"/>
      <c r="J789" s="8"/>
      <c r="K789" s="8"/>
      <c r="L789" s="8"/>
      <c r="M789" s="8"/>
      <c r="N789" s="8"/>
    </row>
    <row r="790" spans="3:14" s="12" customFormat="1" ht="20.100000000000001" customHeight="1">
      <c r="C790" s="8"/>
      <c r="D790" s="8"/>
      <c r="E790" s="72"/>
      <c r="F790" s="72"/>
      <c r="G790" s="72"/>
      <c r="H790" s="72"/>
      <c r="I790" s="87"/>
      <c r="J790" s="8"/>
      <c r="K790" s="8"/>
      <c r="L790" s="8"/>
      <c r="M790" s="8"/>
      <c r="N790" s="8"/>
    </row>
    <row r="791" spans="3:14" s="12" customFormat="1" ht="20.100000000000001" customHeight="1">
      <c r="C791" s="8"/>
      <c r="D791" s="8"/>
      <c r="E791" s="72"/>
      <c r="F791" s="72"/>
      <c r="G791" s="72"/>
      <c r="H791" s="72"/>
      <c r="I791" s="87"/>
      <c r="J791" s="8"/>
      <c r="K791" s="8"/>
      <c r="L791" s="8"/>
      <c r="M791" s="8"/>
      <c r="N791" s="8"/>
    </row>
    <row r="792" spans="3:14" s="12" customFormat="1" ht="20.100000000000001" customHeight="1">
      <c r="C792" s="8"/>
      <c r="D792" s="8"/>
      <c r="E792" s="72"/>
      <c r="F792" s="72"/>
      <c r="G792" s="72"/>
      <c r="H792" s="72"/>
      <c r="I792" s="87"/>
      <c r="J792" s="8"/>
      <c r="K792" s="8"/>
      <c r="L792" s="8"/>
      <c r="M792" s="8"/>
      <c r="N792" s="8"/>
    </row>
    <row r="793" spans="3:14" s="12" customFormat="1" ht="20.100000000000001" customHeight="1">
      <c r="C793" s="8"/>
      <c r="D793" s="8"/>
      <c r="E793" s="72"/>
      <c r="F793" s="72"/>
      <c r="G793" s="72"/>
      <c r="H793" s="72"/>
      <c r="I793" s="87"/>
      <c r="J793" s="8"/>
      <c r="K793" s="8"/>
      <c r="L793" s="8"/>
      <c r="M793" s="8"/>
      <c r="N793" s="8"/>
    </row>
    <row r="794" spans="3:14" s="12" customFormat="1" ht="20.100000000000001" customHeight="1">
      <c r="C794" s="8"/>
      <c r="D794" s="8"/>
      <c r="E794" s="72"/>
      <c r="F794" s="72"/>
      <c r="G794" s="72"/>
      <c r="H794" s="72"/>
      <c r="I794" s="87"/>
      <c r="J794" s="8"/>
      <c r="K794" s="8"/>
      <c r="L794" s="8"/>
      <c r="M794" s="8"/>
      <c r="N794" s="8"/>
    </row>
    <row r="795" spans="3:14" s="12" customFormat="1" ht="20.100000000000001" customHeight="1">
      <c r="C795" s="8"/>
      <c r="D795" s="8"/>
      <c r="E795" s="72"/>
      <c r="F795" s="72"/>
      <c r="G795" s="72"/>
      <c r="H795" s="72"/>
      <c r="I795" s="87"/>
      <c r="J795" s="8"/>
      <c r="K795" s="8"/>
      <c r="L795" s="8"/>
      <c r="M795" s="8"/>
      <c r="N795" s="8"/>
    </row>
    <row r="796" spans="3:14" s="12" customFormat="1" ht="20.100000000000001" customHeight="1">
      <c r="C796" s="8"/>
      <c r="D796" s="8"/>
      <c r="E796" s="72"/>
      <c r="F796" s="72"/>
      <c r="G796" s="72"/>
      <c r="H796" s="72"/>
      <c r="I796" s="87"/>
      <c r="J796" s="8"/>
      <c r="K796" s="8"/>
      <c r="L796" s="8"/>
      <c r="M796" s="8"/>
      <c r="N796" s="8"/>
    </row>
    <row r="797" spans="3:14" s="12" customFormat="1" ht="20.100000000000001" customHeight="1">
      <c r="C797" s="8"/>
      <c r="D797" s="8"/>
      <c r="E797" s="72"/>
      <c r="F797" s="72"/>
      <c r="G797" s="72"/>
      <c r="H797" s="72"/>
      <c r="I797" s="87"/>
      <c r="J797" s="8"/>
      <c r="K797" s="8"/>
      <c r="L797" s="8"/>
      <c r="M797" s="8"/>
      <c r="N797" s="8"/>
    </row>
    <row r="798" spans="3:14" s="12" customFormat="1" ht="20.100000000000001" customHeight="1">
      <c r="C798" s="8"/>
      <c r="D798" s="8"/>
      <c r="E798" s="72"/>
      <c r="F798" s="72"/>
      <c r="G798" s="72"/>
      <c r="H798" s="72"/>
      <c r="I798" s="87"/>
      <c r="J798" s="8"/>
      <c r="K798" s="8"/>
      <c r="L798" s="8"/>
      <c r="M798" s="8"/>
      <c r="N798" s="8"/>
    </row>
    <row r="799" spans="3:14" s="12" customFormat="1" ht="20.100000000000001" customHeight="1">
      <c r="C799" s="8"/>
      <c r="D799" s="8"/>
      <c r="E799" s="72"/>
      <c r="F799" s="72"/>
      <c r="G799" s="72"/>
      <c r="H799" s="72"/>
      <c r="I799" s="87"/>
      <c r="J799" s="8"/>
      <c r="K799" s="8"/>
      <c r="L799" s="8"/>
      <c r="M799" s="8"/>
      <c r="N799" s="8"/>
    </row>
    <row r="800" spans="3:14" s="12" customFormat="1" ht="20.100000000000001" customHeight="1">
      <c r="C800" s="8"/>
      <c r="D800" s="8"/>
      <c r="E800" s="72"/>
      <c r="F800" s="72"/>
      <c r="G800" s="72"/>
      <c r="H800" s="72"/>
      <c r="I800" s="87"/>
      <c r="J800" s="8"/>
      <c r="K800" s="8"/>
      <c r="L800" s="8"/>
      <c r="M800" s="8"/>
      <c r="N800" s="8"/>
    </row>
    <row r="801" spans="3:14" s="12" customFormat="1" ht="20.100000000000001" customHeight="1">
      <c r="C801" s="8"/>
      <c r="D801" s="8"/>
      <c r="E801" s="72"/>
      <c r="F801" s="72"/>
      <c r="G801" s="72"/>
      <c r="H801" s="72"/>
      <c r="I801" s="87"/>
      <c r="J801" s="8"/>
      <c r="K801" s="8"/>
      <c r="L801" s="8"/>
      <c r="M801" s="8"/>
      <c r="N801" s="8"/>
    </row>
    <row r="802" spans="3:14" s="12" customFormat="1" ht="20.100000000000001" customHeight="1">
      <c r="C802" s="8"/>
      <c r="D802" s="8"/>
      <c r="E802" s="72"/>
      <c r="F802" s="72"/>
      <c r="G802" s="72"/>
      <c r="H802" s="72"/>
      <c r="I802" s="87"/>
      <c r="J802" s="8"/>
      <c r="K802" s="8"/>
      <c r="L802" s="8"/>
      <c r="M802" s="8"/>
      <c r="N802" s="8"/>
    </row>
    <row r="803" spans="3:14" s="12" customFormat="1" ht="20.100000000000001" customHeight="1">
      <c r="C803" s="8"/>
      <c r="D803" s="8"/>
      <c r="E803" s="72"/>
      <c r="F803" s="72"/>
      <c r="G803" s="72"/>
      <c r="H803" s="72"/>
      <c r="I803" s="87"/>
      <c r="J803" s="8"/>
      <c r="K803" s="8"/>
      <c r="L803" s="8"/>
      <c r="M803" s="8"/>
      <c r="N803" s="8"/>
    </row>
    <row r="804" spans="3:14" s="12" customFormat="1" ht="20.100000000000001" customHeight="1">
      <c r="C804" s="8"/>
      <c r="D804" s="8"/>
      <c r="E804" s="72"/>
      <c r="F804" s="72"/>
      <c r="G804" s="72"/>
      <c r="H804" s="72"/>
      <c r="I804" s="87"/>
      <c r="J804" s="8"/>
      <c r="K804" s="8"/>
      <c r="L804" s="8"/>
      <c r="M804" s="8"/>
      <c r="N804" s="8"/>
    </row>
    <row r="805" spans="3:14" s="12" customFormat="1" ht="20.100000000000001" customHeight="1">
      <c r="C805" s="8"/>
      <c r="D805" s="8"/>
      <c r="E805" s="72"/>
      <c r="F805" s="72"/>
      <c r="G805" s="72"/>
      <c r="H805" s="72"/>
      <c r="I805" s="87"/>
      <c r="J805" s="8"/>
      <c r="K805" s="8"/>
      <c r="L805" s="8"/>
      <c r="M805" s="8"/>
      <c r="N805" s="8"/>
    </row>
    <row r="806" spans="3:14" s="12" customFormat="1" ht="20.100000000000001" customHeight="1">
      <c r="C806" s="8"/>
      <c r="D806" s="8"/>
      <c r="E806" s="72"/>
      <c r="F806" s="72"/>
      <c r="G806" s="72"/>
      <c r="H806" s="72"/>
      <c r="I806" s="87"/>
      <c r="J806" s="8"/>
      <c r="K806" s="8"/>
      <c r="L806" s="8"/>
      <c r="M806" s="8"/>
      <c r="N806" s="8"/>
    </row>
    <row r="807" spans="3:14" s="12" customFormat="1" ht="20.100000000000001" customHeight="1">
      <c r="C807" s="8"/>
      <c r="D807" s="8"/>
      <c r="E807" s="72"/>
      <c r="F807" s="72"/>
      <c r="G807" s="72"/>
      <c r="H807" s="72"/>
      <c r="I807" s="87"/>
      <c r="J807" s="8"/>
      <c r="K807" s="8"/>
      <c r="L807" s="8"/>
      <c r="M807" s="8"/>
      <c r="N807" s="8"/>
    </row>
    <row r="808" spans="3:14" s="12" customFormat="1" ht="20.100000000000001" customHeight="1">
      <c r="C808" s="8"/>
      <c r="D808" s="8"/>
      <c r="E808" s="72"/>
      <c r="F808" s="72"/>
      <c r="G808" s="72"/>
      <c r="H808" s="72"/>
      <c r="I808" s="87"/>
      <c r="J808" s="8"/>
      <c r="K808" s="8"/>
      <c r="L808" s="8"/>
      <c r="M808" s="8"/>
      <c r="N808" s="8"/>
    </row>
    <row r="809" spans="3:14" s="12" customFormat="1" ht="20.100000000000001" customHeight="1">
      <c r="C809" s="8"/>
      <c r="D809" s="8"/>
      <c r="E809" s="72"/>
      <c r="F809" s="72"/>
      <c r="G809" s="72"/>
      <c r="H809" s="72"/>
      <c r="I809" s="87"/>
      <c r="J809" s="8"/>
      <c r="K809" s="8"/>
      <c r="L809" s="8"/>
      <c r="M809" s="8"/>
      <c r="N809" s="8"/>
    </row>
    <row r="810" spans="3:14" s="12" customFormat="1" ht="20.100000000000001" customHeight="1">
      <c r="C810" s="8"/>
      <c r="D810" s="8"/>
      <c r="E810" s="72"/>
      <c r="F810" s="72"/>
      <c r="G810" s="72"/>
      <c r="H810" s="72"/>
      <c r="I810" s="87"/>
      <c r="J810" s="8"/>
      <c r="K810" s="8"/>
      <c r="L810" s="8"/>
      <c r="M810" s="8"/>
      <c r="N810" s="8"/>
    </row>
    <row r="811" spans="3:14" s="12" customFormat="1" ht="20.100000000000001" customHeight="1">
      <c r="C811" s="8"/>
      <c r="D811" s="8"/>
      <c r="E811" s="72"/>
      <c r="F811" s="72"/>
      <c r="G811" s="72"/>
      <c r="H811" s="72"/>
      <c r="I811" s="87"/>
      <c r="J811" s="8"/>
      <c r="K811" s="8"/>
      <c r="L811" s="8"/>
      <c r="M811" s="8"/>
      <c r="N811" s="8"/>
    </row>
    <row r="812" spans="3:14" s="12" customFormat="1" ht="20.100000000000001" customHeight="1">
      <c r="C812" s="8"/>
      <c r="D812" s="8"/>
      <c r="E812" s="72"/>
      <c r="F812" s="72"/>
      <c r="G812" s="72"/>
      <c r="H812" s="72"/>
      <c r="I812" s="87"/>
      <c r="J812" s="8"/>
      <c r="K812" s="8"/>
      <c r="L812" s="8"/>
      <c r="M812" s="8"/>
      <c r="N812" s="8"/>
    </row>
    <row r="813" spans="3:14" s="12" customFormat="1" ht="20.100000000000001" customHeight="1">
      <c r="C813" s="8"/>
      <c r="D813" s="8"/>
      <c r="E813" s="72"/>
      <c r="F813" s="72"/>
      <c r="G813" s="72"/>
      <c r="H813" s="72"/>
      <c r="I813" s="87"/>
      <c r="J813" s="8"/>
      <c r="K813" s="8"/>
      <c r="L813" s="8"/>
      <c r="M813" s="8"/>
      <c r="N813" s="8"/>
    </row>
    <row r="814" spans="3:14" s="12" customFormat="1" ht="20.100000000000001" customHeight="1">
      <c r="C814" s="8"/>
      <c r="D814" s="8"/>
      <c r="E814" s="72"/>
      <c r="F814" s="72"/>
      <c r="G814" s="72"/>
      <c r="H814" s="72"/>
      <c r="I814" s="87"/>
      <c r="J814" s="8"/>
      <c r="K814" s="8"/>
      <c r="L814" s="8"/>
      <c r="M814" s="8"/>
      <c r="N814" s="8"/>
    </row>
    <row r="815" spans="3:14" s="12" customFormat="1" ht="20.100000000000001" customHeight="1">
      <c r="C815" s="8"/>
      <c r="D815" s="8"/>
      <c r="E815" s="72"/>
      <c r="F815" s="72"/>
      <c r="G815" s="72"/>
      <c r="H815" s="72"/>
      <c r="I815" s="87"/>
      <c r="J815" s="8"/>
      <c r="K815" s="8"/>
      <c r="L815" s="8"/>
      <c r="M815" s="8"/>
      <c r="N815" s="8"/>
    </row>
    <row r="816" spans="3:14" s="12" customFormat="1" ht="20.100000000000001" customHeight="1">
      <c r="C816" s="8"/>
      <c r="D816" s="8"/>
      <c r="E816" s="72"/>
      <c r="F816" s="72"/>
      <c r="G816" s="72"/>
      <c r="H816" s="72"/>
      <c r="I816" s="87"/>
      <c r="J816" s="8"/>
      <c r="K816" s="8"/>
      <c r="L816" s="8"/>
      <c r="M816" s="8"/>
      <c r="N816" s="8"/>
    </row>
    <row r="817" spans="3:14" s="12" customFormat="1" ht="20.100000000000001" customHeight="1">
      <c r="C817" s="8"/>
      <c r="D817" s="8"/>
      <c r="E817" s="72"/>
      <c r="F817" s="72"/>
      <c r="G817" s="72"/>
      <c r="H817" s="72"/>
      <c r="I817" s="87"/>
      <c r="J817" s="8"/>
      <c r="K817" s="8"/>
      <c r="L817" s="8"/>
      <c r="M817" s="8"/>
      <c r="N817" s="8"/>
    </row>
    <row r="818" spans="3:14" s="12" customFormat="1" ht="20.100000000000001" customHeight="1">
      <c r="C818" s="8"/>
      <c r="D818" s="8"/>
      <c r="E818" s="72"/>
      <c r="F818" s="72"/>
      <c r="G818" s="72"/>
      <c r="H818" s="72"/>
      <c r="I818" s="87"/>
      <c r="J818" s="8"/>
      <c r="K818" s="8"/>
      <c r="L818" s="8"/>
      <c r="M818" s="8"/>
      <c r="N818" s="8"/>
    </row>
    <row r="819" spans="3:14" s="12" customFormat="1" ht="20.100000000000001" customHeight="1">
      <c r="C819" s="8"/>
      <c r="D819" s="8"/>
      <c r="E819" s="72"/>
      <c r="F819" s="72"/>
      <c r="G819" s="72"/>
      <c r="H819" s="72"/>
      <c r="I819" s="87"/>
      <c r="J819" s="8"/>
      <c r="K819" s="8"/>
      <c r="L819" s="8"/>
      <c r="M819" s="8"/>
      <c r="N819" s="8"/>
    </row>
    <row r="820" spans="3:14" s="12" customFormat="1" ht="20.100000000000001" customHeight="1">
      <c r="C820" s="8"/>
      <c r="D820" s="8"/>
      <c r="E820" s="72"/>
      <c r="F820" s="72"/>
      <c r="G820" s="72"/>
      <c r="H820" s="72"/>
      <c r="I820" s="87"/>
      <c r="J820" s="8"/>
      <c r="K820" s="8"/>
      <c r="L820" s="8"/>
      <c r="M820" s="8"/>
      <c r="N820" s="8"/>
    </row>
    <row r="821" spans="3:14" s="12" customFormat="1" ht="20.100000000000001" customHeight="1">
      <c r="C821" s="8"/>
      <c r="D821" s="8"/>
      <c r="E821" s="72"/>
      <c r="F821" s="72"/>
      <c r="G821" s="72"/>
      <c r="H821" s="72"/>
      <c r="I821" s="87"/>
      <c r="J821" s="8"/>
      <c r="K821" s="8"/>
      <c r="L821" s="8"/>
      <c r="M821" s="8"/>
      <c r="N821" s="8"/>
    </row>
    <row r="822" spans="3:14" s="12" customFormat="1" ht="20.100000000000001" customHeight="1">
      <c r="C822" s="8"/>
      <c r="D822" s="8"/>
      <c r="E822" s="72"/>
      <c r="F822" s="72"/>
      <c r="G822" s="72"/>
      <c r="H822" s="72"/>
      <c r="I822" s="87"/>
      <c r="J822" s="8"/>
      <c r="K822" s="8"/>
      <c r="L822" s="8"/>
      <c r="M822" s="8"/>
      <c r="N822" s="8"/>
    </row>
    <row r="823" spans="3:14" s="12" customFormat="1" ht="20.100000000000001" customHeight="1">
      <c r="C823" s="8"/>
      <c r="D823" s="8"/>
      <c r="E823" s="72"/>
      <c r="F823" s="72"/>
      <c r="G823" s="72"/>
      <c r="H823" s="72"/>
      <c r="I823" s="87"/>
      <c r="J823" s="8"/>
      <c r="K823" s="8"/>
      <c r="L823" s="8"/>
      <c r="M823" s="8"/>
      <c r="N823" s="8"/>
    </row>
    <row r="824" spans="3:14" s="12" customFormat="1" ht="20.100000000000001" customHeight="1">
      <c r="C824" s="8"/>
      <c r="D824" s="8"/>
      <c r="E824" s="72"/>
      <c r="F824" s="72"/>
      <c r="G824" s="72"/>
      <c r="H824" s="72"/>
      <c r="I824" s="87"/>
      <c r="J824" s="8"/>
      <c r="K824" s="8"/>
      <c r="L824" s="8"/>
      <c r="M824" s="8"/>
      <c r="N824" s="8"/>
    </row>
    <row r="825" spans="3:14" s="12" customFormat="1" ht="20.100000000000001" customHeight="1">
      <c r="C825" s="8"/>
      <c r="D825" s="8"/>
      <c r="E825" s="72"/>
      <c r="F825" s="72"/>
      <c r="G825" s="72"/>
      <c r="H825" s="72"/>
      <c r="I825" s="87"/>
      <c r="J825" s="8"/>
      <c r="K825" s="8"/>
      <c r="L825" s="8"/>
      <c r="M825" s="8"/>
      <c r="N825" s="8"/>
    </row>
    <row r="826" spans="3:14" s="12" customFormat="1" ht="20.100000000000001" customHeight="1">
      <c r="C826" s="8"/>
      <c r="D826" s="8"/>
      <c r="E826" s="72"/>
      <c r="F826" s="72"/>
      <c r="G826" s="72"/>
      <c r="H826" s="72"/>
      <c r="I826" s="87"/>
      <c r="J826" s="8"/>
      <c r="K826" s="8"/>
      <c r="L826" s="8"/>
      <c r="M826" s="8"/>
      <c r="N826" s="8"/>
    </row>
    <row r="827" spans="3:14" s="12" customFormat="1" ht="20.100000000000001" customHeight="1">
      <c r="C827" s="8"/>
      <c r="D827" s="8"/>
      <c r="E827" s="72"/>
      <c r="F827" s="72"/>
      <c r="G827" s="72"/>
      <c r="H827" s="72"/>
      <c r="I827" s="87"/>
      <c r="J827" s="8"/>
      <c r="K827" s="8"/>
      <c r="L827" s="8"/>
      <c r="M827" s="8"/>
      <c r="N827" s="8"/>
    </row>
    <row r="828" spans="3:14" s="12" customFormat="1" ht="20.100000000000001" customHeight="1">
      <c r="C828" s="8"/>
      <c r="D828" s="8"/>
      <c r="E828" s="72"/>
      <c r="F828" s="72"/>
      <c r="G828" s="72"/>
      <c r="H828" s="72"/>
      <c r="I828" s="87"/>
      <c r="J828" s="8"/>
      <c r="K828" s="8"/>
      <c r="L828" s="8"/>
      <c r="M828" s="8"/>
      <c r="N828" s="8"/>
    </row>
    <row r="829" spans="3:14" s="12" customFormat="1" ht="20.100000000000001" customHeight="1">
      <c r="C829" s="8"/>
      <c r="D829" s="8"/>
      <c r="E829" s="72"/>
      <c r="F829" s="72"/>
      <c r="G829" s="72"/>
      <c r="H829" s="72"/>
      <c r="I829" s="87"/>
      <c r="J829" s="8"/>
      <c r="K829" s="8"/>
      <c r="L829" s="8"/>
      <c r="M829" s="8"/>
      <c r="N829" s="8"/>
    </row>
    <row r="830" spans="3:14" s="12" customFormat="1" ht="20.100000000000001" customHeight="1">
      <c r="C830" s="8"/>
      <c r="D830" s="8"/>
      <c r="E830" s="72"/>
      <c r="F830" s="72"/>
      <c r="G830" s="72"/>
      <c r="H830" s="72"/>
      <c r="I830" s="87"/>
      <c r="J830" s="8"/>
      <c r="K830" s="8"/>
      <c r="L830" s="8"/>
      <c r="M830" s="8"/>
      <c r="N830" s="8"/>
    </row>
    <row r="831" spans="3:14" s="12" customFormat="1" ht="20.100000000000001" customHeight="1">
      <c r="C831" s="8"/>
      <c r="D831" s="8"/>
      <c r="E831" s="72"/>
      <c r="F831" s="72"/>
      <c r="G831" s="72"/>
      <c r="H831" s="72"/>
      <c r="I831" s="87"/>
      <c r="J831" s="8"/>
      <c r="K831" s="8"/>
      <c r="L831" s="8"/>
      <c r="M831" s="8"/>
      <c r="N831" s="8"/>
    </row>
    <row r="832" spans="3:14" s="12" customFormat="1" ht="20.100000000000001" customHeight="1">
      <c r="C832" s="8"/>
      <c r="D832" s="8"/>
      <c r="E832" s="72"/>
      <c r="F832" s="72"/>
      <c r="G832" s="72"/>
      <c r="H832" s="72"/>
      <c r="I832" s="87"/>
      <c r="J832" s="8"/>
      <c r="K832" s="8"/>
      <c r="L832" s="8"/>
      <c r="M832" s="8"/>
      <c r="N832" s="8"/>
    </row>
    <row r="833" spans="3:14" s="12" customFormat="1" ht="20.100000000000001" customHeight="1">
      <c r="C833" s="8"/>
      <c r="D833" s="8"/>
      <c r="E833" s="72"/>
      <c r="F833" s="72"/>
      <c r="G833" s="72"/>
      <c r="H833" s="72"/>
      <c r="I833" s="87"/>
      <c r="J833" s="8"/>
      <c r="K833" s="8"/>
      <c r="L833" s="8"/>
      <c r="M833" s="8"/>
      <c r="N833" s="8"/>
    </row>
    <row r="834" spans="3:14" s="12" customFormat="1" ht="20.100000000000001" customHeight="1">
      <c r="C834" s="8"/>
      <c r="D834" s="8"/>
      <c r="E834" s="72"/>
      <c r="F834" s="72"/>
      <c r="G834" s="72"/>
      <c r="H834" s="72"/>
      <c r="I834" s="87"/>
      <c r="J834" s="8"/>
      <c r="K834" s="8"/>
      <c r="L834" s="8"/>
      <c r="M834" s="8"/>
      <c r="N834" s="8"/>
    </row>
    <row r="835" spans="3:14" s="12" customFormat="1" ht="20.100000000000001" customHeight="1">
      <c r="C835" s="8"/>
      <c r="D835" s="8"/>
      <c r="E835" s="72"/>
      <c r="F835" s="72"/>
      <c r="G835" s="72"/>
      <c r="H835" s="72"/>
      <c r="I835" s="87"/>
      <c r="J835" s="8"/>
      <c r="K835" s="8"/>
      <c r="L835" s="8"/>
      <c r="M835" s="8"/>
      <c r="N835" s="8"/>
    </row>
    <row r="836" spans="3:14" s="12" customFormat="1" ht="20.100000000000001" customHeight="1">
      <c r="C836" s="8"/>
      <c r="D836" s="8"/>
      <c r="E836" s="72"/>
      <c r="F836" s="72"/>
      <c r="G836" s="72"/>
      <c r="H836" s="72"/>
      <c r="I836" s="87"/>
      <c r="J836" s="8"/>
      <c r="K836" s="8"/>
      <c r="L836" s="8"/>
      <c r="M836" s="8"/>
      <c r="N836" s="8"/>
    </row>
    <row r="837" spans="3:14" s="12" customFormat="1" ht="20.100000000000001" customHeight="1">
      <c r="C837" s="8"/>
      <c r="D837" s="8"/>
      <c r="E837" s="72"/>
      <c r="F837" s="72"/>
      <c r="G837" s="72"/>
      <c r="H837" s="72"/>
      <c r="I837" s="87"/>
      <c r="J837" s="8"/>
      <c r="K837" s="8"/>
      <c r="L837" s="8"/>
      <c r="M837" s="8"/>
      <c r="N837" s="8"/>
    </row>
    <row r="838" spans="3:14" s="12" customFormat="1" ht="20.100000000000001" customHeight="1">
      <c r="C838" s="8"/>
      <c r="D838" s="8"/>
      <c r="E838" s="72"/>
      <c r="F838" s="72"/>
      <c r="G838" s="72"/>
      <c r="H838" s="72"/>
      <c r="I838" s="87"/>
      <c r="J838" s="8"/>
      <c r="K838" s="8"/>
      <c r="L838" s="8"/>
      <c r="M838" s="8"/>
      <c r="N838" s="8"/>
    </row>
    <row r="839" spans="3:14" s="12" customFormat="1" ht="20.100000000000001" customHeight="1">
      <c r="C839" s="8"/>
      <c r="D839" s="8"/>
      <c r="E839" s="72"/>
      <c r="F839" s="72"/>
      <c r="G839" s="72"/>
      <c r="H839" s="72"/>
      <c r="I839" s="87"/>
      <c r="J839" s="8"/>
      <c r="K839" s="8"/>
      <c r="L839" s="8"/>
      <c r="M839" s="8"/>
      <c r="N839" s="8"/>
    </row>
    <row r="840" spans="3:14" s="12" customFormat="1" ht="20.100000000000001" customHeight="1">
      <c r="C840" s="8"/>
      <c r="D840" s="8"/>
      <c r="E840" s="72"/>
      <c r="F840" s="72"/>
      <c r="G840" s="72"/>
      <c r="H840" s="72"/>
      <c r="I840" s="87"/>
      <c r="J840" s="8"/>
      <c r="K840" s="8"/>
      <c r="L840" s="8"/>
      <c r="M840" s="8"/>
      <c r="N840" s="8"/>
    </row>
    <row r="841" spans="3:14" s="12" customFormat="1" ht="20.100000000000001" customHeight="1">
      <c r="C841" s="8"/>
      <c r="D841" s="8"/>
      <c r="E841" s="72"/>
      <c r="F841" s="72"/>
      <c r="G841" s="72"/>
      <c r="H841" s="72"/>
      <c r="I841" s="87"/>
      <c r="J841" s="8"/>
      <c r="K841" s="8"/>
      <c r="L841" s="8"/>
      <c r="M841" s="8"/>
      <c r="N841" s="8"/>
    </row>
    <row r="842" spans="3:14" s="12" customFormat="1" ht="20.100000000000001" customHeight="1">
      <c r="C842" s="8"/>
      <c r="D842" s="8"/>
      <c r="E842" s="72"/>
      <c r="F842" s="72"/>
      <c r="G842" s="72"/>
      <c r="H842" s="72"/>
      <c r="I842" s="87"/>
      <c r="J842" s="8"/>
      <c r="K842" s="8"/>
      <c r="L842" s="8"/>
      <c r="M842" s="8"/>
      <c r="N842" s="8"/>
    </row>
    <row r="843" spans="3:14" s="12" customFormat="1" ht="20.100000000000001" customHeight="1">
      <c r="C843" s="8"/>
      <c r="D843" s="8"/>
      <c r="E843" s="72"/>
      <c r="F843" s="72"/>
      <c r="G843" s="72"/>
      <c r="H843" s="72"/>
      <c r="I843" s="87"/>
      <c r="J843" s="8"/>
      <c r="K843" s="8"/>
      <c r="L843" s="8"/>
      <c r="M843" s="8"/>
      <c r="N843" s="8"/>
    </row>
    <row r="844" spans="3:14" s="12" customFormat="1" ht="20.100000000000001" customHeight="1">
      <c r="C844" s="8"/>
      <c r="D844" s="8"/>
      <c r="E844" s="72"/>
      <c r="F844" s="72"/>
      <c r="G844" s="72"/>
      <c r="H844" s="72"/>
      <c r="I844" s="87"/>
      <c r="J844" s="8"/>
      <c r="K844" s="8"/>
      <c r="L844" s="8"/>
      <c r="M844" s="8"/>
      <c r="N844" s="8"/>
    </row>
    <row r="845" spans="3:14" s="12" customFormat="1" ht="20.100000000000001" customHeight="1">
      <c r="C845" s="8"/>
      <c r="D845" s="8"/>
      <c r="E845" s="72"/>
      <c r="F845" s="72"/>
      <c r="G845" s="72"/>
      <c r="H845" s="72"/>
      <c r="I845" s="87"/>
      <c r="J845" s="8"/>
      <c r="K845" s="8"/>
      <c r="L845" s="8"/>
      <c r="M845" s="8"/>
      <c r="N845" s="8"/>
    </row>
    <row r="846" spans="3:14" s="12" customFormat="1" ht="20.100000000000001" customHeight="1">
      <c r="C846" s="8"/>
      <c r="D846" s="8"/>
      <c r="E846" s="72"/>
      <c r="F846" s="72"/>
      <c r="G846" s="72"/>
      <c r="H846" s="72"/>
      <c r="I846" s="87"/>
      <c r="J846" s="8"/>
      <c r="K846" s="8"/>
      <c r="L846" s="8"/>
      <c r="M846" s="8"/>
      <c r="N846" s="8"/>
    </row>
    <row r="847" spans="3:14" s="12" customFormat="1" ht="20.100000000000001" customHeight="1">
      <c r="C847" s="8"/>
      <c r="D847" s="8"/>
      <c r="E847" s="72"/>
      <c r="F847" s="72"/>
      <c r="G847" s="72"/>
      <c r="H847" s="72"/>
      <c r="I847" s="87"/>
      <c r="J847" s="8"/>
      <c r="K847" s="8"/>
      <c r="L847" s="8"/>
      <c r="M847" s="8"/>
      <c r="N847" s="8"/>
    </row>
    <row r="848" spans="3:14" s="12" customFormat="1" ht="20.100000000000001" customHeight="1">
      <c r="C848" s="8"/>
      <c r="D848" s="8"/>
      <c r="E848" s="72"/>
      <c r="F848" s="72"/>
      <c r="G848" s="72"/>
      <c r="H848" s="72"/>
      <c r="I848" s="87"/>
      <c r="J848" s="8"/>
      <c r="K848" s="8"/>
      <c r="L848" s="8"/>
      <c r="M848" s="8"/>
      <c r="N848" s="8"/>
    </row>
    <row r="849" spans="3:14" s="12" customFormat="1" ht="20.100000000000001" customHeight="1">
      <c r="C849" s="8"/>
      <c r="D849" s="8"/>
      <c r="E849" s="72"/>
      <c r="F849" s="72"/>
      <c r="G849" s="72"/>
      <c r="H849" s="72"/>
      <c r="I849" s="87"/>
      <c r="J849" s="8"/>
      <c r="K849" s="8"/>
      <c r="L849" s="8"/>
      <c r="M849" s="8"/>
      <c r="N849" s="8"/>
    </row>
    <row r="850" spans="3:14" s="12" customFormat="1" ht="20.100000000000001" customHeight="1">
      <c r="C850" s="8"/>
      <c r="D850" s="8"/>
      <c r="E850" s="72"/>
      <c r="F850" s="72"/>
      <c r="G850" s="72"/>
      <c r="H850" s="72"/>
      <c r="I850" s="87"/>
      <c r="J850" s="8"/>
      <c r="K850" s="8"/>
      <c r="L850" s="8"/>
      <c r="M850" s="8"/>
      <c r="N850" s="8"/>
    </row>
    <row r="851" spans="3:14" s="12" customFormat="1" ht="20.100000000000001" customHeight="1">
      <c r="C851" s="8"/>
      <c r="D851" s="8"/>
      <c r="E851" s="72"/>
      <c r="F851" s="72"/>
      <c r="G851" s="72"/>
      <c r="H851" s="72"/>
      <c r="I851" s="87"/>
      <c r="J851" s="8"/>
      <c r="K851" s="8"/>
      <c r="L851" s="8"/>
      <c r="M851" s="8"/>
      <c r="N851" s="8"/>
    </row>
    <row r="852" spans="3:14" s="12" customFormat="1" ht="20.100000000000001" customHeight="1">
      <c r="C852" s="8"/>
      <c r="D852" s="8"/>
      <c r="E852" s="72"/>
      <c r="F852" s="72"/>
      <c r="G852" s="72"/>
      <c r="H852" s="72"/>
      <c r="I852" s="87"/>
      <c r="J852" s="8"/>
      <c r="K852" s="8"/>
      <c r="L852" s="8"/>
      <c r="M852" s="8"/>
      <c r="N852" s="8"/>
    </row>
    <row r="853" spans="3:14" s="12" customFormat="1" ht="20.100000000000001" customHeight="1">
      <c r="C853" s="8"/>
      <c r="D853" s="8"/>
      <c r="E853" s="72"/>
      <c r="F853" s="72"/>
      <c r="G853" s="72"/>
      <c r="H853" s="72"/>
      <c r="I853" s="87"/>
      <c r="J853" s="8"/>
      <c r="K853" s="8"/>
      <c r="L853" s="8"/>
      <c r="M853" s="8"/>
      <c r="N853" s="8"/>
    </row>
    <row r="854" spans="3:14" s="12" customFormat="1" ht="20.100000000000001" customHeight="1">
      <c r="C854" s="8"/>
      <c r="D854" s="8"/>
      <c r="E854" s="72"/>
      <c r="F854" s="72"/>
      <c r="G854" s="72"/>
      <c r="H854" s="72"/>
      <c r="I854" s="87"/>
      <c r="J854" s="8"/>
      <c r="K854" s="8"/>
      <c r="L854" s="8"/>
      <c r="M854" s="8"/>
      <c r="N854" s="8"/>
    </row>
    <row r="855" spans="3:14" s="12" customFormat="1" ht="20.100000000000001" customHeight="1">
      <c r="C855" s="8"/>
      <c r="D855" s="8"/>
      <c r="E855" s="72"/>
      <c r="F855" s="72"/>
      <c r="G855" s="72"/>
      <c r="H855" s="72"/>
      <c r="I855" s="87"/>
      <c r="J855" s="8"/>
      <c r="K855" s="8"/>
      <c r="L855" s="8"/>
      <c r="M855" s="8"/>
      <c r="N855" s="8"/>
    </row>
    <row r="856" spans="3:14" s="12" customFormat="1" ht="20.100000000000001" customHeight="1">
      <c r="C856" s="8"/>
      <c r="D856" s="8"/>
      <c r="E856" s="72"/>
      <c r="F856" s="72"/>
      <c r="G856" s="72"/>
      <c r="H856" s="72"/>
      <c r="I856" s="87"/>
      <c r="J856" s="8"/>
      <c r="K856" s="8"/>
      <c r="L856" s="8"/>
      <c r="M856" s="8"/>
      <c r="N856" s="8"/>
    </row>
    <row r="857" spans="3:14" s="12" customFormat="1" ht="20.100000000000001" customHeight="1">
      <c r="C857" s="8"/>
      <c r="D857" s="8"/>
      <c r="E857" s="72"/>
      <c r="F857" s="72"/>
      <c r="G857" s="72"/>
      <c r="H857" s="72"/>
      <c r="I857" s="87"/>
      <c r="J857" s="8"/>
      <c r="K857" s="8"/>
      <c r="L857" s="8"/>
      <c r="M857" s="8"/>
      <c r="N857" s="8"/>
    </row>
    <row r="858" spans="3:14" s="12" customFormat="1" ht="20.100000000000001" customHeight="1">
      <c r="C858" s="8"/>
      <c r="D858" s="8"/>
      <c r="E858" s="72"/>
      <c r="F858" s="72"/>
      <c r="G858" s="72"/>
      <c r="H858" s="72"/>
      <c r="I858" s="87"/>
      <c r="J858" s="8"/>
      <c r="K858" s="8"/>
      <c r="L858" s="8"/>
      <c r="M858" s="8"/>
      <c r="N858" s="8"/>
    </row>
    <row r="859" spans="3:14" s="12" customFormat="1" ht="20.100000000000001" customHeight="1">
      <c r="C859" s="8"/>
      <c r="D859" s="8"/>
      <c r="E859" s="72"/>
      <c r="F859" s="72"/>
      <c r="G859" s="72"/>
      <c r="H859" s="72"/>
      <c r="I859" s="87"/>
      <c r="J859" s="8"/>
      <c r="K859" s="8"/>
      <c r="L859" s="8"/>
      <c r="M859" s="8"/>
      <c r="N859" s="8"/>
    </row>
    <row r="860" spans="3:14" s="12" customFormat="1" ht="20.100000000000001" customHeight="1">
      <c r="C860" s="8"/>
      <c r="D860" s="8"/>
      <c r="E860" s="72"/>
      <c r="F860" s="72"/>
      <c r="G860" s="72"/>
      <c r="H860" s="72"/>
      <c r="I860" s="87"/>
      <c r="J860" s="8"/>
      <c r="K860" s="8"/>
      <c r="L860" s="8"/>
      <c r="M860" s="8"/>
      <c r="N860" s="8"/>
    </row>
    <row r="861" spans="3:14" s="12" customFormat="1" ht="20.100000000000001" customHeight="1">
      <c r="C861" s="8"/>
      <c r="D861" s="8"/>
      <c r="E861" s="72"/>
      <c r="F861" s="72"/>
      <c r="G861" s="72"/>
      <c r="H861" s="72"/>
      <c r="I861" s="87"/>
      <c r="J861" s="8"/>
      <c r="K861" s="8"/>
      <c r="L861" s="8"/>
      <c r="M861" s="8"/>
      <c r="N861" s="8"/>
    </row>
    <row r="862" spans="3:14" s="12" customFormat="1" ht="20.100000000000001" customHeight="1">
      <c r="C862" s="8"/>
      <c r="D862" s="8"/>
      <c r="E862" s="72"/>
      <c r="F862" s="72"/>
      <c r="G862" s="72"/>
      <c r="H862" s="72"/>
      <c r="I862" s="87"/>
      <c r="J862" s="8"/>
      <c r="K862" s="8"/>
      <c r="L862" s="8"/>
      <c r="M862" s="8"/>
      <c r="N862" s="8"/>
    </row>
    <row r="863" spans="3:14" s="12" customFormat="1" ht="20.100000000000001" customHeight="1">
      <c r="C863" s="8"/>
      <c r="D863" s="8"/>
      <c r="E863" s="72"/>
      <c r="F863" s="72"/>
      <c r="G863" s="72"/>
      <c r="H863" s="72"/>
      <c r="I863" s="87"/>
      <c r="J863" s="8"/>
      <c r="K863" s="8"/>
      <c r="L863" s="8"/>
      <c r="M863" s="8"/>
      <c r="N863" s="8"/>
    </row>
    <row r="864" spans="3:14" s="12" customFormat="1" ht="20.100000000000001" customHeight="1">
      <c r="C864" s="8"/>
      <c r="D864" s="8"/>
      <c r="E864" s="72"/>
      <c r="F864" s="72"/>
      <c r="G864" s="72"/>
      <c r="H864" s="72"/>
      <c r="I864" s="87"/>
      <c r="J864" s="8"/>
      <c r="K864" s="8"/>
      <c r="L864" s="8"/>
      <c r="M864" s="8"/>
      <c r="N864" s="8"/>
    </row>
    <row r="865" spans="3:14" s="12" customFormat="1" ht="20.100000000000001" customHeight="1">
      <c r="C865" s="8"/>
      <c r="D865" s="8"/>
      <c r="E865" s="72"/>
      <c r="F865" s="72"/>
      <c r="G865" s="72"/>
      <c r="H865" s="72"/>
      <c r="I865" s="87"/>
      <c r="J865" s="8"/>
      <c r="K865" s="8"/>
      <c r="L865" s="8"/>
      <c r="M865" s="8"/>
      <c r="N865" s="8"/>
    </row>
    <row r="866" spans="3:14" s="12" customFormat="1" ht="20.100000000000001" customHeight="1">
      <c r="C866" s="8"/>
      <c r="D866" s="8"/>
      <c r="E866" s="72"/>
      <c r="F866" s="72"/>
      <c r="G866" s="72"/>
      <c r="H866" s="72"/>
      <c r="I866" s="87"/>
      <c r="J866" s="8"/>
      <c r="K866" s="8"/>
      <c r="L866" s="8"/>
      <c r="M866" s="8"/>
      <c r="N866" s="8"/>
    </row>
    <row r="867" spans="3:14" s="12" customFormat="1" ht="20.100000000000001" customHeight="1">
      <c r="C867" s="8"/>
      <c r="D867" s="8"/>
      <c r="E867" s="72"/>
      <c r="F867" s="72"/>
      <c r="G867" s="72"/>
      <c r="H867" s="72"/>
      <c r="I867" s="87"/>
      <c r="J867" s="8"/>
      <c r="K867" s="8"/>
      <c r="L867" s="8"/>
      <c r="M867" s="8"/>
      <c r="N867" s="8"/>
    </row>
    <row r="868" spans="3:14" s="12" customFormat="1" ht="20.100000000000001" customHeight="1">
      <c r="C868" s="8"/>
      <c r="D868" s="8"/>
      <c r="E868" s="72"/>
      <c r="F868" s="72"/>
      <c r="G868" s="72"/>
      <c r="H868" s="72"/>
      <c r="I868" s="87"/>
      <c r="J868" s="8"/>
      <c r="K868" s="8"/>
      <c r="L868" s="8"/>
      <c r="M868" s="8"/>
      <c r="N868" s="8"/>
    </row>
    <row r="869" spans="3:14" s="12" customFormat="1" ht="20.100000000000001" customHeight="1">
      <c r="C869" s="8"/>
      <c r="D869" s="8"/>
      <c r="E869" s="72"/>
      <c r="F869" s="72"/>
      <c r="G869" s="72"/>
      <c r="H869" s="72"/>
      <c r="I869" s="87"/>
      <c r="J869" s="8"/>
      <c r="K869" s="8"/>
      <c r="L869" s="8"/>
      <c r="M869" s="8"/>
      <c r="N869" s="8"/>
    </row>
    <row r="870" spans="3:14" s="12" customFormat="1" ht="20.100000000000001" customHeight="1">
      <c r="C870" s="8"/>
      <c r="D870" s="8"/>
      <c r="E870" s="72"/>
      <c r="F870" s="72"/>
      <c r="G870" s="72"/>
      <c r="H870" s="72"/>
      <c r="I870" s="87"/>
      <c r="J870" s="8"/>
      <c r="K870" s="8"/>
      <c r="L870" s="8"/>
      <c r="M870" s="8"/>
      <c r="N870" s="8"/>
    </row>
    <row r="871" spans="3:14" s="12" customFormat="1" ht="20.100000000000001" customHeight="1">
      <c r="C871" s="8"/>
      <c r="D871" s="8"/>
      <c r="E871" s="72"/>
      <c r="F871" s="72"/>
      <c r="G871" s="72"/>
      <c r="H871" s="72"/>
      <c r="I871" s="87"/>
      <c r="J871" s="8"/>
      <c r="K871" s="8"/>
      <c r="L871" s="8"/>
      <c r="M871" s="8"/>
      <c r="N871" s="8"/>
    </row>
    <row r="872" spans="3:14" s="12" customFormat="1" ht="20.100000000000001" customHeight="1">
      <c r="C872" s="8"/>
      <c r="D872" s="8"/>
      <c r="E872" s="72"/>
      <c r="F872" s="72"/>
      <c r="G872" s="72"/>
      <c r="H872" s="72"/>
      <c r="I872" s="87"/>
      <c r="J872" s="8"/>
      <c r="K872" s="8"/>
      <c r="L872" s="8"/>
      <c r="M872" s="8"/>
      <c r="N872" s="8"/>
    </row>
    <row r="873" spans="3:14" s="12" customFormat="1" ht="20.100000000000001" customHeight="1">
      <c r="C873" s="8"/>
      <c r="D873" s="8"/>
      <c r="E873" s="72"/>
      <c r="F873" s="72"/>
      <c r="G873" s="72"/>
      <c r="H873" s="72"/>
      <c r="I873" s="87"/>
      <c r="J873" s="8"/>
      <c r="K873" s="8"/>
      <c r="L873" s="8"/>
      <c r="M873" s="8"/>
      <c r="N873" s="8"/>
    </row>
    <row r="874" spans="3:14" s="12" customFormat="1" ht="20.100000000000001" customHeight="1">
      <c r="C874" s="8"/>
      <c r="D874" s="8"/>
      <c r="E874" s="72"/>
      <c r="F874" s="72"/>
      <c r="G874" s="72"/>
      <c r="H874" s="72"/>
      <c r="I874" s="87"/>
      <c r="J874" s="8"/>
      <c r="K874" s="8"/>
      <c r="L874" s="8"/>
      <c r="M874" s="8"/>
      <c r="N874" s="8"/>
    </row>
    <row r="875" spans="3:14" s="12" customFormat="1" ht="20.100000000000001" customHeight="1">
      <c r="C875" s="8"/>
      <c r="D875" s="8"/>
      <c r="E875" s="72"/>
      <c r="F875" s="72"/>
      <c r="G875" s="72"/>
      <c r="H875" s="72"/>
      <c r="I875" s="87"/>
      <c r="J875" s="8"/>
      <c r="K875" s="8"/>
      <c r="L875" s="8"/>
      <c r="M875" s="8"/>
      <c r="N875" s="8"/>
    </row>
    <row r="876" spans="3:14" s="12" customFormat="1" ht="20.100000000000001" customHeight="1">
      <c r="C876" s="8"/>
      <c r="D876" s="8"/>
      <c r="E876" s="72"/>
      <c r="F876" s="72"/>
      <c r="G876" s="72"/>
      <c r="H876" s="72"/>
      <c r="I876" s="87"/>
      <c r="J876" s="8"/>
      <c r="K876" s="8"/>
      <c r="L876" s="8"/>
      <c r="M876" s="8"/>
      <c r="N876" s="8"/>
    </row>
    <row r="877" spans="3:14" s="12" customFormat="1" ht="20.100000000000001" customHeight="1">
      <c r="C877" s="8"/>
      <c r="D877" s="8"/>
      <c r="E877" s="72"/>
      <c r="F877" s="72"/>
      <c r="G877" s="72"/>
      <c r="H877" s="72"/>
      <c r="I877" s="87"/>
      <c r="J877" s="8"/>
      <c r="K877" s="8"/>
      <c r="L877" s="8"/>
      <c r="M877" s="8"/>
      <c r="N877" s="8"/>
    </row>
    <row r="878" spans="3:14" s="12" customFormat="1" ht="20.100000000000001" customHeight="1">
      <c r="C878" s="8"/>
      <c r="D878" s="8"/>
      <c r="E878" s="72"/>
      <c r="F878" s="72"/>
      <c r="G878" s="72"/>
      <c r="H878" s="72"/>
      <c r="I878" s="87"/>
      <c r="J878" s="8"/>
      <c r="K878" s="8"/>
      <c r="L878" s="8"/>
      <c r="M878" s="8"/>
      <c r="N878" s="8"/>
    </row>
    <row r="879" spans="3:14" s="12" customFormat="1" ht="20.100000000000001" customHeight="1">
      <c r="C879" s="8"/>
      <c r="D879" s="8"/>
      <c r="E879" s="72"/>
      <c r="F879" s="72"/>
      <c r="G879" s="72"/>
      <c r="H879" s="72"/>
      <c r="I879" s="87"/>
      <c r="J879" s="8"/>
      <c r="K879" s="8"/>
      <c r="L879" s="8"/>
      <c r="M879" s="8"/>
      <c r="N879" s="8"/>
    </row>
    <row r="880" spans="3:14" s="12" customFormat="1" ht="20.100000000000001" customHeight="1">
      <c r="C880" s="8"/>
      <c r="D880" s="8"/>
      <c r="E880" s="72"/>
      <c r="F880" s="72"/>
      <c r="G880" s="72"/>
      <c r="H880" s="72"/>
      <c r="I880" s="87"/>
      <c r="J880" s="8"/>
      <c r="K880" s="8"/>
      <c r="L880" s="8"/>
      <c r="M880" s="8"/>
      <c r="N880" s="8"/>
    </row>
    <row r="881" spans="3:14" s="12" customFormat="1" ht="20.100000000000001" customHeight="1">
      <c r="C881" s="8"/>
      <c r="D881" s="8"/>
      <c r="E881" s="72"/>
      <c r="F881" s="72"/>
      <c r="G881" s="72"/>
      <c r="H881" s="72"/>
      <c r="I881" s="87"/>
      <c r="J881" s="8"/>
      <c r="K881" s="8"/>
      <c r="L881" s="8"/>
      <c r="M881" s="8"/>
      <c r="N881" s="8"/>
    </row>
    <row r="882" spans="3:14" s="12" customFormat="1" ht="20.100000000000001" customHeight="1">
      <c r="C882" s="8"/>
      <c r="D882" s="8"/>
      <c r="E882" s="72"/>
      <c r="F882" s="72"/>
      <c r="G882" s="72"/>
      <c r="H882" s="72"/>
      <c r="I882" s="87"/>
      <c r="J882" s="8"/>
      <c r="K882" s="8"/>
      <c r="L882" s="8"/>
      <c r="M882" s="8"/>
      <c r="N882" s="8"/>
    </row>
    <row r="883" spans="3:14" s="12" customFormat="1" ht="20.100000000000001" customHeight="1">
      <c r="C883" s="8"/>
      <c r="D883" s="8"/>
      <c r="E883" s="72"/>
      <c r="F883" s="72"/>
      <c r="G883" s="72"/>
      <c r="H883" s="72"/>
      <c r="I883" s="87"/>
      <c r="J883" s="8"/>
      <c r="K883" s="8"/>
      <c r="L883" s="8"/>
      <c r="M883" s="8"/>
      <c r="N883" s="8"/>
    </row>
    <row r="884" spans="3:14" s="12" customFormat="1" ht="20.100000000000001" customHeight="1">
      <c r="C884" s="8"/>
      <c r="D884" s="8"/>
      <c r="E884" s="72"/>
      <c r="F884" s="72"/>
      <c r="G884" s="72"/>
      <c r="H884" s="72"/>
      <c r="I884" s="87"/>
      <c r="J884" s="8"/>
      <c r="K884" s="8"/>
      <c r="L884" s="8"/>
      <c r="M884" s="8"/>
      <c r="N884" s="8"/>
    </row>
    <row r="885" spans="3:14" s="12" customFormat="1" ht="20.100000000000001" customHeight="1">
      <c r="C885" s="8"/>
      <c r="D885" s="8"/>
      <c r="E885" s="72"/>
      <c r="F885" s="72"/>
      <c r="G885" s="72"/>
      <c r="H885" s="72"/>
      <c r="I885" s="87"/>
      <c r="J885" s="8"/>
      <c r="K885" s="8"/>
      <c r="L885" s="8"/>
      <c r="M885" s="8"/>
      <c r="N885" s="8"/>
    </row>
    <row r="886" spans="3:14" s="12" customFormat="1" ht="20.100000000000001" customHeight="1">
      <c r="C886" s="8"/>
      <c r="D886" s="8"/>
      <c r="E886" s="72"/>
      <c r="F886" s="72"/>
      <c r="G886" s="72"/>
      <c r="H886" s="72"/>
      <c r="I886" s="87"/>
      <c r="J886" s="8"/>
      <c r="K886" s="8"/>
      <c r="L886" s="8"/>
      <c r="M886" s="8"/>
      <c r="N886" s="8"/>
    </row>
    <row r="887" spans="3:14" s="12" customFormat="1" ht="20.100000000000001" customHeight="1">
      <c r="C887" s="8"/>
      <c r="D887" s="8"/>
      <c r="E887" s="72"/>
      <c r="F887" s="72"/>
      <c r="G887" s="72"/>
      <c r="H887" s="72"/>
      <c r="I887" s="87"/>
      <c r="J887" s="8"/>
      <c r="K887" s="8"/>
      <c r="L887" s="8"/>
      <c r="M887" s="8"/>
      <c r="N887" s="8"/>
    </row>
    <row r="888" spans="3:14" s="12" customFormat="1" ht="20.100000000000001" customHeight="1">
      <c r="C888" s="8"/>
      <c r="D888" s="8"/>
      <c r="E888" s="72"/>
      <c r="F888" s="72"/>
      <c r="G888" s="72"/>
      <c r="H888" s="72"/>
      <c r="I888" s="87"/>
      <c r="J888" s="8"/>
      <c r="K888" s="8"/>
      <c r="L888" s="8"/>
      <c r="M888" s="8"/>
      <c r="N888" s="8"/>
    </row>
    <row r="889" spans="3:14" s="12" customFormat="1" ht="20.100000000000001" customHeight="1">
      <c r="C889" s="8"/>
      <c r="D889" s="8"/>
      <c r="E889" s="72"/>
      <c r="F889" s="72"/>
      <c r="G889" s="72"/>
      <c r="H889" s="72"/>
      <c r="I889" s="87"/>
      <c r="J889" s="8"/>
      <c r="K889" s="8"/>
      <c r="L889" s="8"/>
      <c r="M889" s="8"/>
      <c r="N889" s="8"/>
    </row>
    <row r="890" spans="3:14" s="12" customFormat="1" ht="20.100000000000001" customHeight="1">
      <c r="C890" s="8"/>
      <c r="D890" s="8"/>
      <c r="E890" s="72"/>
      <c r="F890" s="72"/>
      <c r="G890" s="72"/>
      <c r="H890" s="72"/>
      <c r="I890" s="87"/>
      <c r="J890" s="8"/>
      <c r="K890" s="8"/>
      <c r="L890" s="8"/>
      <c r="M890" s="8"/>
      <c r="N890" s="8"/>
    </row>
    <row r="891" spans="3:14" s="12" customFormat="1" ht="20.100000000000001" customHeight="1">
      <c r="C891" s="8"/>
      <c r="D891" s="8"/>
      <c r="E891" s="72"/>
      <c r="F891" s="72"/>
      <c r="G891" s="72"/>
      <c r="H891" s="72"/>
      <c r="I891" s="87"/>
      <c r="J891" s="8"/>
      <c r="K891" s="8"/>
      <c r="L891" s="8"/>
      <c r="M891" s="8"/>
      <c r="N891" s="8"/>
    </row>
    <row r="892" spans="3:14" s="12" customFormat="1" ht="20.100000000000001" customHeight="1">
      <c r="C892" s="8"/>
      <c r="D892" s="8"/>
      <c r="E892" s="72"/>
      <c r="F892" s="72"/>
      <c r="G892" s="72"/>
      <c r="H892" s="72"/>
      <c r="I892" s="87"/>
      <c r="J892" s="8"/>
      <c r="K892" s="8"/>
      <c r="L892" s="8"/>
      <c r="M892" s="8"/>
      <c r="N892" s="8"/>
    </row>
    <row r="893" spans="3:14" s="12" customFormat="1" ht="20.100000000000001" customHeight="1">
      <c r="C893" s="8"/>
      <c r="D893" s="8"/>
      <c r="E893" s="72"/>
      <c r="F893" s="72"/>
      <c r="G893" s="72"/>
      <c r="H893" s="72"/>
      <c r="I893" s="87"/>
      <c r="J893" s="8"/>
      <c r="K893" s="8"/>
      <c r="L893" s="8"/>
      <c r="M893" s="8"/>
      <c r="N893" s="8"/>
    </row>
    <row r="894" spans="3:14" s="12" customFormat="1" ht="20.100000000000001" customHeight="1">
      <c r="C894" s="8"/>
      <c r="D894" s="8"/>
      <c r="E894" s="72"/>
      <c r="F894" s="72"/>
      <c r="G894" s="72"/>
      <c r="H894" s="72"/>
      <c r="I894" s="87"/>
      <c r="J894" s="8"/>
      <c r="K894" s="8"/>
      <c r="L894" s="8"/>
      <c r="M894" s="8"/>
      <c r="N894" s="8"/>
    </row>
    <row r="895" spans="3:14" s="12" customFormat="1" ht="20.100000000000001" customHeight="1">
      <c r="C895" s="8"/>
      <c r="D895" s="8"/>
      <c r="E895" s="72"/>
      <c r="F895" s="72"/>
      <c r="G895" s="72"/>
      <c r="H895" s="72"/>
      <c r="I895" s="87"/>
      <c r="J895" s="8"/>
      <c r="K895" s="8"/>
      <c r="L895" s="8"/>
      <c r="M895" s="8"/>
      <c r="N895" s="8"/>
    </row>
    <row r="896" spans="3:14" s="12" customFormat="1" ht="20.100000000000001" customHeight="1">
      <c r="C896" s="8"/>
      <c r="D896" s="8"/>
      <c r="E896" s="72"/>
      <c r="F896" s="72"/>
      <c r="G896" s="72"/>
      <c r="H896" s="72"/>
      <c r="I896" s="87"/>
      <c r="J896" s="8"/>
      <c r="K896" s="8"/>
      <c r="L896" s="8"/>
      <c r="M896" s="8"/>
      <c r="N896" s="8"/>
    </row>
    <row r="897" spans="3:14" s="12" customFormat="1" ht="20.100000000000001" customHeight="1">
      <c r="C897" s="8"/>
      <c r="D897" s="8"/>
      <c r="E897" s="72"/>
      <c r="F897" s="72"/>
      <c r="G897" s="72"/>
      <c r="H897" s="72"/>
      <c r="I897" s="87"/>
      <c r="J897" s="8"/>
      <c r="K897" s="8"/>
      <c r="L897" s="8"/>
      <c r="M897" s="8"/>
      <c r="N897" s="8"/>
    </row>
    <row r="898" spans="3:14" s="12" customFormat="1" ht="20.100000000000001" customHeight="1">
      <c r="C898" s="8"/>
      <c r="D898" s="8"/>
      <c r="E898" s="72"/>
      <c r="F898" s="72"/>
      <c r="G898" s="72"/>
      <c r="H898" s="72"/>
      <c r="I898" s="87"/>
      <c r="J898" s="8"/>
      <c r="K898" s="8"/>
      <c r="L898" s="8"/>
      <c r="M898" s="8"/>
      <c r="N898" s="8"/>
    </row>
  </sheetData>
  <sheetProtection formatCells="0" formatColumns="0" formatRows="0" insertColumns="0" insertRows="0" deleteColumns="0" deleteRows="0" autoFilter="0"/>
  <autoFilter ref="A7:N12" xr:uid="{00000000-0009-0000-0000-000005000000}">
    <filterColumn colId="5" showButton="0"/>
    <filterColumn colId="6" showButton="0"/>
  </autoFilter>
  <mergeCells count="34">
    <mergeCell ref="G11:G12"/>
    <mergeCell ref="H11:H12"/>
    <mergeCell ref="A14:G15"/>
    <mergeCell ref="F7:H7"/>
    <mergeCell ref="A9:A10"/>
    <mergeCell ref="B9:B10"/>
    <mergeCell ref="C9:C10"/>
    <mergeCell ref="A11:A12"/>
    <mergeCell ref="B11:B12"/>
    <mergeCell ref="C11:C12"/>
    <mergeCell ref="A7:A8"/>
    <mergeCell ref="B7:B8"/>
    <mergeCell ref="D7:D8"/>
    <mergeCell ref="E7:E8"/>
    <mergeCell ref="F9:F10"/>
    <mergeCell ref="G9:G10"/>
    <mergeCell ref="H9:H10"/>
    <mergeCell ref="F11:F12"/>
    <mergeCell ref="K1:L1"/>
    <mergeCell ref="K2:L2"/>
    <mergeCell ref="K3:N3"/>
    <mergeCell ref="I7:I8"/>
    <mergeCell ref="J7:J8"/>
    <mergeCell ref="K7:K8"/>
    <mergeCell ref="L7:L8"/>
    <mergeCell ref="M7:M8"/>
    <mergeCell ref="N7:N8"/>
    <mergeCell ref="M1:N1"/>
    <mergeCell ref="M2:N2"/>
    <mergeCell ref="A5:N5"/>
    <mergeCell ref="B6:C6"/>
    <mergeCell ref="G6:L6"/>
    <mergeCell ref="M6:N6"/>
    <mergeCell ref="C7:C8"/>
  </mergeCells>
  <phoneticPr fontId="88" type="noConversion"/>
  <conditionalFormatting sqref="I9:N15">
    <cfRule type="cellIs" dxfId="75" priority="1" operator="equal">
      <formula>0</formula>
    </cfRule>
  </conditionalFormatting>
  <printOptions horizontalCentered="1"/>
  <pageMargins left="0.23622047244094491" right="0.23622047244094491" top="0.35433070866141736" bottom="0.78740157480314965" header="0.31496062992125984" footer="0.11811023622047245"/>
  <pageSetup paperSize="9" orientation="landscape" r:id="rId1"/>
  <headerFooter>
    <oddHeader>&amp;C</oddHeader>
    <oddFooter>&amp;L&amp;"B Lotus,Italic"&amp;KC00000نماینده دستگاه نظارت مقیم :&amp;C&amp;P &amp;R&amp;"B Lotus,Italic"نماینده پیمانکار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N898"/>
  <sheetViews>
    <sheetView rightToLeft="1" view="pageBreakPreview" zoomScale="175" zoomScaleSheetLayoutView="175" workbookViewId="0">
      <selection activeCell="E489" sqref="E489"/>
    </sheetView>
  </sheetViews>
  <sheetFormatPr defaultColWidth="9" defaultRowHeight="29.25" customHeight="1"/>
  <cols>
    <col min="1" max="1" width="4.42578125" style="12" customWidth="1"/>
    <col min="2" max="2" width="11" style="8" customWidth="1"/>
    <col min="3" max="3" width="6.85546875" style="8" customWidth="1"/>
    <col min="4" max="4" width="5.7109375" style="8" customWidth="1"/>
    <col min="5" max="5" width="9" style="8" customWidth="1"/>
    <col min="6" max="6" width="6.5703125" style="8" customWidth="1"/>
    <col min="7" max="7" width="7.85546875" style="8" customWidth="1"/>
    <col min="8" max="8" width="10.7109375" style="8" customWidth="1"/>
    <col min="9" max="9" width="11.7109375" style="8" customWidth="1"/>
    <col min="10" max="10" width="12.7109375" style="8" customWidth="1"/>
    <col min="11" max="11" width="10.85546875" style="8" customWidth="1"/>
    <col min="12" max="12" width="11" style="8" customWidth="1"/>
    <col min="13" max="13" width="10.7109375" style="8" customWidth="1"/>
    <col min="14" max="14" width="23.28515625" style="8" customWidth="1"/>
    <col min="15" max="16384" width="9" style="8"/>
  </cols>
  <sheetData>
    <row r="1" spans="1:14" ht="29.25" customHeight="1">
      <c r="A1" s="1" t="str">
        <f>SUmmery_Finance!A1</f>
        <v>کارفرما</v>
      </c>
      <c r="B1" s="2"/>
      <c r="C1" s="2"/>
      <c r="D1" s="2"/>
      <c r="E1" s="2"/>
      <c r="F1" s="2"/>
      <c r="G1" s="2"/>
      <c r="H1" s="2"/>
      <c r="I1" s="2"/>
      <c r="J1" s="2"/>
      <c r="K1" s="2"/>
      <c r="L1" s="2"/>
      <c r="M1" s="2" t="s">
        <v>0</v>
      </c>
      <c r="N1" s="331">
        <f>Summery_Invoice!$M$1</f>
        <v>0</v>
      </c>
    </row>
    <row r="2" spans="1:14" ht="29.25" customHeight="1">
      <c r="A2" s="4" t="str">
        <f>SUmmery_Finance!A2</f>
        <v>مهندس مشاور</v>
      </c>
      <c r="B2" s="3"/>
      <c r="C2" s="3"/>
      <c r="D2" s="3"/>
      <c r="E2" s="3"/>
      <c r="F2" s="3"/>
      <c r="G2" s="3"/>
      <c r="H2" s="3"/>
      <c r="I2" s="3"/>
      <c r="J2" s="3"/>
      <c r="K2" s="3"/>
      <c r="L2" s="3"/>
      <c r="M2" s="3" t="s">
        <v>1</v>
      </c>
      <c r="N2" s="371">
        <f>Summery_Invoice!M2</f>
        <v>0</v>
      </c>
    </row>
    <row r="3" spans="1:14" ht="29.25" customHeight="1" thickBot="1">
      <c r="A3" s="5" t="str">
        <f>SUmmery_Finance!A3</f>
        <v>پیمانکار</v>
      </c>
      <c r="B3" s="6"/>
      <c r="C3" s="6"/>
      <c r="D3" s="6"/>
      <c r="E3" s="6"/>
      <c r="F3" s="6"/>
      <c r="G3" s="6"/>
      <c r="H3" s="6"/>
      <c r="I3" s="6"/>
      <c r="J3" s="6"/>
      <c r="K3" s="6"/>
      <c r="L3" s="712" t="s">
        <v>4506</v>
      </c>
      <c r="M3" s="712"/>
      <c r="N3" s="713"/>
    </row>
    <row r="4" spans="1:14" ht="6.75" customHeight="1" thickBot="1"/>
    <row r="5" spans="1:14" ht="25.5" customHeight="1" thickBot="1">
      <c r="A5" s="555" t="str">
        <f>Summery_Invoice!A5:N5</f>
        <v>صورت وضعیت شماره ()</v>
      </c>
      <c r="B5" s="556"/>
      <c r="C5" s="556"/>
      <c r="D5" s="556"/>
      <c r="E5" s="556"/>
      <c r="F5" s="556"/>
      <c r="G5" s="556"/>
      <c r="H5" s="556"/>
      <c r="I5" s="556"/>
      <c r="J5" s="556"/>
      <c r="K5" s="556"/>
      <c r="L5" s="556"/>
      <c r="M5" s="556"/>
      <c r="N5" s="557"/>
    </row>
    <row r="6" spans="1:14" ht="9.75" customHeight="1" thickBot="1">
      <c r="B6" s="564"/>
      <c r="C6" s="564"/>
      <c r="F6" s="11"/>
      <c r="G6" s="564"/>
      <c r="H6" s="564"/>
      <c r="I6" s="564"/>
      <c r="J6" s="564"/>
      <c r="K6" s="564"/>
      <c r="L6" s="564"/>
    </row>
    <row r="7" spans="1:14" ht="23.25" customHeight="1">
      <c r="A7" s="750" t="s">
        <v>29</v>
      </c>
      <c r="B7" s="581" t="s">
        <v>30</v>
      </c>
      <c r="C7" s="581" t="s">
        <v>20</v>
      </c>
      <c r="D7" s="581"/>
      <c r="E7" s="581" t="s">
        <v>36</v>
      </c>
      <c r="F7" s="784" t="s">
        <v>87</v>
      </c>
      <c r="G7" s="602" t="s">
        <v>38</v>
      </c>
      <c r="H7" s="474" t="s">
        <v>3240</v>
      </c>
      <c r="I7" s="474" t="s">
        <v>3242</v>
      </c>
      <c r="J7" s="474" t="s">
        <v>3243</v>
      </c>
      <c r="K7" s="474" t="s">
        <v>3244</v>
      </c>
      <c r="L7" s="474" t="s">
        <v>3245</v>
      </c>
      <c r="M7" s="474" t="s">
        <v>3241</v>
      </c>
      <c r="N7" s="475" t="s">
        <v>4482</v>
      </c>
    </row>
    <row r="8" spans="1:14" ht="23.25" customHeight="1" thickBot="1">
      <c r="A8" s="751"/>
      <c r="B8" s="582"/>
      <c r="C8" s="582"/>
      <c r="D8" s="582"/>
      <c r="E8" s="582"/>
      <c r="F8" s="785"/>
      <c r="G8" s="786"/>
      <c r="H8" s="476" t="s">
        <v>3042</v>
      </c>
      <c r="I8" s="476" t="s">
        <v>3045</v>
      </c>
      <c r="J8" s="476" t="s">
        <v>3047</v>
      </c>
      <c r="K8" s="476" t="s">
        <v>3049</v>
      </c>
      <c r="L8" s="476" t="s">
        <v>3051</v>
      </c>
      <c r="M8" s="476" t="s">
        <v>3053</v>
      </c>
      <c r="N8" s="473"/>
    </row>
    <row r="9" spans="1:14" ht="15.95" customHeight="1">
      <c r="A9" s="789" t="s">
        <v>39</v>
      </c>
      <c r="B9" s="781"/>
      <c r="C9" s="783"/>
      <c r="D9" s="293" t="s">
        <v>9</v>
      </c>
      <c r="E9" s="294"/>
      <c r="F9" s="737"/>
      <c r="G9" s="776"/>
      <c r="H9" s="303"/>
      <c r="I9" s="303"/>
      <c r="J9" s="303"/>
      <c r="K9" s="303"/>
      <c r="L9" s="303"/>
      <c r="M9" s="304"/>
      <c r="N9" s="295"/>
    </row>
    <row r="10" spans="1:14" ht="15.95" customHeight="1">
      <c r="A10" s="790"/>
      <c r="B10" s="782"/>
      <c r="C10" s="779"/>
      <c r="D10" s="130" t="s">
        <v>85</v>
      </c>
      <c r="E10" s="131"/>
      <c r="F10" s="787"/>
      <c r="G10" s="780"/>
      <c r="H10" s="305"/>
      <c r="I10" s="305"/>
      <c r="J10" s="305"/>
      <c r="K10" s="305"/>
      <c r="L10" s="305"/>
      <c r="M10" s="306"/>
      <c r="N10" s="270"/>
    </row>
    <row r="11" spans="1:14" ht="15.95" customHeight="1">
      <c r="A11" s="790" t="s">
        <v>40</v>
      </c>
      <c r="B11" s="782"/>
      <c r="C11" s="779"/>
      <c r="D11" s="15" t="s">
        <v>9</v>
      </c>
      <c r="E11" s="83"/>
      <c r="F11" s="787"/>
      <c r="G11" s="788"/>
      <c r="H11" s="303"/>
      <c r="I11" s="303"/>
      <c r="J11" s="303"/>
      <c r="K11" s="303"/>
      <c r="L11" s="303"/>
      <c r="M11" s="307"/>
      <c r="N11" s="269"/>
    </row>
    <row r="12" spans="1:14" ht="15.95" customHeight="1">
      <c r="A12" s="790"/>
      <c r="B12" s="782"/>
      <c r="C12" s="779"/>
      <c r="D12" s="130" t="s">
        <v>85</v>
      </c>
      <c r="E12" s="126"/>
      <c r="F12" s="787"/>
      <c r="G12" s="788"/>
      <c r="H12" s="305"/>
      <c r="I12" s="305"/>
      <c r="J12" s="305"/>
      <c r="K12" s="305"/>
      <c r="L12" s="305"/>
      <c r="M12" s="308"/>
      <c r="N12" s="270"/>
    </row>
    <row r="13" spans="1:14" s="12" customFormat="1" ht="9.75" customHeight="1" thickBot="1">
      <c r="B13" s="8"/>
      <c r="C13" s="8"/>
      <c r="D13" s="8"/>
      <c r="E13" s="8"/>
      <c r="F13" s="8"/>
      <c r="G13" s="8"/>
      <c r="H13" s="87"/>
      <c r="I13" s="87"/>
      <c r="J13" s="87"/>
      <c r="K13" s="87"/>
      <c r="L13" s="87"/>
      <c r="M13" s="87"/>
      <c r="N13" s="87"/>
    </row>
    <row r="14" spans="1:14" s="12" customFormat="1" ht="20.100000000000001" customHeight="1">
      <c r="A14" s="763" t="s">
        <v>35</v>
      </c>
      <c r="B14" s="764"/>
      <c r="C14" s="764"/>
      <c r="D14" s="764"/>
      <c r="E14" s="764"/>
      <c r="F14" s="764"/>
      <c r="G14" s="764"/>
      <c r="H14" s="95">
        <f>ROUND(SUMIF($D$9:$D$12,"پیمانکار",H9:H12),2)</f>
        <v>0</v>
      </c>
      <c r="I14" s="95">
        <f>ROUND(SUMIF($D$9:$D$12,"پیمانکار",I9:I12),2)</f>
        <v>0</v>
      </c>
      <c r="J14" s="95">
        <f>ROUND(SUMIF($D$9:$D$12,"پیمانکار",J9:J12),2)</f>
        <v>0</v>
      </c>
      <c r="K14" s="95">
        <f>ROUND(SUMIF($D$9:$D$12,"پیمانکار",K9:K12),2)</f>
        <v>0</v>
      </c>
      <c r="L14" s="95">
        <f>ROUND(SUMIF($D$9:$D$12,"پیمانکار",L9:L12),2)</f>
        <v>0</v>
      </c>
      <c r="M14" s="169">
        <f>SUMIF($D$9:$D$12,"پیمانکار",M9:M12)</f>
        <v>0</v>
      </c>
      <c r="N14" s="170"/>
    </row>
    <row r="15" spans="1:14" s="12" customFormat="1" ht="20.100000000000001" customHeight="1" thickBot="1">
      <c r="A15" s="765"/>
      <c r="B15" s="766"/>
      <c r="C15" s="766"/>
      <c r="D15" s="766"/>
      <c r="E15" s="766"/>
      <c r="F15" s="766"/>
      <c r="G15" s="766"/>
      <c r="H15" s="134">
        <f>ROUND(SUMIF($D$9:$D$12,"نظارت",H9:H12),2)</f>
        <v>0</v>
      </c>
      <c r="I15" s="134">
        <f>ROUND(SUMIF($D$9:$D$12,"نظارت",I9:I12),2)</f>
        <v>0</v>
      </c>
      <c r="J15" s="134">
        <f>ROUND(SUMIF($D$9:$D$12,"نظارت",J9:J12),2)</f>
        <v>0</v>
      </c>
      <c r="K15" s="134">
        <f>ROUND(SUMIF($D$9:$D$12,"نظارت",K9:K12),2)</f>
        <v>0</v>
      </c>
      <c r="L15" s="134">
        <f>ROUND(SUMIF($D$9:$D$12,"نظارت",L9:L12),2)</f>
        <v>0</v>
      </c>
      <c r="M15" s="171">
        <f>SUMIF($D$9:$D$12,"مشاور",M9:M12)</f>
        <v>0</v>
      </c>
      <c r="N15" s="172"/>
    </row>
    <row r="16" spans="1:14" s="12" customFormat="1" ht="20.100000000000001" customHeight="1">
      <c r="B16" s="8"/>
      <c r="C16" s="8"/>
      <c r="D16" s="8"/>
      <c r="E16" s="8"/>
      <c r="F16" s="8"/>
      <c r="G16" s="8"/>
      <c r="H16" s="8"/>
      <c r="I16" s="8"/>
      <c r="J16" s="8"/>
      <c r="K16" s="8"/>
      <c r="L16" s="8"/>
      <c r="M16" s="8"/>
      <c r="N16" s="8"/>
    </row>
    <row r="17" spans="2:14" s="12" customFormat="1" ht="20.100000000000001" customHeight="1">
      <c r="B17" s="8"/>
      <c r="C17" s="8"/>
      <c r="D17" s="8"/>
      <c r="E17" s="8"/>
      <c r="F17" s="8"/>
      <c r="G17" s="8"/>
      <c r="H17" s="8"/>
      <c r="I17" s="8"/>
      <c r="J17" s="8"/>
      <c r="K17" s="8"/>
      <c r="L17" s="8"/>
      <c r="M17" s="8"/>
      <c r="N17" s="8"/>
    </row>
    <row r="18" spans="2:14" s="12" customFormat="1" ht="20.100000000000001" customHeight="1">
      <c r="B18" s="8"/>
      <c r="C18" s="8"/>
      <c r="D18" s="8"/>
      <c r="E18" s="8"/>
      <c r="F18" s="8"/>
      <c r="G18" s="8"/>
      <c r="H18" s="8"/>
      <c r="I18" s="8"/>
      <c r="J18" s="8"/>
      <c r="K18" s="8"/>
      <c r="L18" s="8"/>
      <c r="M18" s="8"/>
      <c r="N18" s="8"/>
    </row>
    <row r="19" spans="2:14" s="12" customFormat="1" ht="20.100000000000001" customHeight="1">
      <c r="B19" s="8"/>
      <c r="C19" s="8"/>
      <c r="D19" s="8"/>
      <c r="E19" s="8"/>
      <c r="F19" s="8"/>
      <c r="G19" s="8"/>
      <c r="H19" s="8"/>
      <c r="I19" s="8"/>
      <c r="J19" s="8"/>
      <c r="K19" s="8"/>
      <c r="L19" s="8"/>
      <c r="M19" s="8"/>
      <c r="N19" s="8"/>
    </row>
    <row r="20" spans="2:14" s="12" customFormat="1" ht="20.100000000000001" customHeight="1">
      <c r="B20" s="8"/>
      <c r="C20" s="8"/>
      <c r="D20" s="8"/>
      <c r="E20" s="8"/>
      <c r="F20" s="8"/>
      <c r="G20" s="8"/>
      <c r="H20" s="8"/>
      <c r="I20" s="8"/>
      <c r="J20" s="8"/>
      <c r="K20" s="8"/>
      <c r="L20" s="8"/>
      <c r="M20" s="8"/>
      <c r="N20" s="8"/>
    </row>
    <row r="21" spans="2:14" s="12" customFormat="1" ht="20.100000000000001" customHeight="1">
      <c r="B21" s="8"/>
      <c r="C21" s="8"/>
      <c r="D21" s="8"/>
      <c r="E21" s="8"/>
      <c r="F21" s="8"/>
      <c r="G21" s="8"/>
      <c r="H21" s="8"/>
      <c r="I21" s="8"/>
      <c r="J21" s="8"/>
      <c r="K21" s="8"/>
      <c r="L21" s="8"/>
      <c r="M21" s="8"/>
      <c r="N21" s="8"/>
    </row>
    <row r="22" spans="2:14" s="12" customFormat="1" ht="20.100000000000001" customHeight="1">
      <c r="B22" s="8"/>
      <c r="C22" s="8"/>
      <c r="D22" s="8"/>
      <c r="E22" s="8"/>
      <c r="F22" s="8"/>
      <c r="G22" s="8"/>
      <c r="H22" s="8"/>
      <c r="I22" s="8"/>
      <c r="J22" s="8"/>
      <c r="K22" s="8"/>
      <c r="L22" s="8"/>
      <c r="M22" s="8"/>
      <c r="N22" s="8"/>
    </row>
    <row r="23" spans="2:14" s="12" customFormat="1" ht="20.100000000000001" customHeight="1">
      <c r="B23" s="8"/>
      <c r="C23" s="8"/>
      <c r="D23" s="8"/>
      <c r="E23" s="8"/>
      <c r="F23" s="8"/>
      <c r="G23" s="8"/>
      <c r="H23" s="8"/>
      <c r="I23" s="8"/>
      <c r="J23" s="8"/>
      <c r="K23" s="8"/>
      <c r="L23" s="8"/>
      <c r="M23" s="8"/>
      <c r="N23" s="8"/>
    </row>
    <row r="24" spans="2:14" s="12" customFormat="1" ht="20.100000000000001" customHeight="1">
      <c r="B24" s="8"/>
      <c r="C24" s="8"/>
      <c r="D24" s="8"/>
      <c r="E24" s="8"/>
      <c r="F24" s="8"/>
      <c r="G24" s="8"/>
      <c r="H24" s="8"/>
      <c r="I24" s="8"/>
      <c r="J24" s="8"/>
      <c r="K24" s="8"/>
      <c r="L24" s="8"/>
      <c r="M24" s="8"/>
      <c r="N24" s="8"/>
    </row>
    <row r="25" spans="2:14" s="12" customFormat="1" ht="20.100000000000001" customHeight="1">
      <c r="B25" s="8"/>
      <c r="C25" s="8"/>
      <c r="D25" s="8"/>
      <c r="E25" s="8"/>
      <c r="F25" s="8"/>
      <c r="G25" s="8"/>
      <c r="H25" s="8"/>
      <c r="I25" s="8"/>
      <c r="J25" s="8"/>
      <c r="K25" s="8"/>
      <c r="L25" s="8"/>
      <c r="M25" s="8"/>
      <c r="N25" s="8"/>
    </row>
    <row r="26" spans="2:14" s="12" customFormat="1" ht="20.100000000000001" customHeight="1">
      <c r="B26" s="8"/>
      <c r="C26" s="8"/>
      <c r="D26" s="8"/>
      <c r="E26" s="8"/>
      <c r="F26" s="8"/>
      <c r="G26" s="8"/>
      <c r="H26" s="8"/>
      <c r="I26" s="8"/>
      <c r="J26" s="8"/>
      <c r="K26" s="8"/>
      <c r="L26" s="8"/>
      <c r="M26" s="8"/>
      <c r="N26" s="8"/>
    </row>
    <row r="27" spans="2:14" s="12" customFormat="1" ht="20.100000000000001" customHeight="1">
      <c r="B27" s="8"/>
      <c r="C27" s="8"/>
      <c r="D27" s="8"/>
      <c r="E27" s="8"/>
      <c r="F27" s="8"/>
      <c r="G27" s="8"/>
      <c r="H27" s="8"/>
      <c r="I27" s="8"/>
      <c r="J27" s="8"/>
      <c r="K27" s="8"/>
      <c r="L27" s="8"/>
      <c r="M27" s="8"/>
      <c r="N27" s="8"/>
    </row>
    <row r="28" spans="2:14" s="12" customFormat="1" ht="20.100000000000001" customHeight="1">
      <c r="B28" s="8"/>
      <c r="C28" s="8"/>
      <c r="D28" s="8"/>
      <c r="E28" s="8"/>
      <c r="F28" s="8"/>
      <c r="G28" s="8"/>
      <c r="H28" s="8"/>
      <c r="I28" s="8"/>
      <c r="J28" s="8"/>
      <c r="K28" s="8"/>
      <c r="L28" s="8"/>
      <c r="M28" s="8"/>
      <c r="N28" s="8"/>
    </row>
    <row r="29" spans="2:14" s="12" customFormat="1" ht="20.100000000000001" customHeight="1">
      <c r="B29" s="8"/>
      <c r="C29" s="8"/>
      <c r="D29" s="8"/>
      <c r="E29" s="8"/>
      <c r="F29" s="8"/>
      <c r="G29" s="8"/>
      <c r="H29" s="8"/>
      <c r="I29" s="8"/>
      <c r="J29" s="8"/>
      <c r="K29" s="8"/>
      <c r="L29" s="8"/>
      <c r="M29" s="8"/>
      <c r="N29" s="8"/>
    </row>
    <row r="30" spans="2:14" s="12" customFormat="1" ht="20.100000000000001" customHeight="1">
      <c r="B30" s="8"/>
      <c r="C30" s="8"/>
      <c r="D30" s="8"/>
      <c r="E30" s="8"/>
      <c r="F30" s="8"/>
      <c r="G30" s="8"/>
      <c r="H30" s="8"/>
      <c r="I30" s="8"/>
      <c r="J30" s="8"/>
      <c r="K30" s="8"/>
      <c r="L30" s="8"/>
      <c r="M30" s="8"/>
      <c r="N30" s="8"/>
    </row>
    <row r="31" spans="2:14" s="12" customFormat="1" ht="20.100000000000001" customHeight="1">
      <c r="B31" s="8"/>
      <c r="C31" s="8"/>
      <c r="D31" s="8"/>
      <c r="E31" s="8"/>
      <c r="F31" s="8"/>
      <c r="G31" s="8"/>
      <c r="H31" s="8"/>
      <c r="I31" s="8"/>
      <c r="J31" s="8"/>
      <c r="K31" s="8"/>
      <c r="L31" s="8"/>
      <c r="M31" s="8"/>
      <c r="N31" s="8"/>
    </row>
    <row r="32" spans="2:14" s="12" customFormat="1" ht="20.100000000000001" customHeight="1">
      <c r="B32" s="8"/>
      <c r="C32" s="8"/>
      <c r="D32" s="8"/>
      <c r="E32" s="8"/>
      <c r="F32" s="8"/>
      <c r="G32" s="8"/>
      <c r="H32" s="8"/>
      <c r="I32" s="8"/>
      <c r="J32" s="8"/>
      <c r="K32" s="8"/>
      <c r="L32" s="8"/>
      <c r="M32" s="8"/>
      <c r="N32" s="8"/>
    </row>
    <row r="33" spans="2:14" s="12" customFormat="1" ht="20.100000000000001" customHeight="1">
      <c r="B33" s="8"/>
      <c r="C33" s="8"/>
      <c r="D33" s="8"/>
      <c r="E33" s="8"/>
      <c r="F33" s="8"/>
      <c r="G33" s="8"/>
      <c r="H33" s="8"/>
      <c r="I33" s="8"/>
      <c r="J33" s="8"/>
      <c r="K33" s="8"/>
      <c r="L33" s="8"/>
      <c r="M33" s="8"/>
      <c r="N33" s="8"/>
    </row>
    <row r="34" spans="2:14" s="12" customFormat="1" ht="20.100000000000001" customHeight="1">
      <c r="B34" s="8"/>
      <c r="C34" s="8"/>
      <c r="D34" s="8"/>
      <c r="E34" s="8"/>
      <c r="F34" s="8"/>
      <c r="G34" s="8"/>
      <c r="H34" s="8"/>
      <c r="I34" s="8"/>
      <c r="J34" s="8"/>
      <c r="K34" s="8"/>
      <c r="L34" s="8"/>
      <c r="M34" s="8"/>
      <c r="N34" s="8"/>
    </row>
    <row r="35" spans="2:14" s="12" customFormat="1" ht="20.100000000000001" customHeight="1">
      <c r="B35" s="8"/>
      <c r="C35" s="8"/>
      <c r="D35" s="8"/>
      <c r="E35" s="8"/>
      <c r="F35" s="8"/>
      <c r="G35" s="8"/>
      <c r="H35" s="8"/>
      <c r="I35" s="8"/>
      <c r="J35" s="8"/>
      <c r="K35" s="8"/>
      <c r="L35" s="8"/>
      <c r="M35" s="8"/>
      <c r="N35" s="8"/>
    </row>
    <row r="36" spans="2:14" s="12" customFormat="1" ht="20.100000000000001" customHeight="1">
      <c r="B36" s="8"/>
      <c r="C36" s="8"/>
      <c r="D36" s="8"/>
      <c r="E36" s="8"/>
      <c r="F36" s="8"/>
      <c r="G36" s="8"/>
      <c r="H36" s="8"/>
      <c r="I36" s="8"/>
      <c r="J36" s="8"/>
      <c r="K36" s="8"/>
      <c r="L36" s="8"/>
      <c r="M36" s="8"/>
      <c r="N36" s="8"/>
    </row>
    <row r="37" spans="2:14" s="12" customFormat="1" ht="20.100000000000001" customHeight="1">
      <c r="B37" s="8"/>
      <c r="C37" s="8"/>
      <c r="D37" s="8"/>
      <c r="E37" s="8"/>
      <c r="F37" s="8"/>
      <c r="G37" s="8"/>
      <c r="H37" s="8"/>
      <c r="I37" s="8"/>
      <c r="J37" s="8"/>
      <c r="K37" s="8"/>
      <c r="L37" s="8"/>
      <c r="M37" s="8"/>
      <c r="N37" s="8"/>
    </row>
    <row r="38" spans="2:14" s="12" customFormat="1" ht="20.100000000000001" customHeight="1">
      <c r="B38" s="8"/>
      <c r="C38" s="8"/>
      <c r="D38" s="8"/>
      <c r="E38" s="8"/>
      <c r="F38" s="8"/>
      <c r="G38" s="8"/>
      <c r="H38" s="8"/>
      <c r="I38" s="8"/>
      <c r="J38" s="8"/>
      <c r="K38" s="8"/>
      <c r="L38" s="8"/>
      <c r="M38" s="8"/>
      <c r="N38" s="8"/>
    </row>
    <row r="39" spans="2:14" s="12" customFormat="1" ht="20.100000000000001" customHeight="1">
      <c r="B39" s="8"/>
      <c r="C39" s="8"/>
      <c r="D39" s="8"/>
      <c r="E39" s="8"/>
      <c r="F39" s="8"/>
      <c r="G39" s="8"/>
      <c r="H39" s="8"/>
      <c r="I39" s="8"/>
      <c r="J39" s="8"/>
      <c r="K39" s="8"/>
      <c r="L39" s="8"/>
      <c r="M39" s="8"/>
      <c r="N39" s="8"/>
    </row>
    <row r="40" spans="2:14" s="12" customFormat="1" ht="20.100000000000001" customHeight="1">
      <c r="B40" s="8"/>
      <c r="C40" s="8"/>
      <c r="D40" s="8"/>
      <c r="E40" s="8"/>
      <c r="F40" s="8"/>
      <c r="G40" s="8"/>
      <c r="H40" s="8"/>
      <c r="I40" s="8"/>
      <c r="J40" s="8"/>
      <c r="K40" s="8"/>
      <c r="L40" s="8"/>
      <c r="M40" s="8"/>
      <c r="N40" s="8"/>
    </row>
    <row r="41" spans="2:14" s="12" customFormat="1" ht="20.100000000000001" customHeight="1">
      <c r="B41" s="8"/>
      <c r="C41" s="8"/>
      <c r="D41" s="8"/>
      <c r="E41" s="8"/>
      <c r="F41" s="8"/>
      <c r="G41" s="8"/>
      <c r="H41" s="8"/>
      <c r="I41" s="8"/>
      <c r="J41" s="8"/>
      <c r="K41" s="8"/>
      <c r="L41" s="8"/>
      <c r="M41" s="8"/>
      <c r="N41" s="8"/>
    </row>
    <row r="42" spans="2:14" s="12" customFormat="1" ht="20.100000000000001" customHeight="1">
      <c r="B42" s="8"/>
      <c r="C42" s="8"/>
      <c r="D42" s="8"/>
      <c r="E42" s="8"/>
      <c r="F42" s="8"/>
      <c r="G42" s="8"/>
      <c r="H42" s="8"/>
      <c r="I42" s="8"/>
      <c r="J42" s="8"/>
      <c r="K42" s="8"/>
      <c r="L42" s="8"/>
      <c r="M42" s="8"/>
      <c r="N42" s="8"/>
    </row>
    <row r="43" spans="2:14" s="12" customFormat="1" ht="20.100000000000001" customHeight="1">
      <c r="B43" s="8"/>
      <c r="C43" s="8"/>
      <c r="D43" s="8"/>
      <c r="E43" s="8"/>
      <c r="F43" s="8"/>
      <c r="G43" s="8"/>
      <c r="H43" s="8"/>
      <c r="I43" s="8"/>
      <c r="J43" s="8"/>
      <c r="K43" s="8"/>
      <c r="L43" s="8"/>
      <c r="M43" s="8"/>
      <c r="N43" s="8"/>
    </row>
    <row r="44" spans="2:14" s="12" customFormat="1" ht="20.100000000000001" customHeight="1">
      <c r="B44" s="8"/>
      <c r="C44" s="8"/>
      <c r="D44" s="8"/>
      <c r="E44" s="8"/>
      <c r="F44" s="8"/>
      <c r="G44" s="8"/>
      <c r="H44" s="8"/>
      <c r="I44" s="8"/>
      <c r="J44" s="8"/>
      <c r="K44" s="8"/>
      <c r="L44" s="8"/>
      <c r="M44" s="8"/>
      <c r="N44" s="8"/>
    </row>
    <row r="45" spans="2:14" s="12" customFormat="1" ht="20.100000000000001" customHeight="1">
      <c r="B45" s="8"/>
      <c r="C45" s="8"/>
      <c r="D45" s="8"/>
      <c r="E45" s="8"/>
      <c r="F45" s="8"/>
      <c r="G45" s="8"/>
      <c r="H45" s="8"/>
      <c r="I45" s="8"/>
      <c r="J45" s="8"/>
      <c r="K45" s="8"/>
      <c r="L45" s="8"/>
      <c r="M45" s="8"/>
      <c r="N45" s="8"/>
    </row>
    <row r="46" spans="2:14" s="12" customFormat="1" ht="20.100000000000001" customHeight="1">
      <c r="B46" s="8"/>
      <c r="C46" s="8"/>
      <c r="D46" s="8"/>
      <c r="E46" s="8"/>
      <c r="F46" s="8"/>
      <c r="G46" s="8"/>
      <c r="H46" s="8"/>
      <c r="I46" s="8"/>
      <c r="J46" s="8"/>
      <c r="K46" s="8"/>
      <c r="L46" s="8"/>
      <c r="M46" s="8"/>
      <c r="N46" s="8"/>
    </row>
    <row r="47" spans="2:14" s="12" customFormat="1" ht="20.100000000000001" customHeight="1">
      <c r="B47" s="8"/>
      <c r="C47" s="8"/>
      <c r="D47" s="8"/>
      <c r="E47" s="8"/>
      <c r="F47" s="8"/>
      <c r="G47" s="8"/>
      <c r="H47" s="8"/>
      <c r="I47" s="8"/>
      <c r="J47" s="8"/>
      <c r="K47" s="8"/>
      <c r="L47" s="8"/>
      <c r="M47" s="8"/>
      <c r="N47" s="8"/>
    </row>
    <row r="48" spans="2:14" s="12" customFormat="1" ht="20.100000000000001" customHeight="1">
      <c r="B48" s="8"/>
      <c r="C48" s="8"/>
      <c r="D48" s="8"/>
      <c r="E48" s="8"/>
      <c r="F48" s="8"/>
      <c r="G48" s="8"/>
      <c r="H48" s="8"/>
      <c r="I48" s="8"/>
      <c r="J48" s="8"/>
      <c r="K48" s="8"/>
      <c r="L48" s="8"/>
      <c r="M48" s="8"/>
      <c r="N48" s="8"/>
    </row>
    <row r="49" spans="2:14" s="12" customFormat="1" ht="20.100000000000001" customHeight="1">
      <c r="B49" s="8"/>
      <c r="C49" s="8"/>
      <c r="D49" s="8"/>
      <c r="E49" s="8"/>
      <c r="F49" s="8"/>
      <c r="G49" s="8"/>
      <c r="H49" s="8"/>
      <c r="I49" s="8"/>
      <c r="J49" s="8"/>
      <c r="K49" s="8"/>
      <c r="L49" s="8"/>
      <c r="M49" s="8"/>
      <c r="N49" s="8"/>
    </row>
    <row r="50" spans="2:14" s="12" customFormat="1" ht="20.100000000000001" customHeight="1">
      <c r="B50" s="8"/>
      <c r="C50" s="8"/>
      <c r="D50" s="8"/>
      <c r="E50" s="8"/>
      <c r="F50" s="8"/>
      <c r="G50" s="8"/>
      <c r="H50" s="8"/>
      <c r="I50" s="8"/>
      <c r="J50" s="8"/>
      <c r="K50" s="8"/>
      <c r="L50" s="8"/>
      <c r="M50" s="8"/>
      <c r="N50" s="8"/>
    </row>
    <row r="51" spans="2:14" s="12" customFormat="1" ht="20.100000000000001" customHeight="1">
      <c r="B51" s="8"/>
      <c r="C51" s="8"/>
      <c r="D51" s="8"/>
      <c r="E51" s="8"/>
      <c r="F51" s="8"/>
      <c r="G51" s="8"/>
      <c r="H51" s="8"/>
      <c r="I51" s="8"/>
      <c r="J51" s="8"/>
      <c r="K51" s="8"/>
      <c r="L51" s="8"/>
      <c r="M51" s="8"/>
      <c r="N51" s="8"/>
    </row>
    <row r="52" spans="2:14" s="12" customFormat="1" ht="20.100000000000001" customHeight="1">
      <c r="B52" s="8"/>
      <c r="C52" s="8"/>
      <c r="D52" s="8"/>
      <c r="E52" s="8"/>
      <c r="F52" s="8"/>
      <c r="G52" s="8"/>
      <c r="H52" s="8"/>
      <c r="I52" s="8"/>
      <c r="J52" s="8"/>
      <c r="K52" s="8"/>
      <c r="L52" s="8"/>
      <c r="M52" s="8"/>
      <c r="N52" s="8"/>
    </row>
    <row r="53" spans="2:14" s="12" customFormat="1" ht="20.100000000000001" customHeight="1">
      <c r="B53" s="8"/>
      <c r="C53" s="8"/>
      <c r="D53" s="8"/>
      <c r="E53" s="8"/>
      <c r="F53" s="8"/>
      <c r="G53" s="8"/>
      <c r="H53" s="8"/>
      <c r="I53" s="8"/>
      <c r="J53" s="8"/>
      <c r="K53" s="8"/>
      <c r="L53" s="8"/>
      <c r="M53" s="8"/>
      <c r="N53" s="8"/>
    </row>
    <row r="54" spans="2:14" s="12" customFormat="1" ht="20.100000000000001" customHeight="1">
      <c r="B54" s="8"/>
      <c r="C54" s="8"/>
      <c r="D54" s="8"/>
      <c r="E54" s="8"/>
      <c r="F54" s="8"/>
      <c r="G54" s="8"/>
      <c r="H54" s="8"/>
      <c r="I54" s="8"/>
      <c r="J54" s="8"/>
      <c r="K54" s="8"/>
      <c r="L54" s="8"/>
      <c r="M54" s="8"/>
      <c r="N54" s="8"/>
    </row>
    <row r="55" spans="2:14" s="12" customFormat="1" ht="20.100000000000001" customHeight="1">
      <c r="B55" s="8"/>
      <c r="C55" s="8"/>
      <c r="D55" s="8"/>
      <c r="E55" s="8"/>
      <c r="F55" s="8"/>
      <c r="G55" s="8"/>
      <c r="H55" s="8"/>
      <c r="I55" s="8"/>
      <c r="J55" s="8"/>
      <c r="K55" s="8"/>
      <c r="L55" s="8"/>
      <c r="M55" s="8"/>
      <c r="N55" s="8"/>
    </row>
    <row r="56" spans="2:14" s="12" customFormat="1" ht="20.100000000000001" customHeight="1">
      <c r="B56" s="8"/>
      <c r="C56" s="8"/>
      <c r="D56" s="8"/>
      <c r="E56" s="8"/>
      <c r="F56" s="8"/>
      <c r="G56" s="8"/>
      <c r="H56" s="8"/>
      <c r="I56" s="8"/>
      <c r="J56" s="8"/>
      <c r="K56" s="8"/>
      <c r="L56" s="8"/>
      <c r="M56" s="8"/>
      <c r="N56" s="8"/>
    </row>
    <row r="57" spans="2:14" s="12" customFormat="1" ht="20.100000000000001" customHeight="1">
      <c r="B57" s="8"/>
      <c r="C57" s="8"/>
      <c r="D57" s="8"/>
      <c r="E57" s="8"/>
      <c r="F57" s="8"/>
      <c r="G57" s="8"/>
      <c r="H57" s="8"/>
      <c r="I57" s="8"/>
      <c r="J57" s="8"/>
      <c r="K57" s="8"/>
      <c r="L57" s="8"/>
      <c r="M57" s="8"/>
      <c r="N57" s="8"/>
    </row>
    <row r="58" spans="2:14" s="12" customFormat="1" ht="20.100000000000001" customHeight="1">
      <c r="B58" s="8"/>
      <c r="C58" s="8"/>
      <c r="D58" s="8"/>
      <c r="E58" s="8"/>
      <c r="F58" s="8"/>
      <c r="G58" s="8"/>
      <c r="H58" s="8"/>
      <c r="I58" s="8"/>
      <c r="J58" s="8"/>
      <c r="K58" s="8"/>
      <c r="L58" s="8"/>
      <c r="M58" s="8"/>
      <c r="N58" s="8"/>
    </row>
    <row r="59" spans="2:14" s="12" customFormat="1" ht="20.100000000000001" customHeight="1">
      <c r="B59" s="8"/>
      <c r="C59" s="8"/>
      <c r="D59" s="8"/>
      <c r="E59" s="8"/>
      <c r="F59" s="8"/>
      <c r="G59" s="8"/>
      <c r="H59" s="8"/>
      <c r="I59" s="8"/>
      <c r="J59" s="8"/>
      <c r="K59" s="8"/>
      <c r="L59" s="8"/>
      <c r="M59" s="8"/>
      <c r="N59" s="8"/>
    </row>
    <row r="60" spans="2:14" s="12" customFormat="1" ht="20.100000000000001" customHeight="1">
      <c r="B60" s="8"/>
      <c r="C60" s="8"/>
      <c r="D60" s="8"/>
      <c r="E60" s="8"/>
      <c r="F60" s="8"/>
      <c r="G60" s="8"/>
      <c r="H60" s="8"/>
      <c r="I60" s="8"/>
      <c r="J60" s="8"/>
      <c r="K60" s="8"/>
      <c r="L60" s="8"/>
      <c r="M60" s="8"/>
      <c r="N60" s="8"/>
    </row>
    <row r="61" spans="2:14" s="12" customFormat="1" ht="20.100000000000001" customHeight="1">
      <c r="B61" s="8"/>
      <c r="C61" s="8"/>
      <c r="D61" s="8"/>
      <c r="E61" s="8"/>
      <c r="F61" s="8"/>
      <c r="G61" s="8"/>
      <c r="H61" s="8"/>
      <c r="I61" s="8"/>
      <c r="J61" s="8"/>
      <c r="K61" s="8"/>
      <c r="L61" s="8"/>
      <c r="M61" s="8"/>
      <c r="N61" s="8"/>
    </row>
    <row r="62" spans="2:14" s="12" customFormat="1" ht="20.100000000000001" customHeight="1">
      <c r="B62" s="8"/>
      <c r="C62" s="8"/>
      <c r="D62" s="8"/>
      <c r="E62" s="8"/>
      <c r="F62" s="8"/>
      <c r="G62" s="8"/>
      <c r="H62" s="8"/>
      <c r="I62" s="8"/>
      <c r="J62" s="8"/>
      <c r="K62" s="8"/>
      <c r="L62" s="8"/>
      <c r="M62" s="8"/>
      <c r="N62" s="8"/>
    </row>
    <row r="63" spans="2:14" s="12" customFormat="1" ht="20.100000000000001" customHeight="1">
      <c r="B63" s="8"/>
      <c r="C63" s="8"/>
      <c r="D63" s="8"/>
      <c r="E63" s="8"/>
      <c r="F63" s="8"/>
      <c r="G63" s="8"/>
      <c r="H63" s="8"/>
      <c r="I63" s="8"/>
      <c r="J63" s="8"/>
      <c r="K63" s="8"/>
      <c r="L63" s="8"/>
      <c r="M63" s="8"/>
      <c r="N63" s="8"/>
    </row>
    <row r="64" spans="2:14" s="12" customFormat="1" ht="20.100000000000001" customHeight="1">
      <c r="B64" s="8"/>
      <c r="C64" s="8"/>
      <c r="D64" s="8"/>
      <c r="E64" s="8"/>
      <c r="F64" s="8"/>
      <c r="G64" s="8"/>
      <c r="H64" s="8"/>
      <c r="I64" s="8"/>
      <c r="J64" s="8"/>
      <c r="K64" s="8"/>
      <c r="L64" s="8"/>
      <c r="M64" s="8"/>
      <c r="N64" s="8"/>
    </row>
    <row r="65" spans="2:14" s="12" customFormat="1" ht="20.100000000000001" customHeight="1">
      <c r="B65" s="8"/>
      <c r="C65" s="8"/>
      <c r="D65" s="8"/>
      <c r="E65" s="8"/>
      <c r="F65" s="8"/>
      <c r="G65" s="8"/>
      <c r="H65" s="8"/>
      <c r="I65" s="8"/>
      <c r="J65" s="8"/>
      <c r="K65" s="8"/>
      <c r="L65" s="8"/>
      <c r="M65" s="8"/>
      <c r="N65" s="8"/>
    </row>
    <row r="66" spans="2:14" s="12" customFormat="1" ht="20.100000000000001" customHeight="1">
      <c r="B66" s="8"/>
      <c r="C66" s="8"/>
      <c r="D66" s="8"/>
      <c r="E66" s="8"/>
      <c r="F66" s="8"/>
      <c r="G66" s="8"/>
      <c r="H66" s="8"/>
      <c r="I66" s="8"/>
      <c r="J66" s="8"/>
      <c r="K66" s="8"/>
      <c r="L66" s="8"/>
      <c r="M66" s="8"/>
      <c r="N66" s="8"/>
    </row>
    <row r="67" spans="2:14" s="12" customFormat="1" ht="20.100000000000001" customHeight="1">
      <c r="B67" s="8"/>
      <c r="C67" s="8"/>
      <c r="D67" s="8"/>
      <c r="E67" s="8"/>
      <c r="F67" s="8"/>
      <c r="G67" s="8"/>
      <c r="H67" s="8"/>
      <c r="I67" s="8"/>
      <c r="J67" s="8"/>
      <c r="K67" s="8"/>
      <c r="L67" s="8"/>
      <c r="M67" s="8"/>
      <c r="N67" s="8"/>
    </row>
    <row r="68" spans="2:14" s="12" customFormat="1" ht="20.100000000000001" customHeight="1">
      <c r="B68" s="8"/>
      <c r="C68" s="8"/>
      <c r="D68" s="8"/>
      <c r="E68" s="8"/>
      <c r="F68" s="8"/>
      <c r="G68" s="8"/>
      <c r="H68" s="8"/>
      <c r="I68" s="8"/>
      <c r="J68" s="8"/>
      <c r="K68" s="8"/>
      <c r="L68" s="8"/>
      <c r="M68" s="8"/>
      <c r="N68" s="8"/>
    </row>
    <row r="69" spans="2:14" s="12" customFormat="1" ht="20.100000000000001" customHeight="1">
      <c r="B69" s="8"/>
      <c r="C69" s="8"/>
      <c r="D69" s="8"/>
      <c r="E69" s="8"/>
      <c r="F69" s="8"/>
      <c r="G69" s="8"/>
      <c r="H69" s="8"/>
      <c r="I69" s="8"/>
      <c r="J69" s="8"/>
      <c r="K69" s="8"/>
      <c r="L69" s="8"/>
      <c r="M69" s="8"/>
      <c r="N69" s="8"/>
    </row>
    <row r="70" spans="2:14" s="12" customFormat="1" ht="20.100000000000001" customHeight="1">
      <c r="B70" s="8"/>
      <c r="C70" s="8"/>
      <c r="D70" s="8"/>
      <c r="E70" s="8"/>
      <c r="F70" s="8"/>
      <c r="G70" s="8"/>
      <c r="H70" s="8"/>
      <c r="I70" s="8"/>
      <c r="J70" s="8"/>
      <c r="K70" s="8"/>
      <c r="L70" s="8"/>
      <c r="M70" s="8"/>
      <c r="N70" s="8"/>
    </row>
    <row r="71" spans="2:14" s="12" customFormat="1" ht="20.100000000000001" customHeight="1">
      <c r="B71" s="8"/>
      <c r="C71" s="8"/>
      <c r="D71" s="8"/>
      <c r="E71" s="8"/>
      <c r="F71" s="8"/>
      <c r="G71" s="8"/>
      <c r="H71" s="8"/>
      <c r="I71" s="8"/>
      <c r="J71" s="8"/>
      <c r="K71" s="8"/>
      <c r="L71" s="8"/>
      <c r="M71" s="8"/>
      <c r="N71" s="8"/>
    </row>
    <row r="72" spans="2:14" s="12" customFormat="1" ht="20.100000000000001" customHeight="1">
      <c r="B72" s="8"/>
      <c r="C72" s="8"/>
      <c r="D72" s="8"/>
      <c r="E72" s="8"/>
      <c r="F72" s="8"/>
      <c r="G72" s="8"/>
      <c r="H72" s="8"/>
      <c r="I72" s="8"/>
      <c r="J72" s="8"/>
      <c r="K72" s="8"/>
      <c r="L72" s="8"/>
      <c r="M72" s="8"/>
      <c r="N72" s="8"/>
    </row>
    <row r="73" spans="2:14" s="12" customFormat="1" ht="20.100000000000001" customHeight="1">
      <c r="B73" s="8"/>
      <c r="C73" s="8"/>
      <c r="D73" s="8"/>
      <c r="E73" s="8"/>
      <c r="F73" s="8"/>
      <c r="G73" s="8"/>
      <c r="H73" s="8"/>
      <c r="I73" s="8"/>
      <c r="J73" s="8"/>
      <c r="K73" s="8"/>
      <c r="L73" s="8"/>
      <c r="M73" s="8"/>
      <c r="N73" s="8"/>
    </row>
    <row r="74" spans="2:14" s="12" customFormat="1" ht="20.100000000000001" customHeight="1">
      <c r="B74" s="8"/>
      <c r="C74" s="8"/>
      <c r="D74" s="8"/>
      <c r="E74" s="8"/>
      <c r="F74" s="8"/>
      <c r="G74" s="8"/>
      <c r="H74" s="8"/>
      <c r="I74" s="8"/>
      <c r="J74" s="8"/>
      <c r="K74" s="8"/>
      <c r="L74" s="8"/>
      <c r="M74" s="8"/>
      <c r="N74" s="8"/>
    </row>
    <row r="75" spans="2:14" s="12" customFormat="1" ht="20.100000000000001" customHeight="1">
      <c r="B75" s="8"/>
      <c r="C75" s="8"/>
      <c r="D75" s="8"/>
      <c r="E75" s="8"/>
      <c r="F75" s="8"/>
      <c r="G75" s="8"/>
      <c r="H75" s="8"/>
      <c r="I75" s="8"/>
      <c r="J75" s="8"/>
      <c r="K75" s="8"/>
      <c r="L75" s="8"/>
      <c r="M75" s="8"/>
      <c r="N75" s="8"/>
    </row>
    <row r="76" spans="2:14" s="12" customFormat="1" ht="20.100000000000001" customHeight="1">
      <c r="B76" s="8"/>
      <c r="C76" s="8"/>
      <c r="D76" s="8"/>
      <c r="E76" s="8"/>
      <c r="F76" s="8"/>
      <c r="G76" s="8"/>
      <c r="H76" s="8"/>
      <c r="I76" s="8"/>
      <c r="J76" s="8"/>
      <c r="K76" s="8"/>
      <c r="L76" s="8"/>
      <c r="M76" s="8"/>
      <c r="N76" s="8"/>
    </row>
    <row r="77" spans="2:14" s="12" customFormat="1" ht="20.100000000000001" customHeight="1">
      <c r="B77" s="8"/>
      <c r="C77" s="8"/>
      <c r="D77" s="8"/>
      <c r="E77" s="8"/>
      <c r="F77" s="8"/>
      <c r="G77" s="8"/>
      <c r="H77" s="8"/>
      <c r="I77" s="8"/>
      <c r="J77" s="8"/>
      <c r="K77" s="8"/>
      <c r="L77" s="8"/>
      <c r="M77" s="8"/>
      <c r="N77" s="8"/>
    </row>
    <row r="78" spans="2:14" s="12" customFormat="1" ht="20.100000000000001" customHeight="1">
      <c r="B78" s="8"/>
      <c r="C78" s="8"/>
      <c r="D78" s="8"/>
      <c r="E78" s="8"/>
      <c r="F78" s="8"/>
      <c r="G78" s="8"/>
      <c r="H78" s="8"/>
      <c r="I78" s="8"/>
      <c r="J78" s="8"/>
      <c r="K78" s="8"/>
      <c r="L78" s="8"/>
      <c r="M78" s="8"/>
      <c r="N78" s="8"/>
    </row>
    <row r="79" spans="2:14" s="12" customFormat="1" ht="20.100000000000001" customHeight="1">
      <c r="B79" s="8"/>
      <c r="C79" s="8"/>
      <c r="D79" s="8"/>
      <c r="E79" s="8"/>
      <c r="F79" s="8"/>
      <c r="G79" s="8"/>
      <c r="H79" s="8"/>
      <c r="I79" s="8"/>
      <c r="J79" s="8"/>
      <c r="K79" s="8"/>
      <c r="L79" s="8"/>
      <c r="M79" s="8"/>
      <c r="N79" s="8"/>
    </row>
    <row r="80" spans="2:14" s="12" customFormat="1" ht="20.100000000000001" customHeight="1">
      <c r="B80" s="8"/>
      <c r="C80" s="8"/>
      <c r="D80" s="8"/>
      <c r="E80" s="8"/>
      <c r="F80" s="8"/>
      <c r="G80" s="8"/>
      <c r="H80" s="8"/>
      <c r="I80" s="8"/>
      <c r="J80" s="8"/>
      <c r="K80" s="8"/>
      <c r="L80" s="8"/>
      <c r="M80" s="8"/>
      <c r="N80" s="8"/>
    </row>
    <row r="81" spans="2:14" s="12" customFormat="1" ht="20.100000000000001" customHeight="1">
      <c r="B81" s="8"/>
      <c r="C81" s="8"/>
      <c r="D81" s="8"/>
      <c r="E81" s="8"/>
      <c r="F81" s="8"/>
      <c r="G81" s="8"/>
      <c r="H81" s="8"/>
      <c r="I81" s="8"/>
      <c r="J81" s="8"/>
      <c r="K81" s="8"/>
      <c r="L81" s="8"/>
      <c r="M81" s="8"/>
      <c r="N81" s="8"/>
    </row>
    <row r="82" spans="2:14" s="12" customFormat="1" ht="20.100000000000001" customHeight="1">
      <c r="B82" s="8"/>
      <c r="C82" s="8"/>
      <c r="D82" s="8"/>
      <c r="E82" s="8"/>
      <c r="F82" s="8"/>
      <c r="G82" s="8"/>
      <c r="H82" s="8"/>
      <c r="I82" s="8"/>
      <c r="J82" s="8"/>
      <c r="K82" s="8"/>
      <c r="L82" s="8"/>
      <c r="M82" s="8"/>
      <c r="N82" s="8"/>
    </row>
    <row r="83" spans="2:14" s="12" customFormat="1" ht="20.100000000000001" customHeight="1">
      <c r="B83" s="8"/>
      <c r="C83" s="8"/>
      <c r="D83" s="8"/>
      <c r="E83" s="8"/>
      <c r="F83" s="8"/>
      <c r="G83" s="8"/>
      <c r="H83" s="8"/>
      <c r="I83" s="8"/>
      <c r="J83" s="8"/>
      <c r="K83" s="8"/>
      <c r="L83" s="8"/>
      <c r="M83" s="8"/>
      <c r="N83" s="8"/>
    </row>
    <row r="84" spans="2:14" s="12" customFormat="1" ht="20.100000000000001" customHeight="1">
      <c r="B84" s="8"/>
      <c r="C84" s="8"/>
      <c r="D84" s="8"/>
      <c r="E84" s="8"/>
      <c r="F84" s="8"/>
      <c r="G84" s="8"/>
      <c r="H84" s="8"/>
      <c r="I84" s="8"/>
      <c r="J84" s="8"/>
      <c r="K84" s="8"/>
      <c r="L84" s="8"/>
      <c r="M84" s="8"/>
      <c r="N84" s="8"/>
    </row>
    <row r="85" spans="2:14" s="12" customFormat="1" ht="20.100000000000001" customHeight="1">
      <c r="B85" s="8"/>
      <c r="C85" s="8"/>
      <c r="D85" s="8"/>
      <c r="E85" s="8"/>
      <c r="F85" s="8"/>
      <c r="G85" s="8"/>
      <c r="H85" s="8"/>
      <c r="I85" s="8"/>
      <c r="J85" s="8"/>
      <c r="K85" s="8"/>
      <c r="L85" s="8"/>
      <c r="M85" s="8"/>
      <c r="N85" s="8"/>
    </row>
    <row r="86" spans="2:14" s="12" customFormat="1" ht="20.100000000000001" customHeight="1">
      <c r="B86" s="8"/>
      <c r="C86" s="8"/>
      <c r="D86" s="8"/>
      <c r="E86" s="8"/>
      <c r="F86" s="8"/>
      <c r="G86" s="8"/>
      <c r="H86" s="8"/>
      <c r="I86" s="8"/>
      <c r="J86" s="8"/>
      <c r="K86" s="8"/>
      <c r="L86" s="8"/>
      <c r="M86" s="8"/>
      <c r="N86" s="8"/>
    </row>
    <row r="87" spans="2:14" s="12" customFormat="1" ht="20.100000000000001" customHeight="1">
      <c r="B87" s="8"/>
      <c r="C87" s="8"/>
      <c r="D87" s="8"/>
      <c r="E87" s="8"/>
      <c r="F87" s="8"/>
      <c r="G87" s="8"/>
      <c r="H87" s="8"/>
      <c r="I87" s="8"/>
      <c r="J87" s="8"/>
      <c r="K87" s="8"/>
      <c r="L87" s="8"/>
      <c r="M87" s="8"/>
      <c r="N87" s="8"/>
    </row>
    <row r="88" spans="2:14" s="12" customFormat="1" ht="20.100000000000001" customHeight="1">
      <c r="B88" s="8"/>
      <c r="C88" s="8"/>
      <c r="D88" s="8"/>
      <c r="E88" s="8"/>
      <c r="F88" s="8"/>
      <c r="G88" s="8"/>
      <c r="H88" s="8"/>
      <c r="I88" s="8"/>
      <c r="J88" s="8"/>
      <c r="K88" s="8"/>
      <c r="L88" s="8"/>
      <c r="M88" s="8"/>
      <c r="N88" s="8"/>
    </row>
    <row r="89" spans="2:14" s="12" customFormat="1" ht="20.100000000000001" customHeight="1">
      <c r="B89" s="8"/>
      <c r="C89" s="8"/>
      <c r="D89" s="8"/>
      <c r="E89" s="8"/>
      <c r="F89" s="8"/>
      <c r="G89" s="8"/>
      <c r="H89" s="8"/>
      <c r="I89" s="8"/>
      <c r="J89" s="8"/>
      <c r="K89" s="8"/>
      <c r="L89" s="8"/>
      <c r="M89" s="8"/>
      <c r="N89" s="8"/>
    </row>
    <row r="90" spans="2:14" s="12" customFormat="1" ht="20.100000000000001" customHeight="1">
      <c r="B90" s="8"/>
      <c r="C90" s="8"/>
      <c r="D90" s="8"/>
      <c r="E90" s="8"/>
      <c r="F90" s="8"/>
      <c r="G90" s="8"/>
      <c r="H90" s="8"/>
      <c r="I90" s="8"/>
      <c r="J90" s="8"/>
      <c r="K90" s="8"/>
      <c r="L90" s="8"/>
      <c r="M90" s="8"/>
      <c r="N90" s="8"/>
    </row>
    <row r="91" spans="2:14" s="12" customFormat="1" ht="20.100000000000001" customHeight="1">
      <c r="B91" s="8"/>
      <c r="C91" s="8"/>
      <c r="D91" s="8"/>
      <c r="E91" s="8"/>
      <c r="F91" s="8"/>
      <c r="G91" s="8"/>
      <c r="H91" s="8"/>
      <c r="I91" s="8"/>
      <c r="J91" s="8"/>
      <c r="K91" s="8"/>
      <c r="L91" s="8"/>
      <c r="M91" s="8"/>
      <c r="N91" s="8"/>
    </row>
    <row r="92" spans="2:14" s="12" customFormat="1" ht="20.100000000000001" customHeight="1">
      <c r="B92" s="8"/>
      <c r="C92" s="8"/>
      <c r="D92" s="8"/>
      <c r="E92" s="8"/>
      <c r="F92" s="8"/>
      <c r="G92" s="8"/>
      <c r="H92" s="8"/>
      <c r="I92" s="8"/>
      <c r="J92" s="8"/>
      <c r="K92" s="8"/>
      <c r="L92" s="8"/>
      <c r="M92" s="8"/>
      <c r="N92" s="8"/>
    </row>
    <row r="93" spans="2:14" s="12" customFormat="1" ht="20.100000000000001" customHeight="1">
      <c r="B93" s="8"/>
      <c r="C93" s="8"/>
      <c r="D93" s="8"/>
      <c r="E93" s="8"/>
      <c r="F93" s="8"/>
      <c r="G93" s="8"/>
      <c r="H93" s="8"/>
      <c r="I93" s="8"/>
      <c r="J93" s="8"/>
      <c r="K93" s="8"/>
      <c r="L93" s="8"/>
      <c r="M93" s="8"/>
      <c r="N93" s="8"/>
    </row>
    <row r="94" spans="2:14" s="12" customFormat="1" ht="20.100000000000001" customHeight="1">
      <c r="B94" s="8"/>
      <c r="C94" s="8"/>
      <c r="D94" s="8"/>
      <c r="E94" s="8"/>
      <c r="F94" s="8"/>
      <c r="G94" s="8"/>
      <c r="H94" s="8"/>
      <c r="I94" s="8"/>
      <c r="J94" s="8"/>
      <c r="K94" s="8"/>
      <c r="L94" s="8"/>
      <c r="M94" s="8"/>
      <c r="N94" s="8"/>
    </row>
    <row r="95" spans="2:14" s="12" customFormat="1" ht="20.100000000000001" customHeight="1">
      <c r="B95" s="8"/>
      <c r="C95" s="8"/>
      <c r="D95" s="8"/>
      <c r="E95" s="8"/>
      <c r="F95" s="8"/>
      <c r="G95" s="8"/>
      <c r="H95" s="8"/>
      <c r="I95" s="8"/>
      <c r="J95" s="8"/>
      <c r="K95" s="8"/>
      <c r="L95" s="8"/>
      <c r="M95" s="8"/>
      <c r="N95" s="8"/>
    </row>
    <row r="96" spans="2:14" s="12" customFormat="1" ht="20.100000000000001" customHeight="1">
      <c r="B96" s="8"/>
      <c r="C96" s="8"/>
      <c r="D96" s="8"/>
      <c r="E96" s="8"/>
      <c r="F96" s="8"/>
      <c r="G96" s="8"/>
      <c r="H96" s="8"/>
      <c r="I96" s="8"/>
      <c r="J96" s="8"/>
      <c r="K96" s="8"/>
      <c r="L96" s="8"/>
      <c r="M96" s="8"/>
      <c r="N96" s="8"/>
    </row>
    <row r="97" spans="2:14" s="12" customFormat="1" ht="20.100000000000001" customHeight="1">
      <c r="B97" s="8"/>
      <c r="C97" s="8"/>
      <c r="D97" s="8"/>
      <c r="E97" s="8"/>
      <c r="F97" s="8"/>
      <c r="G97" s="8"/>
      <c r="H97" s="8"/>
      <c r="I97" s="8"/>
      <c r="J97" s="8"/>
      <c r="K97" s="8"/>
      <c r="L97" s="8"/>
      <c r="M97" s="8"/>
      <c r="N97" s="8"/>
    </row>
    <row r="98" spans="2:14" s="12" customFormat="1" ht="20.100000000000001" customHeight="1">
      <c r="B98" s="8"/>
      <c r="C98" s="8"/>
      <c r="D98" s="8"/>
      <c r="E98" s="8"/>
      <c r="F98" s="8"/>
      <c r="G98" s="8"/>
      <c r="H98" s="8"/>
      <c r="I98" s="8"/>
      <c r="J98" s="8"/>
      <c r="K98" s="8"/>
      <c r="L98" s="8"/>
      <c r="M98" s="8"/>
      <c r="N98" s="8"/>
    </row>
    <row r="99" spans="2:14" s="12" customFormat="1" ht="20.100000000000001" customHeight="1">
      <c r="B99" s="8"/>
      <c r="C99" s="8"/>
      <c r="D99" s="8"/>
      <c r="E99" s="8"/>
      <c r="F99" s="8"/>
      <c r="G99" s="8"/>
      <c r="H99" s="8"/>
      <c r="I99" s="8"/>
      <c r="J99" s="8"/>
      <c r="K99" s="8"/>
      <c r="L99" s="8"/>
      <c r="M99" s="8"/>
      <c r="N99" s="8"/>
    </row>
    <row r="100" spans="2:14" s="12" customFormat="1" ht="20.100000000000001" customHeight="1">
      <c r="B100" s="8"/>
      <c r="C100" s="8"/>
      <c r="D100" s="8"/>
      <c r="E100" s="8"/>
      <c r="F100" s="8"/>
      <c r="G100" s="8"/>
      <c r="H100" s="8"/>
      <c r="I100" s="8"/>
      <c r="J100" s="8"/>
      <c r="K100" s="8"/>
      <c r="L100" s="8"/>
      <c r="M100" s="8"/>
      <c r="N100" s="8"/>
    </row>
    <row r="101" spans="2:14" s="12" customFormat="1" ht="20.100000000000001" customHeight="1">
      <c r="B101" s="8"/>
      <c r="C101" s="8"/>
      <c r="D101" s="8"/>
      <c r="E101" s="8"/>
      <c r="F101" s="8"/>
      <c r="G101" s="8"/>
      <c r="H101" s="8"/>
      <c r="I101" s="8"/>
      <c r="J101" s="8"/>
      <c r="K101" s="8"/>
      <c r="L101" s="8"/>
      <c r="M101" s="8"/>
      <c r="N101" s="8"/>
    </row>
    <row r="102" spans="2:14" s="12" customFormat="1" ht="20.100000000000001" customHeight="1">
      <c r="B102" s="8"/>
      <c r="C102" s="8"/>
      <c r="D102" s="8"/>
      <c r="E102" s="8"/>
      <c r="F102" s="8"/>
      <c r="G102" s="8"/>
      <c r="H102" s="8"/>
      <c r="I102" s="8"/>
      <c r="J102" s="8"/>
      <c r="K102" s="8"/>
      <c r="L102" s="8"/>
      <c r="M102" s="8"/>
      <c r="N102" s="8"/>
    </row>
    <row r="103" spans="2:14" s="12" customFormat="1" ht="20.100000000000001" customHeight="1">
      <c r="B103" s="8"/>
      <c r="C103" s="8"/>
      <c r="D103" s="8"/>
      <c r="E103" s="8"/>
      <c r="F103" s="8"/>
      <c r="G103" s="8"/>
      <c r="H103" s="8"/>
      <c r="I103" s="8"/>
      <c r="J103" s="8"/>
      <c r="K103" s="8"/>
      <c r="L103" s="8"/>
      <c r="M103" s="8"/>
      <c r="N103" s="8"/>
    </row>
    <row r="104" spans="2:14" s="12" customFormat="1" ht="20.100000000000001" customHeight="1">
      <c r="B104" s="8"/>
      <c r="C104" s="8"/>
      <c r="D104" s="8"/>
      <c r="E104" s="8"/>
      <c r="F104" s="8"/>
      <c r="G104" s="8"/>
      <c r="H104" s="8"/>
      <c r="I104" s="8"/>
      <c r="J104" s="8"/>
      <c r="K104" s="8"/>
      <c r="L104" s="8"/>
      <c r="M104" s="8"/>
      <c r="N104" s="8"/>
    </row>
    <row r="105" spans="2:14" s="12" customFormat="1" ht="20.100000000000001" customHeight="1">
      <c r="B105" s="8"/>
      <c r="C105" s="8"/>
      <c r="D105" s="8"/>
      <c r="E105" s="8"/>
      <c r="F105" s="8"/>
      <c r="G105" s="8"/>
      <c r="H105" s="8"/>
      <c r="I105" s="8"/>
      <c r="J105" s="8"/>
      <c r="K105" s="8"/>
      <c r="L105" s="8"/>
      <c r="M105" s="8"/>
      <c r="N105" s="8"/>
    </row>
    <row r="106" spans="2:14" s="12" customFormat="1" ht="20.100000000000001" customHeight="1">
      <c r="B106" s="8"/>
      <c r="C106" s="8"/>
      <c r="D106" s="8"/>
      <c r="E106" s="8"/>
      <c r="F106" s="8"/>
      <c r="G106" s="8"/>
      <c r="H106" s="8"/>
      <c r="I106" s="8"/>
      <c r="J106" s="8"/>
      <c r="K106" s="8"/>
      <c r="L106" s="8"/>
      <c r="M106" s="8"/>
      <c r="N106" s="8"/>
    </row>
    <row r="107" spans="2:14" s="12" customFormat="1" ht="20.100000000000001" customHeight="1">
      <c r="B107" s="8"/>
      <c r="C107" s="8"/>
      <c r="D107" s="8"/>
      <c r="E107" s="8"/>
      <c r="F107" s="8"/>
      <c r="G107" s="8"/>
      <c r="H107" s="8"/>
      <c r="I107" s="8"/>
      <c r="J107" s="8"/>
      <c r="K107" s="8"/>
      <c r="L107" s="8"/>
      <c r="M107" s="8"/>
      <c r="N107" s="8"/>
    </row>
    <row r="108" spans="2:14" s="12" customFormat="1" ht="20.100000000000001" customHeight="1">
      <c r="B108" s="8"/>
      <c r="C108" s="8"/>
      <c r="D108" s="8"/>
      <c r="E108" s="8"/>
      <c r="F108" s="8"/>
      <c r="G108" s="8"/>
      <c r="H108" s="8"/>
      <c r="I108" s="8"/>
      <c r="J108" s="8"/>
      <c r="K108" s="8"/>
      <c r="L108" s="8"/>
      <c r="M108" s="8"/>
      <c r="N108" s="8"/>
    </row>
    <row r="109" spans="2:14" s="12" customFormat="1" ht="20.100000000000001" customHeight="1">
      <c r="B109" s="8"/>
      <c r="C109" s="8"/>
      <c r="D109" s="8"/>
      <c r="E109" s="8"/>
      <c r="F109" s="8"/>
      <c r="G109" s="8"/>
      <c r="H109" s="8"/>
      <c r="I109" s="8"/>
      <c r="J109" s="8"/>
      <c r="K109" s="8"/>
      <c r="L109" s="8"/>
      <c r="M109" s="8"/>
      <c r="N109" s="8"/>
    </row>
    <row r="110" spans="2:14" s="12" customFormat="1" ht="20.100000000000001" customHeight="1">
      <c r="B110" s="8"/>
      <c r="C110" s="8"/>
      <c r="D110" s="8"/>
      <c r="E110" s="8"/>
      <c r="F110" s="8"/>
      <c r="G110" s="8"/>
      <c r="H110" s="8"/>
      <c r="I110" s="8"/>
      <c r="J110" s="8"/>
      <c r="K110" s="8"/>
      <c r="L110" s="8"/>
      <c r="M110" s="8"/>
      <c r="N110" s="8"/>
    </row>
    <row r="111" spans="2:14" s="12" customFormat="1" ht="20.100000000000001" customHeight="1">
      <c r="B111" s="8"/>
      <c r="C111" s="8"/>
      <c r="D111" s="8"/>
      <c r="E111" s="8"/>
      <c r="F111" s="8"/>
      <c r="G111" s="8"/>
      <c r="H111" s="8"/>
      <c r="I111" s="8"/>
      <c r="J111" s="8"/>
      <c r="K111" s="8"/>
      <c r="L111" s="8"/>
      <c r="M111" s="8"/>
      <c r="N111" s="8"/>
    </row>
    <row r="112" spans="2:14" s="12" customFormat="1" ht="20.100000000000001" customHeight="1">
      <c r="B112" s="8"/>
      <c r="C112" s="8"/>
      <c r="D112" s="8"/>
      <c r="E112" s="8"/>
      <c r="F112" s="8"/>
      <c r="G112" s="8"/>
      <c r="H112" s="8"/>
      <c r="I112" s="8"/>
      <c r="J112" s="8"/>
      <c r="K112" s="8"/>
      <c r="L112" s="8"/>
      <c r="M112" s="8"/>
      <c r="N112" s="8"/>
    </row>
    <row r="113" spans="2:14" s="12" customFormat="1" ht="20.100000000000001" customHeight="1">
      <c r="B113" s="8"/>
      <c r="C113" s="8"/>
      <c r="D113" s="8"/>
      <c r="E113" s="8"/>
      <c r="F113" s="8"/>
      <c r="G113" s="8"/>
      <c r="H113" s="8"/>
      <c r="I113" s="8"/>
      <c r="J113" s="8"/>
      <c r="K113" s="8"/>
      <c r="L113" s="8"/>
      <c r="M113" s="8"/>
      <c r="N113" s="8"/>
    </row>
    <row r="114" spans="2:14" s="12" customFormat="1" ht="20.100000000000001" customHeight="1">
      <c r="B114" s="8"/>
      <c r="C114" s="8"/>
      <c r="D114" s="8"/>
      <c r="E114" s="8"/>
      <c r="F114" s="8"/>
      <c r="G114" s="8"/>
      <c r="H114" s="8"/>
      <c r="I114" s="8"/>
      <c r="J114" s="8"/>
      <c r="K114" s="8"/>
      <c r="L114" s="8"/>
      <c r="M114" s="8"/>
      <c r="N114" s="8"/>
    </row>
    <row r="115" spans="2:14" s="12" customFormat="1" ht="20.100000000000001" customHeight="1">
      <c r="B115" s="8"/>
      <c r="C115" s="8"/>
      <c r="D115" s="8"/>
      <c r="E115" s="8"/>
      <c r="F115" s="8"/>
      <c r="G115" s="8"/>
      <c r="H115" s="8"/>
      <c r="I115" s="8"/>
      <c r="J115" s="8"/>
      <c r="K115" s="8"/>
      <c r="L115" s="8"/>
      <c r="M115" s="8"/>
      <c r="N115" s="8"/>
    </row>
    <row r="116" spans="2:14" s="12" customFormat="1" ht="20.100000000000001" customHeight="1">
      <c r="B116" s="8"/>
      <c r="C116" s="8"/>
      <c r="D116" s="8"/>
      <c r="E116" s="8"/>
      <c r="F116" s="8"/>
      <c r="G116" s="8"/>
      <c r="H116" s="8"/>
      <c r="I116" s="8"/>
      <c r="J116" s="8"/>
      <c r="K116" s="8"/>
      <c r="L116" s="8"/>
      <c r="M116" s="8"/>
      <c r="N116" s="8"/>
    </row>
    <row r="117" spans="2:14" s="12" customFormat="1" ht="20.100000000000001" customHeight="1">
      <c r="B117" s="8"/>
      <c r="C117" s="8"/>
      <c r="D117" s="8"/>
      <c r="E117" s="8"/>
      <c r="F117" s="8"/>
      <c r="G117" s="8"/>
      <c r="H117" s="8"/>
      <c r="I117" s="8"/>
      <c r="J117" s="8"/>
      <c r="K117" s="8"/>
      <c r="L117" s="8"/>
      <c r="M117" s="8"/>
      <c r="N117" s="8"/>
    </row>
    <row r="118" spans="2:14" s="12" customFormat="1" ht="20.100000000000001" customHeight="1">
      <c r="B118" s="8"/>
      <c r="C118" s="8"/>
      <c r="D118" s="8"/>
      <c r="E118" s="8"/>
      <c r="F118" s="8"/>
      <c r="G118" s="8"/>
      <c r="H118" s="8"/>
      <c r="I118" s="8"/>
      <c r="J118" s="8"/>
      <c r="K118" s="8"/>
      <c r="L118" s="8"/>
      <c r="M118" s="8"/>
      <c r="N118" s="8"/>
    </row>
    <row r="119" spans="2:14" s="12" customFormat="1" ht="20.100000000000001" customHeight="1">
      <c r="B119" s="8"/>
      <c r="C119" s="8"/>
      <c r="D119" s="8"/>
      <c r="E119" s="8"/>
      <c r="F119" s="8"/>
      <c r="G119" s="8"/>
      <c r="H119" s="8"/>
      <c r="I119" s="8"/>
      <c r="J119" s="8"/>
      <c r="K119" s="8"/>
      <c r="L119" s="8"/>
      <c r="M119" s="8"/>
      <c r="N119" s="8"/>
    </row>
    <row r="120" spans="2:14" s="12" customFormat="1" ht="20.100000000000001" customHeight="1">
      <c r="B120" s="8"/>
      <c r="C120" s="8"/>
      <c r="D120" s="8"/>
      <c r="E120" s="8"/>
      <c r="F120" s="8"/>
      <c r="G120" s="8"/>
      <c r="H120" s="8"/>
      <c r="I120" s="8"/>
      <c r="J120" s="8"/>
      <c r="K120" s="8"/>
      <c r="L120" s="8"/>
      <c r="M120" s="8"/>
      <c r="N120" s="8"/>
    </row>
    <row r="121" spans="2:14" s="12" customFormat="1" ht="20.100000000000001" customHeight="1">
      <c r="B121" s="8"/>
      <c r="C121" s="8"/>
      <c r="D121" s="8"/>
      <c r="E121" s="8"/>
      <c r="F121" s="8"/>
      <c r="G121" s="8"/>
      <c r="H121" s="8"/>
      <c r="I121" s="8"/>
      <c r="J121" s="8"/>
      <c r="K121" s="8"/>
      <c r="L121" s="8"/>
      <c r="M121" s="8"/>
      <c r="N121" s="8"/>
    </row>
    <row r="122" spans="2:14" s="12" customFormat="1" ht="20.100000000000001" customHeight="1">
      <c r="B122" s="8"/>
      <c r="C122" s="8"/>
      <c r="D122" s="8"/>
      <c r="E122" s="8"/>
      <c r="F122" s="8"/>
      <c r="G122" s="8"/>
      <c r="H122" s="8"/>
      <c r="I122" s="8"/>
      <c r="J122" s="8"/>
      <c r="K122" s="8"/>
      <c r="L122" s="8"/>
      <c r="M122" s="8"/>
      <c r="N122" s="8"/>
    </row>
    <row r="123" spans="2:14" s="12" customFormat="1" ht="20.100000000000001" customHeight="1">
      <c r="B123" s="8"/>
      <c r="C123" s="8"/>
      <c r="D123" s="8"/>
      <c r="E123" s="8"/>
      <c r="F123" s="8"/>
      <c r="G123" s="8"/>
      <c r="H123" s="8"/>
      <c r="I123" s="8"/>
      <c r="J123" s="8"/>
      <c r="K123" s="8"/>
      <c r="L123" s="8"/>
      <c r="M123" s="8"/>
      <c r="N123" s="8"/>
    </row>
    <row r="124" spans="2:14" s="12" customFormat="1" ht="20.100000000000001" customHeight="1">
      <c r="B124" s="8"/>
      <c r="C124" s="8"/>
      <c r="D124" s="8"/>
      <c r="E124" s="8"/>
      <c r="F124" s="8"/>
      <c r="G124" s="8"/>
      <c r="H124" s="8"/>
      <c r="I124" s="8"/>
      <c r="J124" s="8"/>
      <c r="K124" s="8"/>
      <c r="L124" s="8"/>
      <c r="M124" s="8"/>
      <c r="N124" s="8"/>
    </row>
    <row r="125" spans="2:14" s="12" customFormat="1" ht="20.100000000000001" customHeight="1">
      <c r="B125" s="8"/>
      <c r="C125" s="8"/>
      <c r="D125" s="8"/>
      <c r="E125" s="8"/>
      <c r="F125" s="8"/>
      <c r="G125" s="8"/>
      <c r="H125" s="8"/>
      <c r="I125" s="8"/>
      <c r="J125" s="8"/>
      <c r="K125" s="8"/>
      <c r="L125" s="8"/>
      <c r="M125" s="8"/>
      <c r="N125" s="8"/>
    </row>
    <row r="126" spans="2:14" s="12" customFormat="1" ht="20.100000000000001" customHeight="1">
      <c r="B126" s="8"/>
      <c r="C126" s="8"/>
      <c r="D126" s="8"/>
      <c r="E126" s="8"/>
      <c r="F126" s="8"/>
      <c r="G126" s="8"/>
      <c r="H126" s="8"/>
      <c r="I126" s="8"/>
      <c r="J126" s="8"/>
      <c r="K126" s="8"/>
      <c r="L126" s="8"/>
      <c r="M126" s="8"/>
      <c r="N126" s="8"/>
    </row>
    <row r="127" spans="2:14" s="12" customFormat="1" ht="20.100000000000001" customHeight="1">
      <c r="B127" s="8"/>
      <c r="C127" s="8"/>
      <c r="D127" s="8"/>
      <c r="E127" s="8"/>
      <c r="F127" s="8"/>
      <c r="G127" s="8"/>
      <c r="H127" s="8"/>
      <c r="I127" s="8"/>
      <c r="J127" s="8"/>
      <c r="K127" s="8"/>
      <c r="L127" s="8"/>
      <c r="M127" s="8"/>
      <c r="N127" s="8"/>
    </row>
    <row r="128" spans="2:14" s="12" customFormat="1" ht="20.100000000000001" customHeight="1">
      <c r="B128" s="8"/>
      <c r="C128" s="8"/>
      <c r="D128" s="8"/>
      <c r="E128" s="8"/>
      <c r="F128" s="8"/>
      <c r="G128" s="8"/>
      <c r="H128" s="8"/>
      <c r="I128" s="8"/>
      <c r="J128" s="8"/>
      <c r="K128" s="8"/>
      <c r="L128" s="8"/>
      <c r="M128" s="8"/>
      <c r="N128" s="8"/>
    </row>
    <row r="129" spans="2:14" s="12" customFormat="1" ht="20.100000000000001" customHeight="1">
      <c r="B129" s="8"/>
      <c r="C129" s="8"/>
      <c r="D129" s="8"/>
      <c r="E129" s="8"/>
      <c r="F129" s="8"/>
      <c r="G129" s="8"/>
      <c r="H129" s="8"/>
      <c r="I129" s="8"/>
      <c r="J129" s="8"/>
      <c r="K129" s="8"/>
      <c r="L129" s="8"/>
      <c r="M129" s="8"/>
      <c r="N129" s="8"/>
    </row>
    <row r="130" spans="2:14" s="12" customFormat="1" ht="20.100000000000001" customHeight="1">
      <c r="B130" s="8"/>
      <c r="C130" s="8"/>
      <c r="D130" s="8"/>
      <c r="E130" s="8"/>
      <c r="F130" s="8"/>
      <c r="G130" s="8"/>
      <c r="H130" s="8"/>
      <c r="I130" s="8"/>
      <c r="J130" s="8"/>
      <c r="K130" s="8"/>
      <c r="L130" s="8"/>
      <c r="M130" s="8"/>
      <c r="N130" s="8"/>
    </row>
    <row r="131" spans="2:14" s="12" customFormat="1" ht="20.100000000000001" customHeight="1">
      <c r="B131" s="8"/>
      <c r="C131" s="8"/>
      <c r="D131" s="8"/>
      <c r="E131" s="8"/>
      <c r="F131" s="8"/>
      <c r="G131" s="8"/>
      <c r="H131" s="8"/>
      <c r="I131" s="8"/>
      <c r="J131" s="8"/>
      <c r="K131" s="8"/>
      <c r="L131" s="8"/>
      <c r="M131" s="8"/>
      <c r="N131" s="8"/>
    </row>
    <row r="132" spans="2:14" s="12" customFormat="1" ht="20.100000000000001" customHeight="1">
      <c r="B132" s="8"/>
      <c r="C132" s="8"/>
      <c r="D132" s="8"/>
      <c r="E132" s="8"/>
      <c r="F132" s="8"/>
      <c r="G132" s="8"/>
      <c r="H132" s="8"/>
      <c r="I132" s="8"/>
      <c r="J132" s="8"/>
      <c r="K132" s="8"/>
      <c r="L132" s="8"/>
      <c r="M132" s="8"/>
      <c r="N132" s="8"/>
    </row>
    <row r="133" spans="2:14" s="12" customFormat="1" ht="20.100000000000001" customHeight="1">
      <c r="B133" s="8"/>
      <c r="C133" s="8"/>
      <c r="D133" s="8"/>
      <c r="E133" s="8"/>
      <c r="F133" s="8"/>
      <c r="G133" s="8"/>
      <c r="H133" s="8"/>
      <c r="I133" s="8"/>
      <c r="J133" s="8"/>
      <c r="K133" s="8"/>
      <c r="L133" s="8"/>
      <c r="M133" s="8"/>
      <c r="N133" s="8"/>
    </row>
    <row r="134" spans="2:14" s="12" customFormat="1" ht="20.100000000000001" customHeight="1">
      <c r="B134" s="8"/>
      <c r="C134" s="8"/>
      <c r="D134" s="8"/>
      <c r="E134" s="8"/>
      <c r="F134" s="8"/>
      <c r="G134" s="8"/>
      <c r="H134" s="8"/>
      <c r="I134" s="8"/>
      <c r="J134" s="8"/>
      <c r="K134" s="8"/>
      <c r="L134" s="8"/>
      <c r="M134" s="8"/>
      <c r="N134" s="8"/>
    </row>
    <row r="135" spans="2:14" s="12" customFormat="1" ht="20.100000000000001" customHeight="1">
      <c r="B135" s="8"/>
      <c r="C135" s="8"/>
      <c r="D135" s="8"/>
      <c r="E135" s="8"/>
      <c r="F135" s="8"/>
      <c r="G135" s="8"/>
      <c r="H135" s="8"/>
      <c r="I135" s="8"/>
      <c r="J135" s="8"/>
      <c r="K135" s="8"/>
      <c r="L135" s="8"/>
      <c r="M135" s="8"/>
      <c r="N135" s="8"/>
    </row>
    <row r="136" spans="2:14" s="12" customFormat="1" ht="20.100000000000001" customHeight="1">
      <c r="B136" s="8"/>
      <c r="C136" s="8"/>
      <c r="D136" s="8"/>
      <c r="E136" s="8"/>
      <c r="F136" s="8"/>
      <c r="G136" s="8"/>
      <c r="H136" s="8"/>
      <c r="I136" s="8"/>
      <c r="J136" s="8"/>
      <c r="K136" s="8"/>
      <c r="L136" s="8"/>
      <c r="M136" s="8"/>
      <c r="N136" s="8"/>
    </row>
    <row r="137" spans="2:14" s="12" customFormat="1" ht="20.100000000000001" customHeight="1">
      <c r="B137" s="8"/>
      <c r="C137" s="8"/>
      <c r="D137" s="8"/>
      <c r="E137" s="8"/>
      <c r="F137" s="8"/>
      <c r="G137" s="8"/>
      <c r="H137" s="8"/>
      <c r="I137" s="8"/>
      <c r="J137" s="8"/>
      <c r="K137" s="8"/>
      <c r="L137" s="8"/>
      <c r="M137" s="8"/>
      <c r="N137" s="8"/>
    </row>
    <row r="138" spans="2:14" s="12" customFormat="1" ht="20.100000000000001" customHeight="1">
      <c r="B138" s="8"/>
      <c r="C138" s="8"/>
      <c r="D138" s="8"/>
      <c r="E138" s="8"/>
      <c r="F138" s="8"/>
      <c r="G138" s="8"/>
      <c r="H138" s="8"/>
      <c r="I138" s="8"/>
      <c r="J138" s="8"/>
      <c r="K138" s="8"/>
      <c r="L138" s="8"/>
      <c r="M138" s="8"/>
      <c r="N138" s="8"/>
    </row>
    <row r="139" spans="2:14" s="12" customFormat="1" ht="20.100000000000001" customHeight="1">
      <c r="B139" s="8"/>
      <c r="C139" s="8"/>
      <c r="D139" s="8"/>
      <c r="E139" s="8"/>
      <c r="F139" s="8"/>
      <c r="G139" s="8"/>
      <c r="H139" s="8"/>
      <c r="I139" s="8"/>
      <c r="J139" s="8"/>
      <c r="K139" s="8"/>
      <c r="L139" s="8"/>
      <c r="M139" s="8"/>
      <c r="N139" s="8"/>
    </row>
    <row r="140" spans="2:14" s="12" customFormat="1" ht="20.100000000000001" customHeight="1">
      <c r="B140" s="8"/>
      <c r="C140" s="8"/>
      <c r="D140" s="8"/>
      <c r="E140" s="8"/>
      <c r="F140" s="8"/>
      <c r="G140" s="8"/>
      <c r="H140" s="8"/>
      <c r="I140" s="8"/>
      <c r="J140" s="8"/>
      <c r="K140" s="8"/>
      <c r="L140" s="8"/>
      <c r="M140" s="8"/>
      <c r="N140" s="8"/>
    </row>
    <row r="141" spans="2:14" s="12" customFormat="1" ht="20.100000000000001" customHeight="1">
      <c r="B141" s="8"/>
      <c r="C141" s="8"/>
      <c r="D141" s="8"/>
      <c r="E141" s="8"/>
      <c r="F141" s="8"/>
      <c r="G141" s="8"/>
      <c r="H141" s="8"/>
      <c r="I141" s="8"/>
      <c r="J141" s="8"/>
      <c r="K141" s="8"/>
      <c r="L141" s="8"/>
      <c r="M141" s="8"/>
      <c r="N141" s="8"/>
    </row>
    <row r="142" spans="2:14" s="12" customFormat="1" ht="20.100000000000001" customHeight="1">
      <c r="B142" s="8"/>
      <c r="C142" s="8"/>
      <c r="D142" s="8"/>
      <c r="E142" s="8"/>
      <c r="F142" s="8"/>
      <c r="G142" s="8"/>
      <c r="H142" s="8"/>
      <c r="I142" s="8"/>
      <c r="J142" s="8"/>
      <c r="K142" s="8"/>
      <c r="L142" s="8"/>
      <c r="M142" s="8"/>
      <c r="N142" s="8"/>
    </row>
    <row r="143" spans="2:14" s="12" customFormat="1" ht="20.100000000000001" customHeight="1">
      <c r="B143" s="8"/>
      <c r="C143" s="8"/>
      <c r="D143" s="8"/>
      <c r="E143" s="8"/>
      <c r="F143" s="8"/>
      <c r="G143" s="8"/>
      <c r="H143" s="8"/>
      <c r="I143" s="8"/>
      <c r="J143" s="8"/>
      <c r="K143" s="8"/>
      <c r="L143" s="8"/>
      <c r="M143" s="8"/>
      <c r="N143" s="8"/>
    </row>
    <row r="144" spans="2:14" s="12" customFormat="1" ht="20.100000000000001" customHeight="1">
      <c r="B144" s="8"/>
      <c r="C144" s="8"/>
      <c r="D144" s="8"/>
      <c r="E144" s="8"/>
      <c r="F144" s="8"/>
      <c r="G144" s="8"/>
      <c r="H144" s="8"/>
      <c r="I144" s="8"/>
      <c r="J144" s="8"/>
      <c r="K144" s="8"/>
      <c r="L144" s="8"/>
      <c r="M144" s="8"/>
      <c r="N144" s="8"/>
    </row>
    <row r="145" spans="2:14" s="12" customFormat="1" ht="20.100000000000001" customHeight="1">
      <c r="B145" s="8"/>
      <c r="C145" s="8"/>
      <c r="D145" s="8"/>
      <c r="E145" s="8"/>
      <c r="F145" s="8"/>
      <c r="G145" s="8"/>
      <c r="H145" s="8"/>
      <c r="I145" s="8"/>
      <c r="J145" s="8"/>
      <c r="K145" s="8"/>
      <c r="L145" s="8"/>
      <c r="M145" s="8"/>
      <c r="N145" s="8"/>
    </row>
    <row r="146" spans="2:14" s="12" customFormat="1" ht="20.100000000000001" customHeight="1">
      <c r="B146" s="8"/>
      <c r="C146" s="8"/>
      <c r="D146" s="8"/>
      <c r="E146" s="8"/>
      <c r="F146" s="8"/>
      <c r="G146" s="8"/>
      <c r="H146" s="8"/>
      <c r="I146" s="8"/>
      <c r="J146" s="8"/>
      <c r="K146" s="8"/>
      <c r="L146" s="8"/>
      <c r="M146" s="8"/>
      <c r="N146" s="8"/>
    </row>
    <row r="147" spans="2:14" s="12" customFormat="1" ht="20.100000000000001" customHeight="1">
      <c r="B147" s="8"/>
      <c r="C147" s="8"/>
      <c r="D147" s="8"/>
      <c r="E147" s="8"/>
      <c r="F147" s="8"/>
      <c r="G147" s="8"/>
      <c r="H147" s="8"/>
      <c r="I147" s="8"/>
      <c r="J147" s="8"/>
      <c r="K147" s="8"/>
      <c r="L147" s="8"/>
      <c r="M147" s="8"/>
      <c r="N147" s="8"/>
    </row>
    <row r="148" spans="2:14" s="12" customFormat="1" ht="20.100000000000001" customHeight="1">
      <c r="B148" s="8"/>
      <c r="C148" s="8"/>
      <c r="D148" s="8"/>
      <c r="E148" s="8"/>
      <c r="F148" s="8"/>
      <c r="G148" s="8"/>
      <c r="H148" s="8"/>
      <c r="I148" s="8"/>
      <c r="J148" s="8"/>
      <c r="K148" s="8"/>
      <c r="L148" s="8"/>
      <c r="M148" s="8"/>
      <c r="N148" s="8"/>
    </row>
    <row r="149" spans="2:14" s="12" customFormat="1" ht="20.100000000000001" customHeight="1">
      <c r="B149" s="8"/>
      <c r="C149" s="8"/>
      <c r="D149" s="8"/>
      <c r="E149" s="8"/>
      <c r="F149" s="8"/>
      <c r="G149" s="8"/>
      <c r="H149" s="8"/>
      <c r="I149" s="8"/>
      <c r="J149" s="8"/>
      <c r="K149" s="8"/>
      <c r="L149" s="8"/>
      <c r="M149" s="8"/>
      <c r="N149" s="8"/>
    </row>
    <row r="150" spans="2:14" s="12" customFormat="1" ht="20.100000000000001" customHeight="1">
      <c r="B150" s="8"/>
      <c r="C150" s="8"/>
      <c r="D150" s="8"/>
      <c r="E150" s="8"/>
      <c r="F150" s="8"/>
      <c r="G150" s="8"/>
      <c r="H150" s="8"/>
      <c r="I150" s="8"/>
      <c r="J150" s="8"/>
      <c r="K150" s="8"/>
      <c r="L150" s="8"/>
      <c r="M150" s="8"/>
      <c r="N150" s="8"/>
    </row>
    <row r="151" spans="2:14" s="12" customFormat="1" ht="20.100000000000001" customHeight="1">
      <c r="B151" s="8"/>
      <c r="C151" s="8"/>
      <c r="D151" s="8"/>
      <c r="E151" s="8"/>
      <c r="F151" s="8"/>
      <c r="G151" s="8"/>
      <c r="H151" s="8"/>
      <c r="I151" s="8"/>
      <c r="J151" s="8"/>
      <c r="K151" s="8"/>
      <c r="L151" s="8"/>
      <c r="M151" s="8"/>
      <c r="N151" s="8"/>
    </row>
    <row r="152" spans="2:14" s="12" customFormat="1" ht="20.100000000000001" customHeight="1">
      <c r="B152" s="8"/>
      <c r="C152" s="8"/>
      <c r="D152" s="8"/>
      <c r="E152" s="8"/>
      <c r="F152" s="8"/>
      <c r="G152" s="8"/>
      <c r="H152" s="8"/>
      <c r="I152" s="8"/>
      <c r="J152" s="8"/>
      <c r="K152" s="8"/>
      <c r="L152" s="8"/>
      <c r="M152" s="8"/>
      <c r="N152" s="8"/>
    </row>
    <row r="153" spans="2:14" s="12" customFormat="1" ht="20.100000000000001" customHeight="1">
      <c r="B153" s="8"/>
      <c r="C153" s="8"/>
      <c r="D153" s="8"/>
      <c r="E153" s="8"/>
      <c r="F153" s="8"/>
      <c r="G153" s="8"/>
      <c r="H153" s="8"/>
      <c r="I153" s="8"/>
      <c r="J153" s="8"/>
      <c r="K153" s="8"/>
      <c r="L153" s="8"/>
      <c r="M153" s="8"/>
      <c r="N153" s="8"/>
    </row>
    <row r="154" spans="2:14" s="12" customFormat="1" ht="20.100000000000001" customHeight="1">
      <c r="B154" s="8"/>
      <c r="C154" s="8"/>
      <c r="D154" s="8"/>
      <c r="E154" s="8"/>
      <c r="F154" s="8"/>
      <c r="G154" s="8"/>
      <c r="H154" s="8"/>
      <c r="I154" s="8"/>
      <c r="J154" s="8"/>
      <c r="K154" s="8"/>
      <c r="L154" s="8"/>
      <c r="M154" s="8"/>
      <c r="N154" s="8"/>
    </row>
    <row r="155" spans="2:14" s="12" customFormat="1" ht="20.100000000000001" customHeight="1">
      <c r="B155" s="8"/>
      <c r="C155" s="8"/>
      <c r="D155" s="8"/>
      <c r="E155" s="8"/>
      <c r="F155" s="8"/>
      <c r="G155" s="8"/>
      <c r="H155" s="8"/>
      <c r="I155" s="8"/>
      <c r="J155" s="8"/>
      <c r="K155" s="8"/>
      <c r="L155" s="8"/>
      <c r="M155" s="8"/>
      <c r="N155" s="8"/>
    </row>
    <row r="156" spans="2:14" s="12" customFormat="1" ht="20.100000000000001" customHeight="1">
      <c r="B156" s="8"/>
      <c r="C156" s="8"/>
      <c r="D156" s="8"/>
      <c r="E156" s="8"/>
      <c r="F156" s="8"/>
      <c r="G156" s="8"/>
      <c r="H156" s="8"/>
      <c r="I156" s="8"/>
      <c r="J156" s="8"/>
      <c r="K156" s="8"/>
      <c r="L156" s="8"/>
      <c r="M156" s="8"/>
      <c r="N156" s="8"/>
    </row>
    <row r="157" spans="2:14" s="12" customFormat="1" ht="20.100000000000001" customHeight="1">
      <c r="B157" s="8"/>
      <c r="C157" s="8"/>
      <c r="D157" s="8"/>
      <c r="E157" s="8"/>
      <c r="F157" s="8"/>
      <c r="G157" s="8"/>
      <c r="H157" s="8"/>
      <c r="I157" s="8"/>
      <c r="J157" s="8"/>
      <c r="K157" s="8"/>
      <c r="L157" s="8"/>
      <c r="M157" s="8"/>
      <c r="N157" s="8"/>
    </row>
    <row r="158" spans="2:14" s="12" customFormat="1" ht="20.100000000000001" customHeight="1">
      <c r="B158" s="8"/>
      <c r="C158" s="8"/>
      <c r="D158" s="8"/>
      <c r="E158" s="8"/>
      <c r="F158" s="8"/>
      <c r="G158" s="8"/>
      <c r="H158" s="8"/>
      <c r="I158" s="8"/>
      <c r="J158" s="8"/>
      <c r="K158" s="8"/>
      <c r="L158" s="8"/>
      <c r="M158" s="8"/>
      <c r="N158" s="8"/>
    </row>
    <row r="159" spans="2:14" s="12" customFormat="1" ht="20.100000000000001" customHeight="1">
      <c r="B159" s="8"/>
      <c r="C159" s="8"/>
      <c r="D159" s="8"/>
      <c r="E159" s="8"/>
      <c r="F159" s="8"/>
      <c r="G159" s="8"/>
      <c r="H159" s="8"/>
      <c r="I159" s="8"/>
      <c r="J159" s="8"/>
      <c r="K159" s="8"/>
      <c r="L159" s="8"/>
      <c r="M159" s="8"/>
      <c r="N159" s="8"/>
    </row>
    <row r="160" spans="2:14" s="12" customFormat="1" ht="20.100000000000001" customHeight="1">
      <c r="B160" s="8"/>
      <c r="C160" s="8"/>
      <c r="D160" s="8"/>
      <c r="E160" s="8"/>
      <c r="F160" s="8"/>
      <c r="G160" s="8"/>
      <c r="H160" s="8"/>
      <c r="I160" s="8"/>
      <c r="J160" s="8"/>
      <c r="K160" s="8"/>
      <c r="L160" s="8"/>
      <c r="M160" s="8"/>
      <c r="N160" s="8"/>
    </row>
    <row r="161" spans="2:14" s="12" customFormat="1" ht="20.100000000000001" customHeight="1">
      <c r="B161" s="8"/>
      <c r="C161" s="8"/>
      <c r="D161" s="8"/>
      <c r="E161" s="8"/>
      <c r="F161" s="8"/>
      <c r="G161" s="8"/>
      <c r="H161" s="8"/>
      <c r="I161" s="8"/>
      <c r="J161" s="8"/>
      <c r="K161" s="8"/>
      <c r="L161" s="8"/>
      <c r="M161" s="8"/>
      <c r="N161" s="8"/>
    </row>
    <row r="162" spans="2:14" s="12" customFormat="1" ht="20.100000000000001" customHeight="1">
      <c r="B162" s="8"/>
      <c r="C162" s="8"/>
      <c r="D162" s="8"/>
      <c r="E162" s="8"/>
      <c r="F162" s="8"/>
      <c r="G162" s="8"/>
      <c r="H162" s="8"/>
      <c r="I162" s="8"/>
      <c r="J162" s="8"/>
      <c r="K162" s="8"/>
      <c r="L162" s="8"/>
      <c r="M162" s="8"/>
      <c r="N162" s="8"/>
    </row>
    <row r="163" spans="2:14" s="12" customFormat="1" ht="20.100000000000001" customHeight="1">
      <c r="B163" s="8"/>
      <c r="C163" s="8"/>
      <c r="D163" s="8"/>
      <c r="E163" s="8"/>
      <c r="F163" s="8"/>
      <c r="G163" s="8"/>
      <c r="H163" s="8"/>
      <c r="I163" s="8"/>
      <c r="J163" s="8"/>
      <c r="K163" s="8"/>
      <c r="L163" s="8"/>
      <c r="M163" s="8"/>
      <c r="N163" s="8"/>
    </row>
    <row r="164" spans="2:14" s="12" customFormat="1" ht="20.100000000000001" customHeight="1">
      <c r="B164" s="8"/>
      <c r="C164" s="8"/>
      <c r="D164" s="8"/>
      <c r="E164" s="8"/>
      <c r="F164" s="8"/>
      <c r="G164" s="8"/>
      <c r="H164" s="8"/>
      <c r="I164" s="8"/>
      <c r="J164" s="8"/>
      <c r="K164" s="8"/>
      <c r="L164" s="8"/>
      <c r="M164" s="8"/>
      <c r="N164" s="8"/>
    </row>
    <row r="165" spans="2:14" s="12" customFormat="1" ht="20.100000000000001" customHeight="1">
      <c r="B165" s="8"/>
      <c r="C165" s="8"/>
      <c r="D165" s="8"/>
      <c r="E165" s="8"/>
      <c r="F165" s="8"/>
      <c r="G165" s="8"/>
      <c r="H165" s="8"/>
      <c r="I165" s="8"/>
      <c r="J165" s="8"/>
      <c r="K165" s="8"/>
      <c r="L165" s="8"/>
      <c r="M165" s="8"/>
      <c r="N165" s="8"/>
    </row>
    <row r="166" spans="2:14" s="12" customFormat="1" ht="20.100000000000001" customHeight="1">
      <c r="B166" s="8"/>
      <c r="C166" s="8"/>
      <c r="D166" s="8"/>
      <c r="E166" s="8"/>
      <c r="F166" s="8"/>
      <c r="G166" s="8"/>
      <c r="H166" s="8"/>
      <c r="I166" s="8"/>
      <c r="J166" s="8"/>
      <c r="K166" s="8"/>
      <c r="L166" s="8"/>
      <c r="M166" s="8"/>
      <c r="N166" s="8"/>
    </row>
    <row r="167" spans="2:14" s="12" customFormat="1" ht="20.100000000000001" customHeight="1">
      <c r="B167" s="8"/>
      <c r="C167" s="8"/>
      <c r="D167" s="8"/>
      <c r="E167" s="8"/>
      <c r="F167" s="8"/>
      <c r="G167" s="8"/>
      <c r="H167" s="8"/>
      <c r="I167" s="8"/>
      <c r="J167" s="8"/>
      <c r="K167" s="8"/>
      <c r="L167" s="8"/>
      <c r="M167" s="8"/>
      <c r="N167" s="8"/>
    </row>
    <row r="168" spans="2:14" s="12" customFormat="1" ht="20.100000000000001" customHeight="1">
      <c r="B168" s="8"/>
      <c r="C168" s="8"/>
      <c r="D168" s="8"/>
      <c r="E168" s="8"/>
      <c r="F168" s="8"/>
      <c r="G168" s="8"/>
      <c r="H168" s="8"/>
      <c r="I168" s="8"/>
      <c r="J168" s="8"/>
      <c r="K168" s="8"/>
      <c r="L168" s="8"/>
      <c r="M168" s="8"/>
      <c r="N168" s="8"/>
    </row>
    <row r="169" spans="2:14" s="12" customFormat="1" ht="20.100000000000001" customHeight="1">
      <c r="B169" s="8"/>
      <c r="C169" s="8"/>
      <c r="D169" s="8"/>
      <c r="E169" s="8"/>
      <c r="F169" s="8"/>
      <c r="G169" s="8"/>
      <c r="H169" s="8"/>
      <c r="I169" s="8"/>
      <c r="J169" s="8"/>
      <c r="K169" s="8"/>
      <c r="L169" s="8"/>
      <c r="M169" s="8"/>
      <c r="N169" s="8"/>
    </row>
    <row r="170" spans="2:14" s="12" customFormat="1" ht="20.100000000000001" customHeight="1">
      <c r="B170" s="8"/>
      <c r="C170" s="8"/>
      <c r="D170" s="8"/>
      <c r="E170" s="8"/>
      <c r="F170" s="8"/>
      <c r="G170" s="8"/>
      <c r="H170" s="8"/>
      <c r="I170" s="8"/>
      <c r="J170" s="8"/>
      <c r="K170" s="8"/>
      <c r="L170" s="8"/>
      <c r="M170" s="8"/>
      <c r="N170" s="8"/>
    </row>
    <row r="171" spans="2:14" s="12" customFormat="1" ht="20.100000000000001" customHeight="1">
      <c r="B171" s="8"/>
      <c r="C171" s="8"/>
      <c r="D171" s="8"/>
      <c r="E171" s="8"/>
      <c r="F171" s="8"/>
      <c r="G171" s="8"/>
      <c r="H171" s="8"/>
      <c r="I171" s="8"/>
      <c r="J171" s="8"/>
      <c r="K171" s="8"/>
      <c r="L171" s="8"/>
      <c r="M171" s="8"/>
      <c r="N171" s="8"/>
    </row>
    <row r="172" spans="2:14" s="12" customFormat="1" ht="20.100000000000001" customHeight="1">
      <c r="B172" s="8"/>
      <c r="C172" s="8"/>
      <c r="D172" s="8"/>
      <c r="E172" s="8"/>
      <c r="F172" s="8"/>
      <c r="G172" s="8"/>
      <c r="H172" s="8"/>
      <c r="I172" s="8"/>
      <c r="J172" s="8"/>
      <c r="K172" s="8"/>
      <c r="L172" s="8"/>
      <c r="M172" s="8"/>
      <c r="N172" s="8"/>
    </row>
    <row r="173" spans="2:14" s="12" customFormat="1" ht="20.100000000000001" customHeight="1">
      <c r="B173" s="8"/>
      <c r="C173" s="8"/>
      <c r="D173" s="8"/>
      <c r="E173" s="8"/>
      <c r="F173" s="8"/>
      <c r="G173" s="8"/>
      <c r="H173" s="8"/>
      <c r="I173" s="8"/>
      <c r="J173" s="8"/>
      <c r="K173" s="8"/>
      <c r="L173" s="8"/>
      <c r="M173" s="8"/>
      <c r="N173" s="8"/>
    </row>
    <row r="174" spans="2:14" s="12" customFormat="1" ht="20.100000000000001" customHeight="1">
      <c r="B174" s="8"/>
      <c r="C174" s="8"/>
      <c r="D174" s="8"/>
      <c r="E174" s="8"/>
      <c r="F174" s="8"/>
      <c r="G174" s="8"/>
      <c r="H174" s="8"/>
      <c r="I174" s="8"/>
      <c r="J174" s="8"/>
      <c r="K174" s="8"/>
      <c r="L174" s="8"/>
      <c r="M174" s="8"/>
      <c r="N174" s="8"/>
    </row>
    <row r="175" spans="2:14" s="12" customFormat="1" ht="20.100000000000001" customHeight="1">
      <c r="B175" s="8"/>
      <c r="C175" s="8"/>
      <c r="D175" s="8"/>
      <c r="E175" s="8"/>
      <c r="F175" s="8"/>
      <c r="G175" s="8"/>
      <c r="H175" s="8"/>
      <c r="I175" s="8"/>
      <c r="J175" s="8"/>
      <c r="K175" s="8"/>
      <c r="L175" s="8"/>
      <c r="M175" s="8"/>
      <c r="N175" s="8"/>
    </row>
    <row r="176" spans="2:14" s="12" customFormat="1" ht="20.100000000000001" customHeight="1">
      <c r="B176" s="8"/>
      <c r="C176" s="8"/>
      <c r="D176" s="8"/>
      <c r="E176" s="8"/>
      <c r="F176" s="8"/>
      <c r="G176" s="8"/>
      <c r="H176" s="8"/>
      <c r="I176" s="8"/>
      <c r="J176" s="8"/>
      <c r="K176" s="8"/>
      <c r="L176" s="8"/>
      <c r="M176" s="8"/>
      <c r="N176" s="8"/>
    </row>
    <row r="177" spans="2:14" s="12" customFormat="1" ht="20.100000000000001" customHeight="1">
      <c r="B177" s="8"/>
      <c r="C177" s="8"/>
      <c r="D177" s="8"/>
      <c r="E177" s="8"/>
      <c r="F177" s="8"/>
      <c r="G177" s="8"/>
      <c r="H177" s="8"/>
      <c r="I177" s="8"/>
      <c r="J177" s="8"/>
      <c r="K177" s="8"/>
      <c r="L177" s="8"/>
      <c r="M177" s="8"/>
      <c r="N177" s="8"/>
    </row>
    <row r="178" spans="2:14" s="12" customFormat="1" ht="20.100000000000001" customHeight="1">
      <c r="B178" s="8"/>
      <c r="C178" s="8"/>
      <c r="D178" s="8"/>
      <c r="E178" s="8"/>
      <c r="F178" s="8"/>
      <c r="G178" s="8"/>
      <c r="H178" s="8"/>
      <c r="I178" s="8"/>
      <c r="J178" s="8"/>
      <c r="K178" s="8"/>
      <c r="L178" s="8"/>
      <c r="M178" s="8"/>
      <c r="N178" s="8"/>
    </row>
    <row r="179" spans="2:14" s="12" customFormat="1" ht="20.100000000000001" customHeight="1">
      <c r="B179" s="8"/>
      <c r="C179" s="8"/>
      <c r="D179" s="8"/>
      <c r="E179" s="8"/>
      <c r="F179" s="8"/>
      <c r="G179" s="8"/>
      <c r="H179" s="8"/>
      <c r="I179" s="8"/>
      <c r="J179" s="8"/>
      <c r="K179" s="8"/>
      <c r="L179" s="8"/>
      <c r="M179" s="8"/>
      <c r="N179" s="8"/>
    </row>
    <row r="180" spans="2:14" s="12" customFormat="1" ht="20.100000000000001" customHeight="1">
      <c r="B180" s="8"/>
      <c r="C180" s="8"/>
      <c r="D180" s="8"/>
      <c r="E180" s="8"/>
      <c r="F180" s="8"/>
      <c r="G180" s="8"/>
      <c r="H180" s="8"/>
      <c r="I180" s="8"/>
      <c r="J180" s="8"/>
      <c r="K180" s="8"/>
      <c r="L180" s="8"/>
      <c r="M180" s="8"/>
      <c r="N180" s="8"/>
    </row>
    <row r="181" spans="2:14" s="12" customFormat="1" ht="20.100000000000001" customHeight="1">
      <c r="B181" s="8"/>
      <c r="C181" s="8"/>
      <c r="D181" s="8"/>
      <c r="E181" s="8"/>
      <c r="F181" s="8"/>
      <c r="G181" s="8"/>
      <c r="H181" s="8"/>
      <c r="I181" s="8"/>
      <c r="J181" s="8"/>
      <c r="K181" s="8"/>
      <c r="L181" s="8"/>
      <c r="M181" s="8"/>
      <c r="N181" s="8"/>
    </row>
    <row r="182" spans="2:14" s="12" customFormat="1" ht="20.100000000000001" customHeight="1">
      <c r="B182" s="8"/>
      <c r="C182" s="8"/>
      <c r="D182" s="8"/>
      <c r="E182" s="8"/>
      <c r="F182" s="8"/>
      <c r="G182" s="8"/>
      <c r="H182" s="8"/>
      <c r="I182" s="8"/>
      <c r="J182" s="8"/>
      <c r="K182" s="8"/>
      <c r="L182" s="8"/>
      <c r="M182" s="8"/>
      <c r="N182" s="8"/>
    </row>
    <row r="183" spans="2:14" s="12" customFormat="1" ht="20.100000000000001" customHeight="1">
      <c r="B183" s="8"/>
      <c r="C183" s="8"/>
      <c r="D183" s="8"/>
      <c r="E183" s="8"/>
      <c r="F183" s="8"/>
      <c r="G183" s="8"/>
      <c r="H183" s="8"/>
      <c r="I183" s="8"/>
      <c r="J183" s="8"/>
      <c r="K183" s="8"/>
      <c r="L183" s="8"/>
      <c r="M183" s="8"/>
      <c r="N183" s="8"/>
    </row>
    <row r="184" spans="2:14" s="12" customFormat="1" ht="20.100000000000001" customHeight="1">
      <c r="B184" s="8"/>
      <c r="C184" s="8"/>
      <c r="D184" s="8"/>
      <c r="E184" s="8"/>
      <c r="F184" s="8"/>
      <c r="G184" s="8"/>
      <c r="H184" s="8"/>
      <c r="I184" s="8"/>
      <c r="J184" s="8"/>
      <c r="K184" s="8"/>
      <c r="L184" s="8"/>
      <c r="M184" s="8"/>
      <c r="N184" s="8"/>
    </row>
    <row r="185" spans="2:14" s="12" customFormat="1" ht="20.100000000000001" customHeight="1">
      <c r="B185" s="8"/>
      <c r="C185" s="8"/>
      <c r="D185" s="8"/>
      <c r="E185" s="8"/>
      <c r="F185" s="8"/>
      <c r="G185" s="8"/>
      <c r="H185" s="8"/>
      <c r="I185" s="8"/>
      <c r="J185" s="8"/>
      <c r="K185" s="8"/>
      <c r="L185" s="8"/>
      <c r="M185" s="8"/>
      <c r="N185" s="8"/>
    </row>
    <row r="186" spans="2:14" s="12" customFormat="1" ht="20.100000000000001" customHeight="1">
      <c r="B186" s="8"/>
      <c r="C186" s="8"/>
      <c r="D186" s="8"/>
      <c r="E186" s="8"/>
      <c r="F186" s="8"/>
      <c r="G186" s="8"/>
      <c r="H186" s="8"/>
      <c r="I186" s="8"/>
      <c r="J186" s="8"/>
      <c r="K186" s="8"/>
      <c r="L186" s="8"/>
      <c r="M186" s="8"/>
      <c r="N186" s="8"/>
    </row>
    <row r="187" spans="2:14" s="12" customFormat="1" ht="20.100000000000001" customHeight="1">
      <c r="B187" s="8"/>
      <c r="C187" s="8"/>
      <c r="D187" s="8"/>
      <c r="E187" s="8"/>
      <c r="F187" s="8"/>
      <c r="G187" s="8"/>
      <c r="H187" s="8"/>
      <c r="I187" s="8"/>
      <c r="J187" s="8"/>
      <c r="K187" s="8"/>
      <c r="L187" s="8"/>
      <c r="M187" s="8"/>
      <c r="N187" s="8"/>
    </row>
    <row r="188" spans="2:14" s="12" customFormat="1" ht="20.100000000000001" customHeight="1">
      <c r="B188" s="8"/>
      <c r="C188" s="8"/>
      <c r="D188" s="8"/>
      <c r="E188" s="8"/>
      <c r="F188" s="8"/>
      <c r="G188" s="8"/>
      <c r="H188" s="8"/>
      <c r="I188" s="8"/>
      <c r="J188" s="8"/>
      <c r="K188" s="8"/>
      <c r="L188" s="8"/>
      <c r="M188" s="8"/>
      <c r="N188" s="8"/>
    </row>
    <row r="189" spans="2:14" s="12" customFormat="1" ht="20.100000000000001" customHeight="1">
      <c r="B189" s="8"/>
      <c r="C189" s="8"/>
      <c r="D189" s="8"/>
      <c r="E189" s="8"/>
      <c r="F189" s="8"/>
      <c r="G189" s="8"/>
      <c r="H189" s="8"/>
      <c r="I189" s="8"/>
      <c r="J189" s="8"/>
      <c r="K189" s="8"/>
      <c r="L189" s="8"/>
      <c r="M189" s="8"/>
      <c r="N189" s="8"/>
    </row>
    <row r="190" spans="2:14" s="12" customFormat="1" ht="20.100000000000001" customHeight="1">
      <c r="B190" s="8"/>
      <c r="C190" s="8"/>
      <c r="D190" s="8"/>
      <c r="E190" s="8"/>
      <c r="F190" s="8"/>
      <c r="G190" s="8"/>
      <c r="H190" s="8"/>
      <c r="I190" s="8"/>
      <c r="J190" s="8"/>
      <c r="K190" s="8"/>
      <c r="L190" s="8"/>
      <c r="M190" s="8"/>
      <c r="N190" s="8"/>
    </row>
    <row r="191" spans="2:14" s="12" customFormat="1" ht="20.100000000000001" customHeight="1">
      <c r="B191" s="8"/>
      <c r="C191" s="8"/>
      <c r="D191" s="8"/>
      <c r="E191" s="8"/>
      <c r="F191" s="8"/>
      <c r="G191" s="8"/>
      <c r="H191" s="8"/>
      <c r="I191" s="8"/>
      <c r="J191" s="8"/>
      <c r="K191" s="8"/>
      <c r="L191" s="8"/>
      <c r="M191" s="8"/>
      <c r="N191" s="8"/>
    </row>
    <row r="192" spans="2:14" s="12" customFormat="1" ht="20.100000000000001" customHeight="1">
      <c r="B192" s="8"/>
      <c r="C192" s="8"/>
      <c r="D192" s="8"/>
      <c r="E192" s="8"/>
      <c r="F192" s="8"/>
      <c r="G192" s="8"/>
      <c r="H192" s="8"/>
      <c r="I192" s="8"/>
      <c r="J192" s="8"/>
      <c r="K192" s="8"/>
      <c r="L192" s="8"/>
      <c r="M192" s="8"/>
      <c r="N192" s="8"/>
    </row>
    <row r="193" spans="2:14" s="12" customFormat="1" ht="20.100000000000001" customHeight="1">
      <c r="B193" s="8"/>
      <c r="C193" s="8"/>
      <c r="D193" s="8"/>
      <c r="E193" s="8"/>
      <c r="F193" s="8"/>
      <c r="G193" s="8"/>
      <c r="H193" s="8"/>
      <c r="I193" s="8"/>
      <c r="J193" s="8"/>
      <c r="K193" s="8"/>
      <c r="L193" s="8"/>
      <c r="M193" s="8"/>
      <c r="N193" s="8"/>
    </row>
    <row r="194" spans="2:14" s="12" customFormat="1" ht="20.100000000000001" customHeight="1">
      <c r="B194" s="8"/>
      <c r="C194" s="8"/>
      <c r="D194" s="8"/>
      <c r="E194" s="8"/>
      <c r="F194" s="8"/>
      <c r="G194" s="8"/>
      <c r="H194" s="8"/>
      <c r="I194" s="8"/>
      <c r="J194" s="8"/>
      <c r="K194" s="8"/>
      <c r="L194" s="8"/>
      <c r="M194" s="8"/>
      <c r="N194" s="8"/>
    </row>
    <row r="195" spans="2:14" s="12" customFormat="1" ht="20.100000000000001" customHeight="1">
      <c r="B195" s="8"/>
      <c r="C195" s="8"/>
      <c r="D195" s="8"/>
      <c r="E195" s="8"/>
      <c r="F195" s="8"/>
      <c r="G195" s="8"/>
      <c r="H195" s="8"/>
      <c r="I195" s="8"/>
      <c r="J195" s="8"/>
      <c r="K195" s="8"/>
      <c r="L195" s="8"/>
      <c r="M195" s="8"/>
      <c r="N195" s="8"/>
    </row>
    <row r="196" spans="2:14" s="12" customFormat="1" ht="20.100000000000001" customHeight="1">
      <c r="B196" s="8"/>
      <c r="C196" s="8"/>
      <c r="D196" s="8"/>
      <c r="E196" s="8"/>
      <c r="F196" s="8"/>
      <c r="G196" s="8"/>
      <c r="H196" s="8"/>
      <c r="I196" s="8"/>
      <c r="J196" s="8"/>
      <c r="K196" s="8"/>
      <c r="L196" s="8"/>
      <c r="M196" s="8"/>
      <c r="N196" s="8"/>
    </row>
    <row r="197" spans="2:14" s="12" customFormat="1" ht="20.100000000000001" customHeight="1">
      <c r="B197" s="8"/>
      <c r="C197" s="8"/>
      <c r="D197" s="8"/>
      <c r="E197" s="8"/>
      <c r="F197" s="8"/>
      <c r="G197" s="8"/>
      <c r="H197" s="8"/>
      <c r="I197" s="8"/>
      <c r="J197" s="8"/>
      <c r="K197" s="8"/>
      <c r="L197" s="8"/>
      <c r="M197" s="8"/>
      <c r="N197" s="8"/>
    </row>
    <row r="198" spans="2:14" s="12" customFormat="1" ht="20.100000000000001" customHeight="1">
      <c r="B198" s="8"/>
      <c r="C198" s="8"/>
      <c r="D198" s="8"/>
      <c r="E198" s="8"/>
      <c r="F198" s="8"/>
      <c r="G198" s="8"/>
      <c r="H198" s="8"/>
      <c r="I198" s="8"/>
      <c r="J198" s="8"/>
      <c r="K198" s="8"/>
      <c r="L198" s="8"/>
      <c r="M198" s="8"/>
      <c r="N198" s="8"/>
    </row>
    <row r="199" spans="2:14" s="12" customFormat="1" ht="20.100000000000001" customHeight="1">
      <c r="B199" s="8"/>
      <c r="C199" s="8"/>
      <c r="D199" s="8"/>
      <c r="E199" s="8"/>
      <c r="F199" s="8"/>
      <c r="G199" s="8"/>
      <c r="H199" s="8"/>
      <c r="I199" s="8"/>
      <c r="J199" s="8"/>
      <c r="K199" s="8"/>
      <c r="L199" s="8"/>
      <c r="M199" s="8"/>
      <c r="N199" s="8"/>
    </row>
    <row r="200" spans="2:14" s="12" customFormat="1" ht="20.100000000000001" customHeight="1">
      <c r="B200" s="8"/>
      <c r="C200" s="8"/>
      <c r="D200" s="8"/>
      <c r="E200" s="8"/>
      <c r="F200" s="8"/>
      <c r="G200" s="8"/>
      <c r="H200" s="8"/>
      <c r="I200" s="8"/>
      <c r="J200" s="8"/>
      <c r="K200" s="8"/>
      <c r="L200" s="8"/>
      <c r="M200" s="8"/>
      <c r="N200" s="8"/>
    </row>
    <row r="201" spans="2:14" s="12" customFormat="1" ht="20.100000000000001" customHeight="1">
      <c r="B201" s="8"/>
      <c r="C201" s="8"/>
      <c r="D201" s="8"/>
      <c r="E201" s="8"/>
      <c r="F201" s="8"/>
      <c r="G201" s="8"/>
      <c r="H201" s="8"/>
      <c r="I201" s="8"/>
      <c r="J201" s="8"/>
      <c r="K201" s="8"/>
      <c r="L201" s="8"/>
      <c r="M201" s="8"/>
      <c r="N201" s="8"/>
    </row>
    <row r="202" spans="2:14" s="12" customFormat="1" ht="20.100000000000001" customHeight="1">
      <c r="B202" s="8"/>
      <c r="C202" s="8"/>
      <c r="D202" s="8"/>
      <c r="E202" s="8"/>
      <c r="F202" s="8"/>
      <c r="G202" s="8"/>
      <c r="H202" s="8"/>
      <c r="I202" s="8"/>
      <c r="J202" s="8"/>
      <c r="K202" s="8"/>
      <c r="L202" s="8"/>
      <c r="M202" s="8"/>
      <c r="N202" s="8"/>
    </row>
    <row r="203" spans="2:14" s="12" customFormat="1" ht="20.100000000000001" customHeight="1">
      <c r="B203" s="8"/>
      <c r="C203" s="8"/>
      <c r="D203" s="8"/>
      <c r="E203" s="8"/>
      <c r="F203" s="8"/>
      <c r="G203" s="8"/>
      <c r="H203" s="8"/>
      <c r="I203" s="8"/>
      <c r="J203" s="8"/>
      <c r="K203" s="8"/>
      <c r="L203" s="8"/>
      <c r="M203" s="8"/>
      <c r="N203" s="8"/>
    </row>
    <row r="204" spans="2:14" s="12" customFormat="1" ht="20.100000000000001" customHeight="1">
      <c r="B204" s="8"/>
      <c r="C204" s="8"/>
      <c r="D204" s="8"/>
      <c r="E204" s="8"/>
      <c r="F204" s="8"/>
      <c r="G204" s="8"/>
      <c r="H204" s="8"/>
      <c r="I204" s="8"/>
      <c r="J204" s="8"/>
      <c r="K204" s="8"/>
      <c r="L204" s="8"/>
      <c r="M204" s="8"/>
      <c r="N204" s="8"/>
    </row>
    <row r="205" spans="2:14" s="12" customFormat="1" ht="20.100000000000001" customHeight="1">
      <c r="B205" s="8"/>
      <c r="C205" s="8"/>
      <c r="D205" s="8"/>
      <c r="E205" s="8"/>
      <c r="F205" s="8"/>
      <c r="G205" s="8"/>
      <c r="H205" s="8"/>
      <c r="I205" s="8"/>
      <c r="J205" s="8"/>
      <c r="K205" s="8"/>
      <c r="L205" s="8"/>
      <c r="M205" s="8"/>
      <c r="N205" s="8"/>
    </row>
    <row r="206" spans="2:14" s="12" customFormat="1" ht="20.100000000000001" customHeight="1">
      <c r="B206" s="8"/>
      <c r="C206" s="8"/>
      <c r="D206" s="8"/>
      <c r="E206" s="8"/>
      <c r="F206" s="8"/>
      <c r="G206" s="8"/>
      <c r="H206" s="8"/>
      <c r="I206" s="8"/>
      <c r="J206" s="8"/>
      <c r="K206" s="8"/>
      <c r="L206" s="8"/>
      <c r="M206" s="8"/>
      <c r="N206" s="8"/>
    </row>
    <row r="207" spans="2:14" s="12" customFormat="1" ht="20.100000000000001" customHeight="1">
      <c r="B207" s="8"/>
      <c r="C207" s="8"/>
      <c r="D207" s="8"/>
      <c r="E207" s="8"/>
      <c r="F207" s="8"/>
      <c r="G207" s="8"/>
      <c r="H207" s="8"/>
      <c r="I207" s="8"/>
      <c r="J207" s="8"/>
      <c r="K207" s="8"/>
      <c r="L207" s="8"/>
      <c r="M207" s="8"/>
      <c r="N207" s="8"/>
    </row>
    <row r="208" spans="2:14" s="12" customFormat="1" ht="20.100000000000001" customHeight="1">
      <c r="B208" s="8"/>
      <c r="C208" s="8"/>
      <c r="D208" s="8"/>
      <c r="E208" s="8"/>
      <c r="F208" s="8"/>
      <c r="G208" s="8"/>
      <c r="H208" s="8"/>
      <c r="I208" s="8"/>
      <c r="J208" s="8"/>
      <c r="K208" s="8"/>
      <c r="L208" s="8"/>
      <c r="M208" s="8"/>
      <c r="N208" s="8"/>
    </row>
    <row r="209" spans="2:14" s="12" customFormat="1" ht="20.100000000000001" customHeight="1">
      <c r="B209" s="8"/>
      <c r="C209" s="8"/>
      <c r="D209" s="8"/>
      <c r="E209" s="8"/>
      <c r="F209" s="8"/>
      <c r="G209" s="8"/>
      <c r="H209" s="8"/>
      <c r="I209" s="8"/>
      <c r="J209" s="8"/>
      <c r="K209" s="8"/>
      <c r="L209" s="8"/>
      <c r="M209" s="8"/>
      <c r="N209" s="8"/>
    </row>
    <row r="210" spans="2:14" s="12" customFormat="1" ht="20.100000000000001" customHeight="1">
      <c r="B210" s="8"/>
      <c r="C210" s="8"/>
      <c r="D210" s="8"/>
      <c r="E210" s="8"/>
      <c r="F210" s="8"/>
      <c r="G210" s="8"/>
      <c r="H210" s="8"/>
      <c r="I210" s="8"/>
      <c r="J210" s="8"/>
      <c r="K210" s="8"/>
      <c r="L210" s="8"/>
      <c r="M210" s="8"/>
      <c r="N210" s="8"/>
    </row>
    <row r="211" spans="2:14" s="12" customFormat="1" ht="20.100000000000001" customHeight="1">
      <c r="B211" s="8"/>
      <c r="C211" s="8"/>
      <c r="D211" s="8"/>
      <c r="E211" s="8"/>
      <c r="F211" s="8"/>
      <c r="G211" s="8"/>
      <c r="H211" s="8"/>
      <c r="I211" s="8"/>
      <c r="J211" s="8"/>
      <c r="K211" s="8"/>
      <c r="L211" s="8"/>
      <c r="M211" s="8"/>
      <c r="N211" s="8"/>
    </row>
    <row r="212" spans="2:14" s="12" customFormat="1" ht="20.100000000000001" customHeight="1">
      <c r="B212" s="8"/>
      <c r="C212" s="8"/>
      <c r="D212" s="8"/>
      <c r="E212" s="8"/>
      <c r="F212" s="8"/>
      <c r="G212" s="8"/>
      <c r="H212" s="8"/>
      <c r="I212" s="8"/>
      <c r="J212" s="8"/>
      <c r="K212" s="8"/>
      <c r="L212" s="8"/>
      <c r="M212" s="8"/>
      <c r="N212" s="8"/>
    </row>
    <row r="213" spans="2:14" s="12" customFormat="1" ht="20.100000000000001" customHeight="1">
      <c r="B213" s="8"/>
      <c r="C213" s="8"/>
      <c r="D213" s="8"/>
      <c r="E213" s="8"/>
      <c r="F213" s="8"/>
      <c r="G213" s="8"/>
      <c r="H213" s="8"/>
      <c r="I213" s="8"/>
      <c r="J213" s="8"/>
      <c r="K213" s="8"/>
      <c r="L213" s="8"/>
      <c r="M213" s="8"/>
      <c r="N213" s="8"/>
    </row>
    <row r="214" spans="2:14" s="12" customFormat="1" ht="20.100000000000001" customHeight="1">
      <c r="B214" s="8"/>
      <c r="C214" s="8"/>
      <c r="D214" s="8"/>
      <c r="E214" s="8"/>
      <c r="F214" s="8"/>
      <c r="G214" s="8"/>
      <c r="H214" s="8"/>
      <c r="I214" s="8"/>
      <c r="J214" s="8"/>
      <c r="K214" s="8"/>
      <c r="L214" s="8"/>
      <c r="M214" s="8"/>
      <c r="N214" s="8"/>
    </row>
    <row r="215" spans="2:14" s="12" customFormat="1" ht="20.100000000000001" customHeight="1">
      <c r="B215" s="8"/>
      <c r="C215" s="8"/>
      <c r="D215" s="8"/>
      <c r="E215" s="8"/>
      <c r="F215" s="8"/>
      <c r="G215" s="8"/>
      <c r="H215" s="8"/>
      <c r="I215" s="8"/>
      <c r="J215" s="8"/>
      <c r="K215" s="8"/>
      <c r="L215" s="8"/>
      <c r="M215" s="8"/>
      <c r="N215" s="8"/>
    </row>
    <row r="216" spans="2:14" s="12" customFormat="1" ht="20.100000000000001" customHeight="1">
      <c r="B216" s="8"/>
      <c r="C216" s="8"/>
      <c r="D216" s="8"/>
      <c r="E216" s="8"/>
      <c r="F216" s="8"/>
      <c r="G216" s="8"/>
      <c r="H216" s="8"/>
      <c r="I216" s="8"/>
      <c r="J216" s="8"/>
      <c r="K216" s="8"/>
      <c r="L216" s="8"/>
      <c r="M216" s="8"/>
      <c r="N216" s="8"/>
    </row>
    <row r="217" spans="2:14" s="12" customFormat="1" ht="20.100000000000001" customHeight="1">
      <c r="B217" s="8"/>
      <c r="C217" s="8"/>
      <c r="D217" s="8"/>
      <c r="E217" s="8"/>
      <c r="F217" s="8"/>
      <c r="G217" s="8"/>
      <c r="H217" s="8"/>
      <c r="I217" s="8"/>
      <c r="J217" s="8"/>
      <c r="K217" s="8"/>
      <c r="L217" s="8"/>
      <c r="M217" s="8"/>
      <c r="N217" s="8"/>
    </row>
    <row r="218" spans="2:14" s="12" customFormat="1" ht="20.100000000000001" customHeight="1">
      <c r="B218" s="8"/>
      <c r="C218" s="8"/>
      <c r="D218" s="8"/>
      <c r="E218" s="8"/>
      <c r="F218" s="8"/>
      <c r="G218" s="8"/>
      <c r="H218" s="8"/>
      <c r="I218" s="8"/>
      <c r="J218" s="8"/>
      <c r="K218" s="8"/>
      <c r="L218" s="8"/>
      <c r="M218" s="8"/>
      <c r="N218" s="8"/>
    </row>
    <row r="219" spans="2:14" s="12" customFormat="1" ht="20.100000000000001" customHeight="1">
      <c r="B219" s="8"/>
      <c r="C219" s="8"/>
      <c r="D219" s="8"/>
      <c r="E219" s="8"/>
      <c r="F219" s="8"/>
      <c r="G219" s="8"/>
      <c r="H219" s="8"/>
      <c r="I219" s="8"/>
      <c r="J219" s="8"/>
      <c r="K219" s="8"/>
      <c r="L219" s="8"/>
      <c r="M219" s="8"/>
      <c r="N219" s="8"/>
    </row>
    <row r="220" spans="2:14" s="12" customFormat="1" ht="20.100000000000001" customHeight="1">
      <c r="B220" s="8"/>
      <c r="C220" s="8"/>
      <c r="D220" s="8"/>
      <c r="E220" s="8"/>
      <c r="F220" s="8"/>
      <c r="G220" s="8"/>
      <c r="H220" s="8"/>
      <c r="I220" s="8"/>
      <c r="J220" s="8"/>
      <c r="K220" s="8"/>
      <c r="L220" s="8"/>
      <c r="M220" s="8"/>
      <c r="N220" s="8"/>
    </row>
    <row r="221" spans="2:14" s="12" customFormat="1" ht="20.100000000000001" customHeight="1">
      <c r="B221" s="8"/>
      <c r="C221" s="8"/>
      <c r="D221" s="8"/>
      <c r="E221" s="8"/>
      <c r="F221" s="8"/>
      <c r="G221" s="8"/>
      <c r="H221" s="8"/>
      <c r="I221" s="8"/>
      <c r="J221" s="8"/>
      <c r="K221" s="8"/>
      <c r="L221" s="8"/>
      <c r="M221" s="8"/>
      <c r="N221" s="8"/>
    </row>
    <row r="222" spans="2:14" s="12" customFormat="1" ht="20.100000000000001" customHeight="1">
      <c r="B222" s="8"/>
      <c r="C222" s="8"/>
      <c r="D222" s="8"/>
      <c r="E222" s="8"/>
      <c r="F222" s="8"/>
      <c r="G222" s="8"/>
      <c r="H222" s="8"/>
      <c r="I222" s="8"/>
      <c r="J222" s="8"/>
      <c r="K222" s="8"/>
      <c r="L222" s="8"/>
      <c r="M222" s="8"/>
      <c r="N222" s="8"/>
    </row>
    <row r="223" spans="2:14" s="12" customFormat="1" ht="20.100000000000001" customHeight="1">
      <c r="B223" s="8"/>
      <c r="C223" s="8"/>
      <c r="D223" s="8"/>
      <c r="E223" s="8"/>
      <c r="F223" s="8"/>
      <c r="G223" s="8"/>
      <c r="H223" s="8"/>
      <c r="I223" s="8"/>
      <c r="J223" s="8"/>
      <c r="K223" s="8"/>
      <c r="L223" s="8"/>
      <c r="M223" s="8"/>
      <c r="N223" s="8"/>
    </row>
    <row r="224" spans="2:14" s="12" customFormat="1" ht="20.100000000000001" customHeight="1">
      <c r="B224" s="8"/>
      <c r="C224" s="8"/>
      <c r="D224" s="8"/>
      <c r="E224" s="8"/>
      <c r="F224" s="8"/>
      <c r="G224" s="8"/>
      <c r="H224" s="8"/>
      <c r="I224" s="8"/>
      <c r="J224" s="8"/>
      <c r="K224" s="8"/>
      <c r="L224" s="8"/>
      <c r="M224" s="8"/>
      <c r="N224" s="8"/>
    </row>
    <row r="225" spans="2:14" s="12" customFormat="1" ht="20.100000000000001" customHeight="1">
      <c r="B225" s="8"/>
      <c r="C225" s="8"/>
      <c r="D225" s="8"/>
      <c r="E225" s="8"/>
      <c r="F225" s="8"/>
      <c r="G225" s="8"/>
      <c r="H225" s="8"/>
      <c r="I225" s="8"/>
      <c r="J225" s="8"/>
      <c r="K225" s="8"/>
      <c r="L225" s="8"/>
      <c r="M225" s="8"/>
      <c r="N225" s="8"/>
    </row>
    <row r="226" spans="2:14" s="12" customFormat="1" ht="20.100000000000001" customHeight="1">
      <c r="B226" s="8"/>
      <c r="C226" s="8"/>
      <c r="D226" s="8"/>
      <c r="E226" s="8"/>
      <c r="F226" s="8"/>
      <c r="G226" s="8"/>
      <c r="H226" s="8"/>
      <c r="I226" s="8"/>
      <c r="J226" s="8"/>
      <c r="K226" s="8"/>
      <c r="L226" s="8"/>
      <c r="M226" s="8"/>
      <c r="N226" s="8"/>
    </row>
    <row r="227" spans="2:14" s="12" customFormat="1" ht="20.100000000000001" customHeight="1">
      <c r="B227" s="8"/>
      <c r="C227" s="8"/>
      <c r="D227" s="8"/>
      <c r="E227" s="8"/>
      <c r="F227" s="8"/>
      <c r="G227" s="8"/>
      <c r="H227" s="8"/>
      <c r="I227" s="8"/>
      <c r="J227" s="8"/>
      <c r="K227" s="8"/>
      <c r="L227" s="8"/>
      <c r="M227" s="8"/>
      <c r="N227" s="8"/>
    </row>
    <row r="228" spans="2:14" s="12" customFormat="1" ht="20.100000000000001" customHeight="1">
      <c r="B228" s="8"/>
      <c r="C228" s="8"/>
      <c r="D228" s="8"/>
      <c r="E228" s="8"/>
      <c r="F228" s="8"/>
      <c r="G228" s="8"/>
      <c r="H228" s="8"/>
      <c r="I228" s="8"/>
      <c r="J228" s="8"/>
      <c r="K228" s="8"/>
      <c r="L228" s="8"/>
      <c r="M228" s="8"/>
      <c r="N228" s="8"/>
    </row>
    <row r="229" spans="2:14" s="12" customFormat="1" ht="20.100000000000001" customHeight="1">
      <c r="B229" s="8"/>
      <c r="C229" s="8"/>
      <c r="D229" s="8"/>
      <c r="E229" s="8"/>
      <c r="F229" s="8"/>
      <c r="G229" s="8"/>
      <c r="H229" s="8"/>
      <c r="I229" s="8"/>
      <c r="J229" s="8"/>
      <c r="K229" s="8"/>
      <c r="L229" s="8"/>
      <c r="M229" s="8"/>
      <c r="N229" s="8"/>
    </row>
    <row r="230" spans="2:14" s="12" customFormat="1" ht="20.100000000000001" customHeight="1">
      <c r="B230" s="8"/>
      <c r="C230" s="8"/>
      <c r="D230" s="8"/>
      <c r="E230" s="8"/>
      <c r="F230" s="8"/>
      <c r="G230" s="8"/>
      <c r="H230" s="8"/>
      <c r="I230" s="8"/>
      <c r="J230" s="8"/>
      <c r="K230" s="8"/>
      <c r="L230" s="8"/>
      <c r="M230" s="8"/>
      <c r="N230" s="8"/>
    </row>
    <row r="231" spans="2:14" s="12" customFormat="1" ht="20.100000000000001" customHeight="1">
      <c r="B231" s="8"/>
      <c r="C231" s="8"/>
      <c r="D231" s="8"/>
      <c r="E231" s="8"/>
      <c r="F231" s="8"/>
      <c r="G231" s="8"/>
      <c r="H231" s="8"/>
      <c r="I231" s="8"/>
      <c r="J231" s="8"/>
      <c r="K231" s="8"/>
      <c r="L231" s="8"/>
      <c r="M231" s="8"/>
      <c r="N231" s="8"/>
    </row>
    <row r="232" spans="2:14" s="12" customFormat="1" ht="20.100000000000001" customHeight="1">
      <c r="B232" s="8"/>
      <c r="C232" s="8"/>
      <c r="D232" s="8"/>
      <c r="E232" s="8"/>
      <c r="F232" s="8"/>
      <c r="G232" s="8"/>
      <c r="H232" s="8"/>
      <c r="I232" s="8"/>
      <c r="J232" s="8"/>
      <c r="K232" s="8"/>
      <c r="L232" s="8"/>
      <c r="M232" s="8"/>
      <c r="N232" s="8"/>
    </row>
    <row r="233" spans="2:14" s="12" customFormat="1" ht="20.100000000000001" customHeight="1">
      <c r="B233" s="8"/>
      <c r="C233" s="8"/>
      <c r="D233" s="8"/>
      <c r="E233" s="8"/>
      <c r="F233" s="8"/>
      <c r="G233" s="8"/>
      <c r="H233" s="8"/>
      <c r="I233" s="8"/>
      <c r="J233" s="8"/>
      <c r="K233" s="8"/>
      <c r="L233" s="8"/>
      <c r="M233" s="8"/>
      <c r="N233" s="8"/>
    </row>
    <row r="234" spans="2:14" s="12" customFormat="1" ht="20.100000000000001" customHeight="1">
      <c r="B234" s="8"/>
      <c r="C234" s="8"/>
      <c r="D234" s="8"/>
      <c r="E234" s="8"/>
      <c r="F234" s="8"/>
      <c r="G234" s="8"/>
      <c r="H234" s="8"/>
      <c r="I234" s="8"/>
      <c r="J234" s="8"/>
      <c r="K234" s="8"/>
      <c r="L234" s="8"/>
      <c r="M234" s="8"/>
      <c r="N234" s="8"/>
    </row>
    <row r="235" spans="2:14" s="12" customFormat="1" ht="20.100000000000001" customHeight="1">
      <c r="B235" s="8"/>
      <c r="C235" s="8"/>
      <c r="D235" s="8"/>
      <c r="E235" s="8"/>
      <c r="F235" s="8"/>
      <c r="G235" s="8"/>
      <c r="H235" s="8"/>
      <c r="I235" s="8"/>
      <c r="J235" s="8"/>
      <c r="K235" s="8"/>
      <c r="L235" s="8"/>
      <c r="M235" s="8"/>
      <c r="N235" s="8"/>
    </row>
    <row r="236" spans="2:14" s="12" customFormat="1" ht="20.100000000000001" customHeight="1">
      <c r="B236" s="8"/>
      <c r="C236" s="8"/>
      <c r="D236" s="8"/>
      <c r="E236" s="8"/>
      <c r="F236" s="8"/>
      <c r="G236" s="8"/>
      <c r="H236" s="8"/>
      <c r="I236" s="8"/>
      <c r="J236" s="8"/>
      <c r="K236" s="8"/>
      <c r="L236" s="8"/>
      <c r="M236" s="8"/>
      <c r="N236" s="8"/>
    </row>
    <row r="237" spans="2:14" s="12" customFormat="1" ht="20.100000000000001" customHeight="1">
      <c r="B237" s="8"/>
      <c r="C237" s="8"/>
      <c r="D237" s="8"/>
      <c r="E237" s="8"/>
      <c r="F237" s="8"/>
      <c r="G237" s="8"/>
      <c r="H237" s="8"/>
      <c r="I237" s="8"/>
      <c r="J237" s="8"/>
      <c r="K237" s="8"/>
      <c r="L237" s="8"/>
      <c r="M237" s="8"/>
      <c r="N237" s="8"/>
    </row>
    <row r="238" spans="2:14" s="12" customFormat="1" ht="20.100000000000001" customHeight="1">
      <c r="B238" s="8"/>
      <c r="C238" s="8"/>
      <c r="D238" s="8"/>
      <c r="E238" s="8"/>
      <c r="F238" s="8"/>
      <c r="G238" s="8"/>
      <c r="H238" s="8"/>
      <c r="I238" s="8"/>
      <c r="J238" s="8"/>
      <c r="K238" s="8"/>
      <c r="L238" s="8"/>
      <c r="M238" s="8"/>
      <c r="N238" s="8"/>
    </row>
    <row r="239" spans="2:14" s="12" customFormat="1" ht="20.100000000000001" customHeight="1">
      <c r="B239" s="8"/>
      <c r="C239" s="8"/>
      <c r="D239" s="8"/>
      <c r="E239" s="8"/>
      <c r="F239" s="8"/>
      <c r="G239" s="8"/>
      <c r="H239" s="8"/>
      <c r="I239" s="8"/>
      <c r="J239" s="8"/>
      <c r="K239" s="8"/>
      <c r="L239" s="8"/>
      <c r="M239" s="8"/>
      <c r="N239" s="8"/>
    </row>
    <row r="240" spans="2:14" s="12" customFormat="1" ht="20.100000000000001" customHeight="1">
      <c r="B240" s="8"/>
      <c r="C240" s="8"/>
      <c r="D240" s="8"/>
      <c r="E240" s="8"/>
      <c r="F240" s="8"/>
      <c r="G240" s="8"/>
      <c r="H240" s="8"/>
      <c r="I240" s="8"/>
      <c r="J240" s="8"/>
      <c r="K240" s="8"/>
      <c r="L240" s="8"/>
      <c r="M240" s="8"/>
      <c r="N240" s="8"/>
    </row>
    <row r="241" spans="2:14" s="12" customFormat="1" ht="20.100000000000001" customHeight="1">
      <c r="B241" s="8"/>
      <c r="C241" s="8"/>
      <c r="D241" s="8"/>
      <c r="E241" s="8"/>
      <c r="F241" s="8"/>
      <c r="G241" s="8"/>
      <c r="H241" s="8"/>
      <c r="I241" s="8"/>
      <c r="J241" s="8"/>
      <c r="K241" s="8"/>
      <c r="L241" s="8"/>
      <c r="M241" s="8"/>
      <c r="N241" s="8"/>
    </row>
    <row r="242" spans="2:14" s="12" customFormat="1" ht="20.100000000000001" customHeight="1">
      <c r="B242" s="8"/>
      <c r="C242" s="8"/>
      <c r="D242" s="8"/>
      <c r="E242" s="8"/>
      <c r="F242" s="8"/>
      <c r="G242" s="8"/>
      <c r="H242" s="8"/>
      <c r="I242" s="8"/>
      <c r="J242" s="8"/>
      <c r="K242" s="8"/>
      <c r="L242" s="8"/>
      <c r="M242" s="8"/>
      <c r="N242" s="8"/>
    </row>
    <row r="243" spans="2:14" s="12" customFormat="1" ht="20.100000000000001" customHeight="1">
      <c r="B243" s="8"/>
      <c r="C243" s="8"/>
      <c r="D243" s="8"/>
      <c r="E243" s="8"/>
      <c r="F243" s="8"/>
      <c r="G243" s="8"/>
      <c r="H243" s="8"/>
      <c r="I243" s="8"/>
      <c r="J243" s="8"/>
      <c r="K243" s="8"/>
      <c r="L243" s="8"/>
      <c r="M243" s="8"/>
      <c r="N243" s="8"/>
    </row>
    <row r="244" spans="2:14" s="12" customFormat="1" ht="20.100000000000001" customHeight="1">
      <c r="B244" s="8"/>
      <c r="C244" s="8"/>
      <c r="D244" s="8"/>
      <c r="E244" s="8"/>
      <c r="F244" s="8"/>
      <c r="G244" s="8"/>
      <c r="H244" s="8"/>
      <c r="I244" s="8"/>
      <c r="J244" s="8"/>
      <c r="K244" s="8"/>
      <c r="L244" s="8"/>
      <c r="M244" s="8"/>
      <c r="N244" s="8"/>
    </row>
    <row r="245" spans="2:14" s="12" customFormat="1" ht="20.100000000000001" customHeight="1">
      <c r="B245" s="8"/>
      <c r="C245" s="8"/>
      <c r="D245" s="8"/>
      <c r="E245" s="8"/>
      <c r="F245" s="8"/>
      <c r="G245" s="8"/>
      <c r="H245" s="8"/>
      <c r="I245" s="8"/>
      <c r="J245" s="8"/>
      <c r="K245" s="8"/>
      <c r="L245" s="8"/>
      <c r="M245" s="8"/>
      <c r="N245" s="8"/>
    </row>
    <row r="246" spans="2:14" s="12" customFormat="1" ht="20.100000000000001" customHeight="1">
      <c r="B246" s="8"/>
      <c r="C246" s="8"/>
      <c r="D246" s="8"/>
      <c r="E246" s="8"/>
      <c r="F246" s="8"/>
      <c r="G246" s="8"/>
      <c r="H246" s="8"/>
      <c r="I246" s="8"/>
      <c r="J246" s="8"/>
      <c r="K246" s="8"/>
      <c r="L246" s="8"/>
      <c r="M246" s="8"/>
      <c r="N246" s="8"/>
    </row>
    <row r="247" spans="2:14" s="12" customFormat="1" ht="20.100000000000001" customHeight="1">
      <c r="B247" s="8"/>
      <c r="C247" s="8"/>
      <c r="D247" s="8"/>
      <c r="E247" s="8"/>
      <c r="F247" s="8"/>
      <c r="G247" s="8"/>
      <c r="H247" s="8"/>
      <c r="I247" s="8"/>
      <c r="J247" s="8"/>
      <c r="K247" s="8"/>
      <c r="L247" s="8"/>
      <c r="M247" s="8"/>
      <c r="N247" s="8"/>
    </row>
    <row r="248" spans="2:14" s="12" customFormat="1" ht="20.100000000000001" customHeight="1">
      <c r="B248" s="8"/>
      <c r="C248" s="8"/>
      <c r="D248" s="8"/>
      <c r="E248" s="8"/>
      <c r="F248" s="8"/>
      <c r="G248" s="8"/>
      <c r="H248" s="8"/>
      <c r="I248" s="8"/>
      <c r="J248" s="8"/>
      <c r="K248" s="8"/>
      <c r="L248" s="8"/>
      <c r="M248" s="8"/>
      <c r="N248" s="8"/>
    </row>
    <row r="249" spans="2:14" s="12" customFormat="1" ht="20.100000000000001" customHeight="1">
      <c r="B249" s="8"/>
      <c r="C249" s="8"/>
      <c r="D249" s="8"/>
      <c r="E249" s="8"/>
      <c r="F249" s="8"/>
      <c r="G249" s="8"/>
      <c r="H249" s="8"/>
      <c r="I249" s="8"/>
      <c r="J249" s="8"/>
      <c r="K249" s="8"/>
      <c r="L249" s="8"/>
      <c r="M249" s="8"/>
      <c r="N249" s="8"/>
    </row>
    <row r="250" spans="2:14" s="12" customFormat="1" ht="20.100000000000001" customHeight="1">
      <c r="B250" s="8"/>
      <c r="C250" s="8"/>
      <c r="D250" s="8"/>
      <c r="E250" s="8"/>
      <c r="F250" s="8"/>
      <c r="G250" s="8"/>
      <c r="H250" s="8"/>
      <c r="I250" s="8"/>
      <c r="J250" s="8"/>
      <c r="K250" s="8"/>
      <c r="L250" s="8"/>
      <c r="M250" s="8"/>
      <c r="N250" s="8"/>
    </row>
    <row r="251" spans="2:14" s="12" customFormat="1" ht="20.100000000000001" customHeight="1">
      <c r="B251" s="8"/>
      <c r="C251" s="8"/>
      <c r="D251" s="8"/>
      <c r="E251" s="8"/>
      <c r="F251" s="8"/>
      <c r="G251" s="8"/>
      <c r="H251" s="8"/>
      <c r="I251" s="8"/>
      <c r="J251" s="8"/>
      <c r="K251" s="8"/>
      <c r="L251" s="8"/>
      <c r="M251" s="8"/>
      <c r="N251" s="8"/>
    </row>
    <row r="252" spans="2:14" s="12" customFormat="1" ht="20.100000000000001" customHeight="1">
      <c r="B252" s="8"/>
      <c r="C252" s="8"/>
      <c r="D252" s="8"/>
      <c r="E252" s="8"/>
      <c r="F252" s="8"/>
      <c r="G252" s="8"/>
      <c r="H252" s="8"/>
      <c r="I252" s="8"/>
      <c r="J252" s="8"/>
      <c r="K252" s="8"/>
      <c r="L252" s="8"/>
      <c r="M252" s="8"/>
      <c r="N252" s="8"/>
    </row>
    <row r="253" spans="2:14" s="12" customFormat="1" ht="20.100000000000001" customHeight="1">
      <c r="B253" s="8"/>
      <c r="C253" s="8"/>
      <c r="D253" s="8"/>
      <c r="E253" s="8"/>
      <c r="F253" s="8"/>
      <c r="G253" s="8"/>
      <c r="H253" s="8"/>
      <c r="I253" s="8"/>
      <c r="J253" s="8"/>
      <c r="K253" s="8"/>
      <c r="L253" s="8"/>
      <c r="M253" s="8"/>
      <c r="N253" s="8"/>
    </row>
    <row r="254" spans="2:14" s="12" customFormat="1" ht="20.100000000000001" customHeight="1">
      <c r="B254" s="8"/>
      <c r="C254" s="8"/>
      <c r="D254" s="8"/>
      <c r="E254" s="8"/>
      <c r="F254" s="8"/>
      <c r="G254" s="8"/>
      <c r="H254" s="8"/>
      <c r="I254" s="8"/>
      <c r="J254" s="8"/>
      <c r="K254" s="8"/>
      <c r="L254" s="8"/>
      <c r="M254" s="8"/>
      <c r="N254" s="8"/>
    </row>
    <row r="255" spans="2:14" s="12" customFormat="1" ht="20.100000000000001" customHeight="1">
      <c r="B255" s="8"/>
      <c r="C255" s="8"/>
      <c r="D255" s="8"/>
      <c r="E255" s="8"/>
      <c r="F255" s="8"/>
      <c r="G255" s="8"/>
      <c r="H255" s="8"/>
      <c r="I255" s="8"/>
      <c r="J255" s="8"/>
      <c r="K255" s="8"/>
      <c r="L255" s="8"/>
      <c r="M255" s="8"/>
      <c r="N255" s="8"/>
    </row>
    <row r="256" spans="2:14" s="12" customFormat="1" ht="20.100000000000001" customHeight="1">
      <c r="B256" s="8"/>
      <c r="C256" s="8"/>
      <c r="D256" s="8"/>
      <c r="E256" s="8"/>
      <c r="F256" s="8"/>
      <c r="G256" s="8"/>
      <c r="H256" s="8"/>
      <c r="I256" s="8"/>
      <c r="J256" s="8"/>
      <c r="K256" s="8"/>
      <c r="L256" s="8"/>
      <c r="M256" s="8"/>
      <c r="N256" s="8"/>
    </row>
    <row r="257" spans="2:14" s="12" customFormat="1" ht="20.100000000000001" customHeight="1">
      <c r="B257" s="8"/>
      <c r="C257" s="8"/>
      <c r="D257" s="8"/>
      <c r="E257" s="8"/>
      <c r="F257" s="8"/>
      <c r="G257" s="8"/>
      <c r="H257" s="8"/>
      <c r="I257" s="8"/>
      <c r="J257" s="8"/>
      <c r="K257" s="8"/>
      <c r="L257" s="8"/>
      <c r="M257" s="8"/>
      <c r="N257" s="8"/>
    </row>
    <row r="258" spans="2:14" s="12" customFormat="1" ht="20.100000000000001" customHeight="1">
      <c r="B258" s="8"/>
      <c r="C258" s="8"/>
      <c r="D258" s="8"/>
      <c r="E258" s="8"/>
      <c r="F258" s="8"/>
      <c r="G258" s="8"/>
      <c r="H258" s="8"/>
      <c r="I258" s="8"/>
      <c r="J258" s="8"/>
      <c r="K258" s="8"/>
      <c r="L258" s="8"/>
      <c r="M258" s="8"/>
      <c r="N258" s="8"/>
    </row>
    <row r="259" spans="2:14" s="12" customFormat="1" ht="20.100000000000001" customHeight="1">
      <c r="B259" s="8"/>
      <c r="C259" s="8"/>
      <c r="D259" s="8"/>
      <c r="E259" s="8"/>
      <c r="F259" s="8"/>
      <c r="G259" s="8"/>
      <c r="H259" s="8"/>
      <c r="I259" s="8"/>
      <c r="J259" s="8"/>
      <c r="K259" s="8"/>
      <c r="L259" s="8"/>
      <c r="M259" s="8"/>
      <c r="N259" s="8"/>
    </row>
    <row r="260" spans="2:14" s="12" customFormat="1" ht="20.100000000000001" customHeight="1">
      <c r="B260" s="8"/>
      <c r="C260" s="8"/>
      <c r="D260" s="8"/>
      <c r="E260" s="8"/>
      <c r="F260" s="8"/>
      <c r="G260" s="8"/>
      <c r="H260" s="8"/>
      <c r="I260" s="8"/>
      <c r="J260" s="8"/>
      <c r="K260" s="8"/>
      <c r="L260" s="8"/>
      <c r="M260" s="8"/>
      <c r="N260" s="8"/>
    </row>
    <row r="261" spans="2:14" s="12" customFormat="1" ht="20.100000000000001" customHeight="1">
      <c r="B261" s="8"/>
      <c r="C261" s="8"/>
      <c r="D261" s="8"/>
      <c r="E261" s="8"/>
      <c r="F261" s="8"/>
      <c r="G261" s="8"/>
      <c r="H261" s="8"/>
      <c r="I261" s="8"/>
      <c r="J261" s="8"/>
      <c r="K261" s="8"/>
      <c r="L261" s="8"/>
      <c r="M261" s="8"/>
      <c r="N261" s="8"/>
    </row>
    <row r="262" spans="2:14" s="12" customFormat="1" ht="20.100000000000001" customHeight="1">
      <c r="B262" s="8"/>
      <c r="C262" s="8"/>
      <c r="D262" s="8"/>
      <c r="E262" s="8"/>
      <c r="F262" s="8"/>
      <c r="G262" s="8"/>
      <c r="H262" s="8"/>
      <c r="I262" s="8"/>
      <c r="J262" s="8"/>
      <c r="K262" s="8"/>
      <c r="L262" s="8"/>
      <c r="M262" s="8"/>
      <c r="N262" s="8"/>
    </row>
    <row r="263" spans="2:14" s="12" customFormat="1" ht="20.100000000000001" customHeight="1">
      <c r="B263" s="8"/>
      <c r="C263" s="8"/>
      <c r="D263" s="8"/>
      <c r="E263" s="8"/>
      <c r="F263" s="8"/>
      <c r="G263" s="8"/>
      <c r="H263" s="8"/>
      <c r="I263" s="8"/>
      <c r="J263" s="8"/>
      <c r="K263" s="8"/>
      <c r="L263" s="8"/>
      <c r="M263" s="8"/>
      <c r="N263" s="8"/>
    </row>
    <row r="264" spans="2:14" s="12" customFormat="1" ht="20.100000000000001" customHeight="1">
      <c r="B264" s="8"/>
      <c r="C264" s="8"/>
      <c r="D264" s="8"/>
      <c r="E264" s="8"/>
      <c r="F264" s="8"/>
      <c r="G264" s="8"/>
      <c r="H264" s="8"/>
      <c r="I264" s="8"/>
      <c r="J264" s="8"/>
      <c r="K264" s="8"/>
      <c r="L264" s="8"/>
      <c r="M264" s="8"/>
      <c r="N264" s="8"/>
    </row>
    <row r="265" spans="2:14" s="12" customFormat="1" ht="20.100000000000001" customHeight="1">
      <c r="B265" s="8"/>
      <c r="C265" s="8"/>
      <c r="D265" s="8"/>
      <c r="E265" s="8"/>
      <c r="F265" s="8"/>
      <c r="G265" s="8"/>
      <c r="H265" s="8"/>
      <c r="I265" s="8"/>
      <c r="J265" s="8"/>
      <c r="K265" s="8"/>
      <c r="L265" s="8"/>
      <c r="M265" s="8"/>
      <c r="N265" s="8"/>
    </row>
    <row r="266" spans="2:14" s="12" customFormat="1" ht="20.100000000000001" customHeight="1">
      <c r="B266" s="8"/>
      <c r="C266" s="8"/>
      <c r="D266" s="8"/>
      <c r="E266" s="8"/>
      <c r="F266" s="8"/>
      <c r="G266" s="8"/>
      <c r="H266" s="8"/>
      <c r="I266" s="8"/>
      <c r="J266" s="8"/>
      <c r="K266" s="8"/>
      <c r="L266" s="8"/>
      <c r="M266" s="8"/>
      <c r="N266" s="8"/>
    </row>
    <row r="267" spans="2:14" s="12" customFormat="1" ht="20.100000000000001" customHeight="1">
      <c r="B267" s="8"/>
      <c r="C267" s="8"/>
      <c r="D267" s="8"/>
      <c r="E267" s="8"/>
      <c r="F267" s="8"/>
      <c r="G267" s="8"/>
      <c r="H267" s="8"/>
      <c r="I267" s="8"/>
      <c r="J267" s="8"/>
      <c r="K267" s="8"/>
      <c r="L267" s="8"/>
      <c r="M267" s="8"/>
      <c r="N267" s="8"/>
    </row>
    <row r="268" spans="2:14" s="12" customFormat="1" ht="20.100000000000001" customHeight="1">
      <c r="B268" s="8"/>
      <c r="C268" s="8"/>
      <c r="D268" s="8"/>
      <c r="E268" s="8"/>
      <c r="F268" s="8"/>
      <c r="G268" s="8"/>
      <c r="H268" s="8"/>
      <c r="I268" s="8"/>
      <c r="J268" s="8"/>
      <c r="K268" s="8"/>
      <c r="L268" s="8"/>
      <c r="M268" s="8"/>
      <c r="N268" s="8"/>
    </row>
    <row r="269" spans="2:14" s="12" customFormat="1" ht="20.100000000000001" customHeight="1">
      <c r="B269" s="8"/>
      <c r="C269" s="8"/>
      <c r="D269" s="8"/>
      <c r="E269" s="8"/>
      <c r="F269" s="8"/>
      <c r="G269" s="8"/>
      <c r="H269" s="8"/>
      <c r="I269" s="8"/>
      <c r="J269" s="8"/>
      <c r="K269" s="8"/>
      <c r="L269" s="8"/>
      <c r="M269" s="8"/>
      <c r="N269" s="8"/>
    </row>
    <row r="270" spans="2:14" s="12" customFormat="1" ht="20.100000000000001" customHeight="1">
      <c r="B270" s="8"/>
      <c r="C270" s="8"/>
      <c r="D270" s="8"/>
      <c r="E270" s="8"/>
      <c r="F270" s="8"/>
      <c r="G270" s="8"/>
      <c r="H270" s="8"/>
      <c r="I270" s="8"/>
      <c r="J270" s="8"/>
      <c r="K270" s="8"/>
      <c r="L270" s="8"/>
      <c r="M270" s="8"/>
      <c r="N270" s="8"/>
    </row>
    <row r="271" spans="2:14" s="12" customFormat="1" ht="20.100000000000001" customHeight="1">
      <c r="B271" s="8"/>
      <c r="C271" s="8"/>
      <c r="D271" s="8"/>
      <c r="E271" s="8"/>
      <c r="F271" s="8"/>
      <c r="G271" s="8"/>
      <c r="H271" s="8"/>
      <c r="I271" s="8"/>
      <c r="J271" s="8"/>
      <c r="K271" s="8"/>
      <c r="L271" s="8"/>
      <c r="M271" s="8"/>
      <c r="N271" s="8"/>
    </row>
    <row r="272" spans="2:14" s="12" customFormat="1" ht="20.100000000000001" customHeight="1">
      <c r="B272" s="8"/>
      <c r="C272" s="8"/>
      <c r="D272" s="8"/>
      <c r="E272" s="8"/>
      <c r="F272" s="8"/>
      <c r="G272" s="8"/>
      <c r="H272" s="8"/>
      <c r="I272" s="8"/>
      <c r="J272" s="8"/>
      <c r="K272" s="8"/>
      <c r="L272" s="8"/>
      <c r="M272" s="8"/>
      <c r="N272" s="8"/>
    </row>
    <row r="273" spans="2:14" s="12" customFormat="1" ht="20.100000000000001" customHeight="1">
      <c r="B273" s="8"/>
      <c r="C273" s="8"/>
      <c r="D273" s="8"/>
      <c r="E273" s="8"/>
      <c r="F273" s="8"/>
      <c r="G273" s="8"/>
      <c r="H273" s="8"/>
      <c r="I273" s="8"/>
      <c r="J273" s="8"/>
      <c r="K273" s="8"/>
      <c r="L273" s="8"/>
      <c r="M273" s="8"/>
      <c r="N273" s="8"/>
    </row>
    <row r="274" spans="2:14" s="12" customFormat="1" ht="20.100000000000001" customHeight="1">
      <c r="B274" s="8"/>
      <c r="C274" s="8"/>
      <c r="D274" s="8"/>
      <c r="E274" s="8"/>
      <c r="F274" s="8"/>
      <c r="G274" s="8"/>
      <c r="H274" s="8"/>
      <c r="I274" s="8"/>
      <c r="J274" s="8"/>
      <c r="K274" s="8"/>
      <c r="L274" s="8"/>
      <c r="M274" s="8"/>
      <c r="N274" s="8"/>
    </row>
    <row r="275" spans="2:14" s="12" customFormat="1" ht="20.100000000000001" customHeight="1">
      <c r="B275" s="8"/>
      <c r="C275" s="8"/>
      <c r="D275" s="8"/>
      <c r="E275" s="8"/>
      <c r="F275" s="8"/>
      <c r="G275" s="8"/>
      <c r="H275" s="8"/>
      <c r="I275" s="8"/>
      <c r="J275" s="8"/>
      <c r="K275" s="8"/>
      <c r="L275" s="8"/>
      <c r="M275" s="8"/>
      <c r="N275" s="8"/>
    </row>
    <row r="276" spans="2:14" s="12" customFormat="1" ht="20.100000000000001" customHeight="1">
      <c r="B276" s="8"/>
      <c r="C276" s="8"/>
      <c r="D276" s="8"/>
      <c r="E276" s="8"/>
      <c r="F276" s="8"/>
      <c r="G276" s="8"/>
      <c r="H276" s="8"/>
      <c r="I276" s="8"/>
      <c r="J276" s="8"/>
      <c r="K276" s="8"/>
      <c r="L276" s="8"/>
      <c r="M276" s="8"/>
      <c r="N276" s="8"/>
    </row>
    <row r="277" spans="2:14" s="12" customFormat="1" ht="20.100000000000001" customHeight="1">
      <c r="B277" s="8"/>
      <c r="C277" s="8"/>
      <c r="D277" s="8"/>
      <c r="E277" s="8"/>
      <c r="F277" s="8"/>
      <c r="G277" s="8"/>
      <c r="H277" s="8"/>
      <c r="I277" s="8"/>
      <c r="J277" s="8"/>
      <c r="K277" s="8"/>
      <c r="L277" s="8"/>
      <c r="M277" s="8"/>
      <c r="N277" s="8"/>
    </row>
    <row r="278" spans="2:14" s="12" customFormat="1" ht="20.100000000000001" customHeight="1">
      <c r="B278" s="8"/>
      <c r="C278" s="8"/>
      <c r="D278" s="8"/>
      <c r="E278" s="8"/>
      <c r="F278" s="8"/>
      <c r="G278" s="8"/>
      <c r="H278" s="8"/>
      <c r="I278" s="8"/>
      <c r="J278" s="8"/>
      <c r="K278" s="8"/>
      <c r="L278" s="8"/>
      <c r="M278" s="8"/>
      <c r="N278" s="8"/>
    </row>
    <row r="279" spans="2:14" s="12" customFormat="1" ht="20.100000000000001" customHeight="1">
      <c r="B279" s="8"/>
      <c r="C279" s="8"/>
      <c r="D279" s="8"/>
      <c r="E279" s="8"/>
      <c r="F279" s="8"/>
      <c r="G279" s="8"/>
      <c r="H279" s="8"/>
      <c r="I279" s="8"/>
      <c r="J279" s="8"/>
      <c r="K279" s="8"/>
      <c r="L279" s="8"/>
      <c r="M279" s="8"/>
      <c r="N279" s="8"/>
    </row>
    <row r="280" spans="2:14" s="12" customFormat="1" ht="20.100000000000001" customHeight="1">
      <c r="B280" s="8"/>
      <c r="C280" s="8"/>
      <c r="D280" s="8"/>
      <c r="E280" s="8"/>
      <c r="F280" s="8"/>
      <c r="G280" s="8"/>
      <c r="H280" s="8"/>
      <c r="I280" s="8"/>
      <c r="J280" s="8"/>
      <c r="K280" s="8"/>
      <c r="L280" s="8"/>
      <c r="M280" s="8"/>
      <c r="N280" s="8"/>
    </row>
    <row r="281" spans="2:14" s="12" customFormat="1" ht="20.100000000000001" customHeight="1">
      <c r="B281" s="8"/>
      <c r="C281" s="8"/>
      <c r="D281" s="8"/>
      <c r="E281" s="8"/>
      <c r="F281" s="8"/>
      <c r="G281" s="8"/>
      <c r="H281" s="8"/>
      <c r="I281" s="8"/>
      <c r="J281" s="8"/>
      <c r="K281" s="8"/>
      <c r="L281" s="8"/>
      <c r="M281" s="8"/>
      <c r="N281" s="8"/>
    </row>
    <row r="282" spans="2:14" s="12" customFormat="1" ht="20.100000000000001" customHeight="1">
      <c r="B282" s="8"/>
      <c r="C282" s="8"/>
      <c r="D282" s="8"/>
      <c r="E282" s="8"/>
      <c r="F282" s="8"/>
      <c r="G282" s="8"/>
      <c r="H282" s="8"/>
      <c r="I282" s="8"/>
      <c r="J282" s="8"/>
      <c r="K282" s="8"/>
      <c r="L282" s="8"/>
      <c r="M282" s="8"/>
      <c r="N282" s="8"/>
    </row>
    <row r="283" spans="2:14" s="12" customFormat="1" ht="20.100000000000001" customHeight="1">
      <c r="B283" s="8"/>
      <c r="C283" s="8"/>
      <c r="D283" s="8"/>
      <c r="E283" s="8"/>
      <c r="F283" s="8"/>
      <c r="G283" s="8"/>
      <c r="H283" s="8"/>
      <c r="I283" s="8"/>
      <c r="J283" s="8"/>
      <c r="K283" s="8"/>
      <c r="L283" s="8"/>
      <c r="M283" s="8"/>
      <c r="N283" s="8"/>
    </row>
    <row r="284" spans="2:14" s="12" customFormat="1" ht="20.100000000000001" customHeight="1">
      <c r="B284" s="8"/>
      <c r="C284" s="8"/>
      <c r="D284" s="8"/>
      <c r="E284" s="8"/>
      <c r="F284" s="8"/>
      <c r="G284" s="8"/>
      <c r="H284" s="8"/>
      <c r="I284" s="8"/>
      <c r="J284" s="8"/>
      <c r="K284" s="8"/>
      <c r="L284" s="8"/>
      <c r="M284" s="8"/>
      <c r="N284" s="8"/>
    </row>
    <row r="285" spans="2:14" s="12" customFormat="1" ht="20.100000000000001" customHeight="1">
      <c r="B285" s="8"/>
      <c r="C285" s="8"/>
      <c r="D285" s="8"/>
      <c r="E285" s="8"/>
      <c r="F285" s="8"/>
      <c r="G285" s="8"/>
      <c r="H285" s="8"/>
      <c r="I285" s="8"/>
      <c r="J285" s="8"/>
      <c r="K285" s="8"/>
      <c r="L285" s="8"/>
      <c r="M285" s="8"/>
      <c r="N285" s="8"/>
    </row>
    <row r="286" spans="2:14" s="12" customFormat="1" ht="20.100000000000001" customHeight="1">
      <c r="B286" s="8"/>
      <c r="C286" s="8"/>
      <c r="D286" s="8"/>
      <c r="E286" s="8"/>
      <c r="F286" s="8"/>
      <c r="G286" s="8"/>
      <c r="H286" s="8"/>
      <c r="I286" s="8"/>
      <c r="J286" s="8"/>
      <c r="K286" s="8"/>
      <c r="L286" s="8"/>
      <c r="M286" s="8"/>
      <c r="N286" s="8"/>
    </row>
    <row r="287" spans="2:14" s="12" customFormat="1" ht="20.100000000000001" customHeight="1">
      <c r="B287" s="8"/>
      <c r="C287" s="8"/>
      <c r="D287" s="8"/>
      <c r="E287" s="8"/>
      <c r="F287" s="8"/>
      <c r="G287" s="8"/>
      <c r="H287" s="8"/>
      <c r="I287" s="8"/>
      <c r="J287" s="8"/>
      <c r="K287" s="8"/>
      <c r="L287" s="8"/>
      <c r="M287" s="8"/>
      <c r="N287" s="8"/>
    </row>
    <row r="288" spans="2:14" s="12" customFormat="1" ht="20.100000000000001" customHeight="1">
      <c r="B288" s="8"/>
      <c r="C288" s="8"/>
      <c r="D288" s="8"/>
      <c r="E288" s="8"/>
      <c r="F288" s="8"/>
      <c r="G288" s="8"/>
      <c r="H288" s="8"/>
      <c r="I288" s="8"/>
      <c r="J288" s="8"/>
      <c r="K288" s="8"/>
      <c r="L288" s="8"/>
      <c r="M288" s="8"/>
      <c r="N288" s="8"/>
    </row>
    <row r="289" spans="2:14" s="12" customFormat="1" ht="20.100000000000001" customHeight="1">
      <c r="B289" s="8"/>
      <c r="C289" s="8"/>
      <c r="D289" s="8"/>
      <c r="E289" s="8"/>
      <c r="F289" s="8"/>
      <c r="G289" s="8"/>
      <c r="H289" s="8"/>
      <c r="I289" s="8"/>
      <c r="J289" s="8"/>
      <c r="K289" s="8"/>
      <c r="L289" s="8"/>
      <c r="M289" s="8"/>
      <c r="N289" s="8"/>
    </row>
    <row r="290" spans="2:14" s="12" customFormat="1" ht="20.100000000000001" customHeight="1">
      <c r="B290" s="8"/>
      <c r="C290" s="8"/>
      <c r="D290" s="8"/>
      <c r="E290" s="8"/>
      <c r="F290" s="8"/>
      <c r="G290" s="8"/>
      <c r="H290" s="8"/>
      <c r="I290" s="8"/>
      <c r="J290" s="8"/>
      <c r="K290" s="8"/>
      <c r="L290" s="8"/>
      <c r="M290" s="8"/>
      <c r="N290" s="8"/>
    </row>
    <row r="291" spans="2:14" s="12" customFormat="1" ht="20.100000000000001" customHeight="1">
      <c r="B291" s="8"/>
      <c r="C291" s="8"/>
      <c r="D291" s="8"/>
      <c r="E291" s="8"/>
      <c r="F291" s="8"/>
      <c r="G291" s="8"/>
      <c r="H291" s="8"/>
      <c r="I291" s="8"/>
      <c r="J291" s="8"/>
      <c r="K291" s="8"/>
      <c r="L291" s="8"/>
      <c r="M291" s="8"/>
      <c r="N291" s="8"/>
    </row>
    <row r="292" spans="2:14" s="12" customFormat="1" ht="20.100000000000001" customHeight="1">
      <c r="B292" s="8"/>
      <c r="C292" s="8"/>
      <c r="D292" s="8"/>
      <c r="E292" s="8"/>
      <c r="F292" s="8"/>
      <c r="G292" s="8"/>
      <c r="H292" s="8"/>
      <c r="I292" s="8"/>
      <c r="J292" s="8"/>
      <c r="K292" s="8"/>
      <c r="L292" s="8"/>
      <c r="M292" s="8"/>
      <c r="N292" s="8"/>
    </row>
    <row r="293" spans="2:14" s="12" customFormat="1" ht="20.100000000000001" customHeight="1">
      <c r="B293" s="8"/>
      <c r="C293" s="8"/>
      <c r="D293" s="8"/>
      <c r="E293" s="8"/>
      <c r="F293" s="8"/>
      <c r="G293" s="8"/>
      <c r="H293" s="8"/>
      <c r="I293" s="8"/>
      <c r="J293" s="8"/>
      <c r="K293" s="8"/>
      <c r="L293" s="8"/>
      <c r="M293" s="8"/>
      <c r="N293" s="8"/>
    </row>
    <row r="294" spans="2:14" s="12" customFormat="1" ht="20.100000000000001" customHeight="1">
      <c r="B294" s="8"/>
      <c r="C294" s="8"/>
      <c r="D294" s="8"/>
      <c r="E294" s="8"/>
      <c r="F294" s="8"/>
      <c r="G294" s="8"/>
      <c r="H294" s="8"/>
      <c r="I294" s="8"/>
      <c r="J294" s="8"/>
      <c r="K294" s="8"/>
      <c r="L294" s="8"/>
      <c r="M294" s="8"/>
      <c r="N294" s="8"/>
    </row>
    <row r="295" spans="2:14" s="12" customFormat="1" ht="20.100000000000001" customHeight="1">
      <c r="B295" s="8"/>
      <c r="C295" s="8"/>
      <c r="D295" s="8"/>
      <c r="E295" s="8"/>
      <c r="F295" s="8"/>
      <c r="G295" s="8"/>
      <c r="H295" s="8"/>
      <c r="I295" s="8"/>
      <c r="J295" s="8"/>
      <c r="K295" s="8"/>
      <c r="L295" s="8"/>
      <c r="M295" s="8"/>
      <c r="N295" s="8"/>
    </row>
    <row r="296" spans="2:14" s="12" customFormat="1" ht="20.100000000000001" customHeight="1">
      <c r="B296" s="8"/>
      <c r="C296" s="8"/>
      <c r="D296" s="8"/>
      <c r="E296" s="8"/>
      <c r="F296" s="8"/>
      <c r="G296" s="8"/>
      <c r="H296" s="8"/>
      <c r="I296" s="8"/>
      <c r="J296" s="8"/>
      <c r="K296" s="8"/>
      <c r="L296" s="8"/>
      <c r="M296" s="8"/>
      <c r="N296" s="8"/>
    </row>
    <row r="297" spans="2:14" s="12" customFormat="1" ht="20.100000000000001" customHeight="1">
      <c r="B297" s="8"/>
      <c r="C297" s="8"/>
      <c r="D297" s="8"/>
      <c r="E297" s="8"/>
      <c r="F297" s="8"/>
      <c r="G297" s="8"/>
      <c r="H297" s="8"/>
      <c r="I297" s="8"/>
      <c r="J297" s="8"/>
      <c r="K297" s="8"/>
      <c r="L297" s="8"/>
      <c r="M297" s="8"/>
      <c r="N297" s="8"/>
    </row>
    <row r="298" spans="2:14" s="12" customFormat="1" ht="20.100000000000001" customHeight="1">
      <c r="B298" s="8"/>
      <c r="C298" s="8"/>
      <c r="D298" s="8"/>
      <c r="E298" s="8"/>
      <c r="F298" s="8"/>
      <c r="G298" s="8"/>
      <c r="H298" s="8"/>
      <c r="I298" s="8"/>
      <c r="J298" s="8"/>
      <c r="K298" s="8"/>
      <c r="L298" s="8"/>
      <c r="M298" s="8"/>
      <c r="N298" s="8"/>
    </row>
    <row r="299" spans="2:14" s="12" customFormat="1" ht="20.100000000000001" customHeight="1">
      <c r="B299" s="8"/>
      <c r="C299" s="8"/>
      <c r="D299" s="8"/>
      <c r="E299" s="8"/>
      <c r="F299" s="8"/>
      <c r="G299" s="8"/>
      <c r="H299" s="8"/>
      <c r="I299" s="8"/>
      <c r="J299" s="8"/>
      <c r="K299" s="8"/>
      <c r="L299" s="8"/>
      <c r="M299" s="8"/>
      <c r="N299" s="8"/>
    </row>
    <row r="300" spans="2:14" s="12" customFormat="1" ht="20.100000000000001" customHeight="1">
      <c r="B300" s="8"/>
      <c r="C300" s="8"/>
      <c r="D300" s="8"/>
      <c r="E300" s="8"/>
      <c r="F300" s="8"/>
      <c r="G300" s="8"/>
      <c r="H300" s="8"/>
      <c r="I300" s="8"/>
      <c r="J300" s="8"/>
      <c r="K300" s="8"/>
      <c r="L300" s="8"/>
      <c r="M300" s="8"/>
      <c r="N300" s="8"/>
    </row>
    <row r="301" spans="2:14" s="12" customFormat="1" ht="20.100000000000001" customHeight="1">
      <c r="B301" s="8"/>
      <c r="C301" s="8"/>
      <c r="D301" s="8"/>
      <c r="E301" s="8"/>
      <c r="F301" s="8"/>
      <c r="G301" s="8"/>
      <c r="H301" s="8"/>
      <c r="I301" s="8"/>
      <c r="J301" s="8"/>
      <c r="K301" s="8"/>
      <c r="L301" s="8"/>
      <c r="M301" s="8"/>
      <c r="N301" s="8"/>
    </row>
    <row r="302" spans="2:14" s="12" customFormat="1" ht="20.100000000000001" customHeight="1">
      <c r="B302" s="8"/>
      <c r="C302" s="8"/>
      <c r="D302" s="8"/>
      <c r="E302" s="8"/>
      <c r="F302" s="8"/>
      <c r="G302" s="8"/>
      <c r="H302" s="8"/>
      <c r="I302" s="8"/>
      <c r="J302" s="8"/>
      <c r="K302" s="8"/>
      <c r="L302" s="8"/>
      <c r="M302" s="8"/>
      <c r="N302" s="8"/>
    </row>
    <row r="303" spans="2:14" s="12" customFormat="1" ht="20.100000000000001" customHeight="1">
      <c r="B303" s="8"/>
      <c r="C303" s="8"/>
      <c r="D303" s="8"/>
      <c r="E303" s="8"/>
      <c r="F303" s="8"/>
      <c r="G303" s="8"/>
      <c r="H303" s="8"/>
      <c r="I303" s="8"/>
      <c r="J303" s="8"/>
      <c r="K303" s="8"/>
      <c r="L303" s="8"/>
      <c r="M303" s="8"/>
      <c r="N303" s="8"/>
    </row>
    <row r="304" spans="2:14" s="12" customFormat="1" ht="20.100000000000001" customHeight="1">
      <c r="B304" s="8"/>
      <c r="C304" s="8"/>
      <c r="D304" s="8"/>
      <c r="E304" s="8"/>
      <c r="F304" s="8"/>
      <c r="G304" s="8"/>
      <c r="H304" s="8"/>
      <c r="I304" s="8"/>
      <c r="J304" s="8"/>
      <c r="K304" s="8"/>
      <c r="L304" s="8"/>
      <c r="M304" s="8"/>
      <c r="N304" s="8"/>
    </row>
    <row r="305" spans="2:14" s="12" customFormat="1" ht="20.100000000000001" customHeight="1">
      <c r="B305" s="8"/>
      <c r="C305" s="8"/>
      <c r="D305" s="8"/>
      <c r="E305" s="8"/>
      <c r="F305" s="8"/>
      <c r="G305" s="8"/>
      <c r="H305" s="8"/>
      <c r="I305" s="8"/>
      <c r="J305" s="8"/>
      <c r="K305" s="8"/>
      <c r="L305" s="8"/>
      <c r="M305" s="8"/>
      <c r="N305" s="8"/>
    </row>
    <row r="306" spans="2:14" s="12" customFormat="1" ht="20.100000000000001" customHeight="1">
      <c r="B306" s="8"/>
      <c r="C306" s="8"/>
      <c r="D306" s="8"/>
      <c r="E306" s="8"/>
      <c r="F306" s="8"/>
      <c r="G306" s="8"/>
      <c r="H306" s="8"/>
      <c r="I306" s="8"/>
      <c r="J306" s="8"/>
      <c r="K306" s="8"/>
      <c r="L306" s="8"/>
      <c r="M306" s="8"/>
      <c r="N306" s="8"/>
    </row>
    <row r="307" spans="2:14" s="12" customFormat="1" ht="20.100000000000001" customHeight="1">
      <c r="B307" s="8"/>
      <c r="C307" s="8"/>
      <c r="D307" s="8"/>
      <c r="E307" s="8"/>
      <c r="F307" s="8"/>
      <c r="G307" s="8"/>
      <c r="H307" s="8"/>
      <c r="I307" s="8"/>
      <c r="J307" s="8"/>
      <c r="K307" s="8"/>
      <c r="L307" s="8"/>
      <c r="M307" s="8"/>
      <c r="N307" s="8"/>
    </row>
    <row r="308" spans="2:14" s="12" customFormat="1" ht="20.100000000000001" customHeight="1">
      <c r="B308" s="8"/>
      <c r="C308" s="8"/>
      <c r="D308" s="8"/>
      <c r="E308" s="8"/>
      <c r="F308" s="8"/>
      <c r="G308" s="8"/>
      <c r="H308" s="8"/>
      <c r="I308" s="8"/>
      <c r="J308" s="8"/>
      <c r="K308" s="8"/>
      <c r="L308" s="8"/>
      <c r="M308" s="8"/>
      <c r="N308" s="8"/>
    </row>
    <row r="309" spans="2:14" s="12" customFormat="1" ht="20.100000000000001" customHeight="1">
      <c r="B309" s="8"/>
      <c r="C309" s="8"/>
      <c r="D309" s="8"/>
      <c r="E309" s="8"/>
      <c r="F309" s="8"/>
      <c r="G309" s="8"/>
      <c r="H309" s="8"/>
      <c r="I309" s="8"/>
      <c r="J309" s="8"/>
      <c r="K309" s="8"/>
      <c r="L309" s="8"/>
      <c r="M309" s="8"/>
      <c r="N309" s="8"/>
    </row>
    <row r="310" spans="2:14" s="12" customFormat="1" ht="20.100000000000001" customHeight="1">
      <c r="B310" s="8"/>
      <c r="C310" s="8"/>
      <c r="D310" s="8"/>
      <c r="E310" s="8"/>
      <c r="F310" s="8"/>
      <c r="G310" s="8"/>
      <c r="H310" s="8"/>
      <c r="I310" s="8"/>
      <c r="J310" s="8"/>
      <c r="K310" s="8"/>
      <c r="L310" s="8"/>
      <c r="M310" s="8"/>
      <c r="N310" s="8"/>
    </row>
    <row r="311" spans="2:14" s="12" customFormat="1" ht="20.100000000000001" customHeight="1">
      <c r="B311" s="8"/>
      <c r="C311" s="8"/>
      <c r="D311" s="8"/>
      <c r="E311" s="8"/>
      <c r="F311" s="8"/>
      <c r="G311" s="8"/>
      <c r="H311" s="8"/>
      <c r="I311" s="8"/>
      <c r="J311" s="8"/>
      <c r="K311" s="8"/>
      <c r="L311" s="8"/>
      <c r="M311" s="8"/>
      <c r="N311" s="8"/>
    </row>
    <row r="312" spans="2:14" s="12" customFormat="1" ht="20.100000000000001" customHeight="1">
      <c r="B312" s="8"/>
      <c r="C312" s="8"/>
      <c r="D312" s="8"/>
      <c r="E312" s="8"/>
      <c r="F312" s="8"/>
      <c r="G312" s="8"/>
      <c r="H312" s="8"/>
      <c r="I312" s="8"/>
      <c r="J312" s="8"/>
      <c r="K312" s="8"/>
      <c r="L312" s="8"/>
      <c r="M312" s="8"/>
      <c r="N312" s="8"/>
    </row>
    <row r="313" spans="2:14" s="12" customFormat="1" ht="20.100000000000001" customHeight="1">
      <c r="B313" s="8"/>
      <c r="C313" s="8"/>
      <c r="D313" s="8"/>
      <c r="E313" s="8"/>
      <c r="F313" s="8"/>
      <c r="G313" s="8"/>
      <c r="H313" s="8"/>
      <c r="I313" s="8"/>
      <c r="J313" s="8"/>
      <c r="K313" s="8"/>
      <c r="L313" s="8"/>
      <c r="M313" s="8"/>
      <c r="N313" s="8"/>
    </row>
    <row r="314" spans="2:14" s="12" customFormat="1" ht="20.100000000000001" customHeight="1">
      <c r="B314" s="8"/>
      <c r="C314" s="8"/>
      <c r="D314" s="8"/>
      <c r="E314" s="8"/>
      <c r="F314" s="8"/>
      <c r="G314" s="8"/>
      <c r="H314" s="8"/>
      <c r="I314" s="8"/>
      <c r="J314" s="8"/>
      <c r="K314" s="8"/>
      <c r="L314" s="8"/>
      <c r="M314" s="8"/>
      <c r="N314" s="8"/>
    </row>
    <row r="315" spans="2:14" s="12" customFormat="1" ht="20.100000000000001" customHeight="1">
      <c r="B315" s="8"/>
      <c r="C315" s="8"/>
      <c r="D315" s="8"/>
      <c r="E315" s="8"/>
      <c r="F315" s="8"/>
      <c r="G315" s="8"/>
      <c r="H315" s="8"/>
      <c r="I315" s="8"/>
      <c r="J315" s="8"/>
      <c r="K315" s="8"/>
      <c r="L315" s="8"/>
      <c r="M315" s="8"/>
      <c r="N315" s="8"/>
    </row>
    <row r="316" spans="2:14" s="12" customFormat="1" ht="20.100000000000001" customHeight="1">
      <c r="B316" s="8"/>
      <c r="C316" s="8"/>
      <c r="D316" s="8"/>
      <c r="E316" s="8"/>
      <c r="F316" s="8"/>
      <c r="G316" s="8"/>
      <c r="H316" s="8"/>
      <c r="I316" s="8"/>
      <c r="J316" s="8"/>
      <c r="K316" s="8"/>
      <c r="L316" s="8"/>
      <c r="M316" s="8"/>
      <c r="N316" s="8"/>
    </row>
    <row r="317" spans="2:14" s="12" customFormat="1" ht="20.100000000000001" customHeight="1">
      <c r="B317" s="8"/>
      <c r="C317" s="8"/>
      <c r="D317" s="8"/>
      <c r="E317" s="8"/>
      <c r="F317" s="8"/>
      <c r="G317" s="8"/>
      <c r="H317" s="8"/>
      <c r="I317" s="8"/>
      <c r="J317" s="8"/>
      <c r="K317" s="8"/>
      <c r="L317" s="8"/>
      <c r="M317" s="8"/>
      <c r="N317" s="8"/>
    </row>
    <row r="318" spans="2:14" s="12" customFormat="1" ht="20.100000000000001" customHeight="1">
      <c r="B318" s="8"/>
      <c r="C318" s="8"/>
      <c r="D318" s="8"/>
      <c r="E318" s="8"/>
      <c r="F318" s="8"/>
      <c r="G318" s="8"/>
      <c r="H318" s="8"/>
      <c r="I318" s="8"/>
      <c r="J318" s="8"/>
      <c r="K318" s="8"/>
      <c r="L318" s="8"/>
      <c r="M318" s="8"/>
      <c r="N318" s="8"/>
    </row>
    <row r="319" spans="2:14" s="12" customFormat="1" ht="20.100000000000001" customHeight="1">
      <c r="B319" s="8"/>
      <c r="C319" s="8"/>
      <c r="D319" s="8"/>
      <c r="E319" s="8"/>
      <c r="F319" s="8"/>
      <c r="G319" s="8"/>
      <c r="H319" s="8"/>
      <c r="I319" s="8"/>
      <c r="J319" s="8"/>
      <c r="K319" s="8"/>
      <c r="L319" s="8"/>
      <c r="M319" s="8"/>
      <c r="N319" s="8"/>
    </row>
    <row r="320" spans="2:14" s="12" customFormat="1" ht="20.100000000000001" customHeight="1">
      <c r="B320" s="8"/>
      <c r="C320" s="8"/>
      <c r="D320" s="8"/>
      <c r="E320" s="8"/>
      <c r="F320" s="8"/>
      <c r="G320" s="8"/>
      <c r="H320" s="8"/>
      <c r="I320" s="8"/>
      <c r="J320" s="8"/>
      <c r="K320" s="8"/>
      <c r="L320" s="8"/>
      <c r="M320" s="8"/>
      <c r="N320" s="8"/>
    </row>
    <row r="321" spans="2:14" s="12" customFormat="1" ht="20.100000000000001" customHeight="1">
      <c r="B321" s="8"/>
      <c r="C321" s="8"/>
      <c r="D321" s="8"/>
      <c r="E321" s="8"/>
      <c r="F321" s="8"/>
      <c r="G321" s="8"/>
      <c r="H321" s="8"/>
      <c r="I321" s="8"/>
      <c r="J321" s="8"/>
      <c r="K321" s="8"/>
      <c r="L321" s="8"/>
      <c r="M321" s="8"/>
      <c r="N321" s="8"/>
    </row>
    <row r="322" spans="2:14" s="12" customFormat="1" ht="20.100000000000001" customHeight="1">
      <c r="B322" s="8"/>
      <c r="C322" s="8"/>
      <c r="D322" s="8"/>
      <c r="E322" s="8"/>
      <c r="F322" s="8"/>
      <c r="G322" s="8"/>
      <c r="H322" s="8"/>
      <c r="I322" s="8"/>
      <c r="J322" s="8"/>
      <c r="K322" s="8"/>
      <c r="L322" s="8"/>
      <c r="M322" s="8"/>
      <c r="N322" s="8"/>
    </row>
    <row r="323" spans="2:14" s="12" customFormat="1" ht="20.100000000000001" customHeight="1">
      <c r="B323" s="8"/>
      <c r="C323" s="8"/>
      <c r="D323" s="8"/>
      <c r="E323" s="8"/>
      <c r="F323" s="8"/>
      <c r="G323" s="8"/>
      <c r="H323" s="8"/>
      <c r="I323" s="8"/>
      <c r="J323" s="8"/>
      <c r="K323" s="8"/>
      <c r="L323" s="8"/>
      <c r="M323" s="8"/>
      <c r="N323" s="8"/>
    </row>
    <row r="324" spans="2:14" s="12" customFormat="1" ht="20.100000000000001" customHeight="1">
      <c r="B324" s="8"/>
      <c r="C324" s="8"/>
      <c r="D324" s="8"/>
      <c r="E324" s="8"/>
      <c r="F324" s="8"/>
      <c r="G324" s="8"/>
      <c r="H324" s="8"/>
      <c r="I324" s="8"/>
      <c r="J324" s="8"/>
      <c r="K324" s="8"/>
      <c r="L324" s="8"/>
      <c r="M324" s="8"/>
      <c r="N324" s="8"/>
    </row>
    <row r="325" spans="2:14" s="12" customFormat="1" ht="20.100000000000001" customHeight="1">
      <c r="B325" s="8"/>
      <c r="C325" s="8"/>
      <c r="D325" s="8"/>
      <c r="E325" s="8"/>
      <c r="F325" s="8"/>
      <c r="G325" s="8"/>
      <c r="H325" s="8"/>
      <c r="I325" s="8"/>
      <c r="J325" s="8"/>
      <c r="K325" s="8"/>
      <c r="L325" s="8"/>
      <c r="M325" s="8"/>
      <c r="N325" s="8"/>
    </row>
    <row r="326" spans="2:14" s="12" customFormat="1" ht="20.100000000000001" customHeight="1">
      <c r="B326" s="8"/>
      <c r="C326" s="8"/>
      <c r="D326" s="8"/>
      <c r="E326" s="8"/>
      <c r="F326" s="8"/>
      <c r="G326" s="8"/>
      <c r="H326" s="8"/>
      <c r="I326" s="8"/>
      <c r="J326" s="8"/>
      <c r="K326" s="8"/>
      <c r="L326" s="8"/>
      <c r="M326" s="8"/>
      <c r="N326" s="8"/>
    </row>
    <row r="327" spans="2:14" s="12" customFormat="1" ht="20.100000000000001" customHeight="1">
      <c r="B327" s="8"/>
      <c r="C327" s="8"/>
      <c r="D327" s="8"/>
      <c r="E327" s="8"/>
      <c r="F327" s="8"/>
      <c r="G327" s="8"/>
      <c r="H327" s="8"/>
      <c r="I327" s="8"/>
      <c r="J327" s="8"/>
      <c r="K327" s="8"/>
      <c r="L327" s="8"/>
      <c r="M327" s="8"/>
      <c r="N327" s="8"/>
    </row>
    <row r="328" spans="2:14" s="12" customFormat="1" ht="20.100000000000001" customHeight="1">
      <c r="B328" s="8"/>
      <c r="C328" s="8"/>
      <c r="D328" s="8"/>
      <c r="E328" s="8"/>
      <c r="F328" s="8"/>
      <c r="G328" s="8"/>
      <c r="H328" s="8"/>
      <c r="I328" s="8"/>
      <c r="J328" s="8"/>
      <c r="K328" s="8"/>
      <c r="L328" s="8"/>
      <c r="M328" s="8"/>
      <c r="N328" s="8"/>
    </row>
    <row r="329" spans="2:14" s="12" customFormat="1" ht="20.100000000000001" customHeight="1">
      <c r="B329" s="8"/>
      <c r="C329" s="8"/>
      <c r="D329" s="8"/>
      <c r="E329" s="8"/>
      <c r="F329" s="8"/>
      <c r="G329" s="8"/>
      <c r="H329" s="8"/>
      <c r="I329" s="8"/>
      <c r="J329" s="8"/>
      <c r="K329" s="8"/>
      <c r="L329" s="8"/>
      <c r="M329" s="8"/>
      <c r="N329" s="8"/>
    </row>
    <row r="330" spans="2:14" s="12" customFormat="1" ht="20.100000000000001" customHeight="1">
      <c r="B330" s="8"/>
      <c r="C330" s="8"/>
      <c r="D330" s="8"/>
      <c r="E330" s="8"/>
      <c r="F330" s="8"/>
      <c r="G330" s="8"/>
      <c r="H330" s="8"/>
      <c r="I330" s="8"/>
      <c r="J330" s="8"/>
      <c r="K330" s="8"/>
      <c r="L330" s="8"/>
      <c r="M330" s="8"/>
      <c r="N330" s="8"/>
    </row>
    <row r="331" spans="2:14" s="12" customFormat="1" ht="20.100000000000001" customHeight="1">
      <c r="B331" s="8"/>
      <c r="C331" s="8"/>
      <c r="D331" s="8"/>
      <c r="E331" s="8"/>
      <c r="F331" s="8"/>
      <c r="G331" s="8"/>
      <c r="H331" s="8"/>
      <c r="I331" s="8"/>
      <c r="J331" s="8"/>
      <c r="K331" s="8"/>
      <c r="L331" s="8"/>
      <c r="M331" s="8"/>
      <c r="N331" s="8"/>
    </row>
    <row r="332" spans="2:14" s="12" customFormat="1" ht="20.100000000000001" customHeight="1">
      <c r="B332" s="8"/>
      <c r="C332" s="8"/>
      <c r="D332" s="8"/>
      <c r="E332" s="8"/>
      <c r="F332" s="8"/>
      <c r="G332" s="8"/>
      <c r="H332" s="8"/>
      <c r="I332" s="8"/>
      <c r="J332" s="8"/>
      <c r="K332" s="8"/>
      <c r="L332" s="8"/>
      <c r="M332" s="8"/>
      <c r="N332" s="8"/>
    </row>
    <row r="333" spans="2:14" s="12" customFormat="1" ht="20.100000000000001" customHeight="1">
      <c r="B333" s="8"/>
      <c r="C333" s="8"/>
      <c r="D333" s="8"/>
      <c r="E333" s="8"/>
      <c r="F333" s="8"/>
      <c r="G333" s="8"/>
      <c r="H333" s="8"/>
      <c r="I333" s="8"/>
      <c r="J333" s="8"/>
      <c r="K333" s="8"/>
      <c r="L333" s="8"/>
      <c r="M333" s="8"/>
      <c r="N333" s="8"/>
    </row>
    <row r="334" spans="2:14" s="12" customFormat="1" ht="20.100000000000001" customHeight="1">
      <c r="B334" s="8"/>
      <c r="C334" s="8"/>
      <c r="D334" s="8"/>
      <c r="E334" s="8"/>
      <c r="F334" s="8"/>
      <c r="G334" s="8"/>
      <c r="H334" s="8"/>
      <c r="I334" s="8"/>
      <c r="J334" s="8"/>
      <c r="K334" s="8"/>
      <c r="L334" s="8"/>
      <c r="M334" s="8"/>
      <c r="N334" s="8"/>
    </row>
    <row r="335" spans="2:14" s="12" customFormat="1" ht="20.100000000000001" customHeight="1">
      <c r="B335" s="8"/>
      <c r="C335" s="8"/>
      <c r="D335" s="8"/>
      <c r="E335" s="8"/>
      <c r="F335" s="8"/>
      <c r="G335" s="8"/>
      <c r="H335" s="8"/>
      <c r="I335" s="8"/>
      <c r="J335" s="8"/>
      <c r="K335" s="8"/>
      <c r="L335" s="8"/>
      <c r="M335" s="8"/>
      <c r="N335" s="8"/>
    </row>
    <row r="336" spans="2:14" s="12" customFormat="1" ht="20.100000000000001" customHeight="1">
      <c r="B336" s="8"/>
      <c r="C336" s="8"/>
      <c r="D336" s="8"/>
      <c r="E336" s="8"/>
      <c r="F336" s="8"/>
      <c r="G336" s="8"/>
      <c r="H336" s="8"/>
      <c r="I336" s="8"/>
      <c r="J336" s="8"/>
      <c r="K336" s="8"/>
      <c r="L336" s="8"/>
      <c r="M336" s="8"/>
      <c r="N336" s="8"/>
    </row>
    <row r="337" spans="2:14" s="12" customFormat="1" ht="20.100000000000001" customHeight="1">
      <c r="B337" s="8"/>
      <c r="C337" s="8"/>
      <c r="D337" s="8"/>
      <c r="E337" s="8"/>
      <c r="F337" s="8"/>
      <c r="G337" s="8"/>
      <c r="H337" s="8"/>
      <c r="I337" s="8"/>
      <c r="J337" s="8"/>
      <c r="K337" s="8"/>
      <c r="L337" s="8"/>
      <c r="M337" s="8"/>
      <c r="N337" s="8"/>
    </row>
    <row r="338" spans="2:14" s="12" customFormat="1" ht="20.100000000000001" customHeight="1">
      <c r="B338" s="8"/>
      <c r="C338" s="8"/>
      <c r="D338" s="8"/>
      <c r="E338" s="8"/>
      <c r="F338" s="8"/>
      <c r="G338" s="8"/>
      <c r="H338" s="8"/>
      <c r="I338" s="8"/>
      <c r="J338" s="8"/>
      <c r="K338" s="8"/>
      <c r="L338" s="8"/>
      <c r="M338" s="8"/>
      <c r="N338" s="8"/>
    </row>
    <row r="339" spans="2:14" s="12" customFormat="1" ht="20.100000000000001" customHeight="1">
      <c r="B339" s="8"/>
      <c r="C339" s="8"/>
      <c r="D339" s="8"/>
      <c r="E339" s="8"/>
      <c r="F339" s="8"/>
      <c r="G339" s="8"/>
      <c r="H339" s="8"/>
      <c r="I339" s="8"/>
      <c r="J339" s="8"/>
      <c r="K339" s="8"/>
      <c r="L339" s="8"/>
      <c r="M339" s="8"/>
      <c r="N339" s="8"/>
    </row>
    <row r="340" spans="2:14" s="12" customFormat="1" ht="20.100000000000001" customHeight="1">
      <c r="B340" s="8"/>
      <c r="C340" s="8"/>
      <c r="D340" s="8"/>
      <c r="E340" s="8"/>
      <c r="F340" s="8"/>
      <c r="G340" s="8"/>
      <c r="H340" s="8"/>
      <c r="I340" s="8"/>
      <c r="J340" s="8"/>
      <c r="K340" s="8"/>
      <c r="L340" s="8"/>
      <c r="M340" s="8"/>
      <c r="N340" s="8"/>
    </row>
    <row r="341" spans="2:14" s="12" customFormat="1" ht="20.100000000000001" customHeight="1">
      <c r="B341" s="8"/>
      <c r="C341" s="8"/>
      <c r="D341" s="8"/>
      <c r="E341" s="8"/>
      <c r="F341" s="8"/>
      <c r="G341" s="8"/>
      <c r="H341" s="8"/>
      <c r="I341" s="8"/>
      <c r="J341" s="8"/>
      <c r="K341" s="8"/>
      <c r="L341" s="8"/>
      <c r="M341" s="8"/>
      <c r="N341" s="8"/>
    </row>
    <row r="342" spans="2:14" s="12" customFormat="1" ht="20.100000000000001" customHeight="1">
      <c r="B342" s="8"/>
      <c r="C342" s="8"/>
      <c r="D342" s="8"/>
      <c r="E342" s="8"/>
      <c r="F342" s="8"/>
      <c r="G342" s="8"/>
      <c r="H342" s="8"/>
      <c r="I342" s="8"/>
      <c r="J342" s="8"/>
      <c r="K342" s="8"/>
      <c r="L342" s="8"/>
      <c r="M342" s="8"/>
      <c r="N342" s="8"/>
    </row>
    <row r="343" spans="2:14" s="12" customFormat="1" ht="20.100000000000001" customHeight="1">
      <c r="B343" s="8"/>
      <c r="C343" s="8"/>
      <c r="D343" s="8"/>
      <c r="E343" s="8"/>
      <c r="F343" s="8"/>
      <c r="G343" s="8"/>
      <c r="H343" s="8"/>
      <c r="I343" s="8"/>
      <c r="J343" s="8"/>
      <c r="K343" s="8"/>
      <c r="L343" s="8"/>
      <c r="M343" s="8"/>
      <c r="N343" s="8"/>
    </row>
    <row r="344" spans="2:14" s="12" customFormat="1" ht="20.100000000000001" customHeight="1">
      <c r="B344" s="8"/>
      <c r="C344" s="8"/>
      <c r="D344" s="8"/>
      <c r="E344" s="8"/>
      <c r="F344" s="8"/>
      <c r="G344" s="8"/>
      <c r="H344" s="8"/>
      <c r="I344" s="8"/>
      <c r="J344" s="8"/>
      <c r="K344" s="8"/>
      <c r="L344" s="8"/>
      <c r="M344" s="8"/>
      <c r="N344" s="8"/>
    </row>
    <row r="345" spans="2:14" s="12" customFormat="1" ht="20.100000000000001" customHeight="1">
      <c r="B345" s="8"/>
      <c r="C345" s="8"/>
      <c r="D345" s="8"/>
      <c r="E345" s="8"/>
      <c r="F345" s="8"/>
      <c r="G345" s="8"/>
      <c r="H345" s="8"/>
      <c r="I345" s="8"/>
      <c r="J345" s="8"/>
      <c r="K345" s="8"/>
      <c r="L345" s="8"/>
      <c r="M345" s="8"/>
      <c r="N345" s="8"/>
    </row>
    <row r="346" spans="2:14" s="12" customFormat="1" ht="20.100000000000001" customHeight="1">
      <c r="B346" s="8"/>
      <c r="C346" s="8"/>
      <c r="D346" s="8"/>
      <c r="E346" s="8"/>
      <c r="F346" s="8"/>
      <c r="G346" s="8"/>
      <c r="H346" s="8"/>
      <c r="I346" s="8"/>
      <c r="J346" s="8"/>
      <c r="K346" s="8"/>
      <c r="L346" s="8"/>
      <c r="M346" s="8"/>
      <c r="N346" s="8"/>
    </row>
    <row r="347" spans="2:14" s="12" customFormat="1" ht="20.100000000000001" customHeight="1">
      <c r="B347" s="8"/>
      <c r="C347" s="8"/>
      <c r="D347" s="8"/>
      <c r="E347" s="8"/>
      <c r="F347" s="8"/>
      <c r="G347" s="8"/>
      <c r="H347" s="8"/>
      <c r="I347" s="8"/>
      <c r="J347" s="8"/>
      <c r="K347" s="8"/>
      <c r="L347" s="8"/>
      <c r="M347" s="8"/>
      <c r="N347" s="8"/>
    </row>
    <row r="348" spans="2:14" s="12" customFormat="1" ht="20.100000000000001" customHeight="1">
      <c r="B348" s="8"/>
      <c r="C348" s="8"/>
      <c r="D348" s="8"/>
      <c r="E348" s="8"/>
      <c r="F348" s="8"/>
      <c r="G348" s="8"/>
      <c r="H348" s="8"/>
      <c r="I348" s="8"/>
      <c r="J348" s="8"/>
      <c r="K348" s="8"/>
      <c r="L348" s="8"/>
      <c r="M348" s="8"/>
      <c r="N348" s="8"/>
    </row>
    <row r="349" spans="2:14" s="12" customFormat="1" ht="20.100000000000001" customHeight="1">
      <c r="B349" s="8"/>
      <c r="C349" s="8"/>
      <c r="D349" s="8"/>
      <c r="E349" s="8"/>
      <c r="F349" s="8"/>
      <c r="G349" s="8"/>
      <c r="H349" s="8"/>
      <c r="I349" s="8"/>
      <c r="J349" s="8"/>
      <c r="K349" s="8"/>
      <c r="L349" s="8"/>
      <c r="M349" s="8"/>
      <c r="N349" s="8"/>
    </row>
    <row r="350" spans="2:14" s="12" customFormat="1" ht="20.100000000000001" customHeight="1">
      <c r="B350" s="8"/>
      <c r="C350" s="8"/>
      <c r="D350" s="8"/>
      <c r="E350" s="8"/>
      <c r="F350" s="8"/>
      <c r="G350" s="8"/>
      <c r="H350" s="8"/>
      <c r="I350" s="8"/>
      <c r="J350" s="8"/>
      <c r="K350" s="8"/>
      <c r="L350" s="8"/>
      <c r="M350" s="8"/>
      <c r="N350" s="8"/>
    </row>
    <row r="351" spans="2:14" s="12" customFormat="1" ht="20.100000000000001" customHeight="1">
      <c r="B351" s="8"/>
      <c r="C351" s="8"/>
      <c r="D351" s="8"/>
      <c r="E351" s="8"/>
      <c r="F351" s="8"/>
      <c r="G351" s="8"/>
      <c r="H351" s="8"/>
      <c r="I351" s="8"/>
      <c r="J351" s="8"/>
      <c r="K351" s="8"/>
      <c r="L351" s="8"/>
      <c r="M351" s="8"/>
      <c r="N351" s="8"/>
    </row>
    <row r="352" spans="2:14" s="12" customFormat="1" ht="20.100000000000001" customHeight="1">
      <c r="B352" s="8"/>
      <c r="C352" s="8"/>
      <c r="D352" s="8"/>
      <c r="E352" s="8"/>
      <c r="F352" s="8"/>
      <c r="G352" s="8"/>
      <c r="H352" s="8"/>
      <c r="I352" s="8"/>
      <c r="J352" s="8"/>
      <c r="K352" s="8"/>
      <c r="L352" s="8"/>
      <c r="M352" s="8"/>
      <c r="N352" s="8"/>
    </row>
    <row r="353" spans="2:14" s="12" customFormat="1" ht="20.100000000000001" customHeight="1">
      <c r="B353" s="8"/>
      <c r="C353" s="8"/>
      <c r="D353" s="8"/>
      <c r="E353" s="8"/>
      <c r="F353" s="8"/>
      <c r="G353" s="8"/>
      <c r="H353" s="8"/>
      <c r="I353" s="8"/>
      <c r="J353" s="8"/>
      <c r="K353" s="8"/>
      <c r="L353" s="8"/>
      <c r="M353" s="8"/>
      <c r="N353" s="8"/>
    </row>
    <row r="354" spans="2:14" s="12" customFormat="1" ht="20.100000000000001" customHeight="1">
      <c r="B354" s="8"/>
      <c r="C354" s="8"/>
      <c r="D354" s="8"/>
      <c r="E354" s="8"/>
      <c r="F354" s="8"/>
      <c r="G354" s="8"/>
      <c r="H354" s="8"/>
      <c r="I354" s="8"/>
      <c r="J354" s="8"/>
      <c r="K354" s="8"/>
      <c r="L354" s="8"/>
      <c r="M354" s="8"/>
      <c r="N354" s="8"/>
    </row>
    <row r="355" spans="2:14" s="12" customFormat="1" ht="20.100000000000001" customHeight="1">
      <c r="B355" s="8"/>
      <c r="C355" s="8"/>
      <c r="D355" s="8"/>
      <c r="E355" s="8"/>
      <c r="F355" s="8"/>
      <c r="G355" s="8"/>
      <c r="H355" s="8"/>
      <c r="I355" s="8"/>
      <c r="J355" s="8"/>
      <c r="K355" s="8"/>
      <c r="L355" s="8"/>
      <c r="M355" s="8"/>
      <c r="N355" s="8"/>
    </row>
    <row r="356" spans="2:14" s="12" customFormat="1" ht="20.100000000000001" customHeight="1">
      <c r="B356" s="8"/>
      <c r="C356" s="8"/>
      <c r="D356" s="8"/>
      <c r="E356" s="8"/>
      <c r="F356" s="8"/>
      <c r="G356" s="8"/>
      <c r="H356" s="8"/>
      <c r="I356" s="8"/>
      <c r="J356" s="8"/>
      <c r="K356" s="8"/>
      <c r="L356" s="8"/>
      <c r="M356" s="8"/>
      <c r="N356" s="8"/>
    </row>
    <row r="357" spans="2:14" s="12" customFormat="1" ht="20.100000000000001" customHeight="1">
      <c r="B357" s="8"/>
      <c r="C357" s="8"/>
      <c r="D357" s="8"/>
      <c r="E357" s="8"/>
      <c r="F357" s="8"/>
      <c r="G357" s="8"/>
      <c r="H357" s="8"/>
      <c r="I357" s="8"/>
      <c r="J357" s="8"/>
      <c r="K357" s="8"/>
      <c r="L357" s="8"/>
      <c r="M357" s="8"/>
      <c r="N357" s="8"/>
    </row>
    <row r="358" spans="2:14" s="12" customFormat="1" ht="20.100000000000001" customHeight="1">
      <c r="B358" s="8"/>
      <c r="C358" s="8"/>
      <c r="D358" s="8"/>
      <c r="E358" s="8"/>
      <c r="F358" s="8"/>
      <c r="G358" s="8"/>
      <c r="H358" s="8"/>
      <c r="I358" s="8"/>
      <c r="J358" s="8"/>
      <c r="K358" s="8"/>
      <c r="L358" s="8"/>
      <c r="M358" s="8"/>
      <c r="N358" s="8"/>
    </row>
    <row r="359" spans="2:14" s="12" customFormat="1" ht="20.100000000000001" customHeight="1">
      <c r="B359" s="8"/>
      <c r="C359" s="8"/>
      <c r="D359" s="8"/>
      <c r="E359" s="8"/>
      <c r="F359" s="8"/>
      <c r="G359" s="8"/>
      <c r="H359" s="8"/>
      <c r="I359" s="8"/>
      <c r="J359" s="8"/>
      <c r="K359" s="8"/>
      <c r="L359" s="8"/>
      <c r="M359" s="8"/>
      <c r="N359" s="8"/>
    </row>
    <row r="360" spans="2:14" s="12" customFormat="1" ht="20.100000000000001" customHeight="1">
      <c r="B360" s="8"/>
      <c r="C360" s="8"/>
      <c r="D360" s="8"/>
      <c r="E360" s="8"/>
      <c r="F360" s="8"/>
      <c r="G360" s="8"/>
      <c r="H360" s="8"/>
      <c r="I360" s="8"/>
      <c r="J360" s="8"/>
      <c r="K360" s="8"/>
      <c r="L360" s="8"/>
      <c r="M360" s="8"/>
      <c r="N360" s="8"/>
    </row>
    <row r="361" spans="2:14" s="12" customFormat="1" ht="20.100000000000001" customHeight="1">
      <c r="B361" s="8"/>
      <c r="C361" s="8"/>
      <c r="D361" s="8"/>
      <c r="E361" s="8"/>
      <c r="F361" s="8"/>
      <c r="G361" s="8"/>
      <c r="H361" s="8"/>
      <c r="I361" s="8"/>
      <c r="J361" s="8"/>
      <c r="K361" s="8"/>
      <c r="L361" s="8"/>
      <c r="M361" s="8"/>
      <c r="N361" s="8"/>
    </row>
    <row r="362" spans="2:14" s="12" customFormat="1" ht="20.100000000000001" customHeight="1">
      <c r="B362" s="8"/>
      <c r="C362" s="8"/>
      <c r="D362" s="8"/>
      <c r="E362" s="8"/>
      <c r="F362" s="8"/>
      <c r="G362" s="8"/>
      <c r="H362" s="8"/>
      <c r="I362" s="8"/>
      <c r="J362" s="8"/>
      <c r="K362" s="8"/>
      <c r="L362" s="8"/>
      <c r="M362" s="8"/>
      <c r="N362" s="8"/>
    </row>
    <row r="363" spans="2:14" s="12" customFormat="1" ht="20.100000000000001" customHeight="1">
      <c r="B363" s="8"/>
      <c r="C363" s="8"/>
      <c r="D363" s="8"/>
      <c r="E363" s="8"/>
      <c r="F363" s="8"/>
      <c r="G363" s="8"/>
      <c r="H363" s="8"/>
      <c r="I363" s="8"/>
      <c r="J363" s="8"/>
      <c r="K363" s="8"/>
      <c r="L363" s="8"/>
      <c r="M363" s="8"/>
      <c r="N363" s="8"/>
    </row>
    <row r="364" spans="2:14" s="12" customFormat="1" ht="20.100000000000001" customHeight="1">
      <c r="B364" s="8"/>
      <c r="C364" s="8"/>
      <c r="D364" s="8"/>
      <c r="E364" s="8"/>
      <c r="F364" s="8"/>
      <c r="G364" s="8"/>
      <c r="H364" s="8"/>
      <c r="I364" s="8"/>
      <c r="J364" s="8"/>
      <c r="K364" s="8"/>
      <c r="L364" s="8"/>
      <c r="M364" s="8"/>
      <c r="N364" s="8"/>
    </row>
    <row r="365" spans="2:14" s="12" customFormat="1" ht="20.100000000000001" customHeight="1">
      <c r="B365" s="8"/>
      <c r="C365" s="8"/>
      <c r="D365" s="8"/>
      <c r="E365" s="8"/>
      <c r="F365" s="8"/>
      <c r="G365" s="8"/>
      <c r="H365" s="8"/>
      <c r="I365" s="8"/>
      <c r="J365" s="8"/>
      <c r="K365" s="8"/>
      <c r="L365" s="8"/>
      <c r="M365" s="8"/>
      <c r="N365" s="8"/>
    </row>
    <row r="366" spans="2:14" s="12" customFormat="1" ht="20.100000000000001" customHeight="1">
      <c r="B366" s="8"/>
      <c r="C366" s="8"/>
      <c r="D366" s="8"/>
      <c r="E366" s="8"/>
      <c r="F366" s="8"/>
      <c r="G366" s="8"/>
      <c r="H366" s="8"/>
      <c r="I366" s="8"/>
      <c r="J366" s="8"/>
      <c r="K366" s="8"/>
      <c r="L366" s="8"/>
      <c r="M366" s="8"/>
      <c r="N366" s="8"/>
    </row>
    <row r="367" spans="2:14" s="12" customFormat="1" ht="20.100000000000001" customHeight="1">
      <c r="B367" s="8"/>
      <c r="C367" s="8"/>
      <c r="D367" s="8"/>
      <c r="E367" s="8"/>
      <c r="F367" s="8"/>
      <c r="G367" s="8"/>
      <c r="H367" s="8"/>
      <c r="I367" s="8"/>
      <c r="J367" s="8"/>
      <c r="K367" s="8"/>
      <c r="L367" s="8"/>
      <c r="M367" s="8"/>
      <c r="N367" s="8"/>
    </row>
    <row r="368" spans="2:14" s="12" customFormat="1" ht="20.100000000000001" customHeight="1">
      <c r="B368" s="8"/>
      <c r="C368" s="8"/>
      <c r="D368" s="8"/>
      <c r="E368" s="8"/>
      <c r="F368" s="8"/>
      <c r="G368" s="8"/>
      <c r="H368" s="8"/>
      <c r="I368" s="8"/>
      <c r="J368" s="8"/>
      <c r="K368" s="8"/>
      <c r="L368" s="8"/>
      <c r="M368" s="8"/>
      <c r="N368" s="8"/>
    </row>
    <row r="369" spans="2:14" s="12" customFormat="1" ht="20.100000000000001" customHeight="1">
      <c r="B369" s="8"/>
      <c r="C369" s="8"/>
      <c r="D369" s="8"/>
      <c r="E369" s="8"/>
      <c r="F369" s="8"/>
      <c r="G369" s="8"/>
      <c r="H369" s="8"/>
      <c r="I369" s="8"/>
      <c r="J369" s="8"/>
      <c r="K369" s="8"/>
      <c r="L369" s="8"/>
      <c r="M369" s="8"/>
      <c r="N369" s="8"/>
    </row>
    <row r="370" spans="2:14" s="12" customFormat="1" ht="20.100000000000001" customHeight="1">
      <c r="B370" s="8"/>
      <c r="C370" s="8"/>
      <c r="D370" s="8"/>
      <c r="E370" s="8"/>
      <c r="F370" s="8"/>
      <c r="G370" s="8"/>
      <c r="H370" s="8"/>
      <c r="I370" s="8"/>
      <c r="J370" s="8"/>
      <c r="K370" s="8"/>
      <c r="L370" s="8"/>
      <c r="M370" s="8"/>
      <c r="N370" s="8"/>
    </row>
    <row r="371" spans="2:14" s="12" customFormat="1" ht="20.100000000000001" customHeight="1">
      <c r="B371" s="8"/>
      <c r="C371" s="8"/>
      <c r="D371" s="8"/>
      <c r="E371" s="8"/>
      <c r="F371" s="8"/>
      <c r="G371" s="8"/>
      <c r="H371" s="8"/>
      <c r="I371" s="8"/>
      <c r="J371" s="8"/>
      <c r="K371" s="8"/>
      <c r="L371" s="8"/>
      <c r="M371" s="8"/>
      <c r="N371" s="8"/>
    </row>
    <row r="372" spans="2:14" s="12" customFormat="1" ht="20.100000000000001" customHeight="1">
      <c r="B372" s="8"/>
      <c r="C372" s="8"/>
      <c r="D372" s="8"/>
      <c r="E372" s="8"/>
      <c r="F372" s="8"/>
      <c r="G372" s="8"/>
      <c r="H372" s="8"/>
      <c r="I372" s="8"/>
      <c r="J372" s="8"/>
      <c r="K372" s="8"/>
      <c r="L372" s="8"/>
      <c r="M372" s="8"/>
      <c r="N372" s="8"/>
    </row>
    <row r="373" spans="2:14" s="12" customFormat="1" ht="20.100000000000001" customHeight="1">
      <c r="B373" s="8"/>
      <c r="C373" s="8"/>
      <c r="D373" s="8"/>
      <c r="E373" s="8"/>
      <c r="F373" s="8"/>
      <c r="G373" s="8"/>
      <c r="H373" s="8"/>
      <c r="I373" s="8"/>
      <c r="J373" s="8"/>
      <c r="K373" s="8"/>
      <c r="L373" s="8"/>
      <c r="M373" s="8"/>
      <c r="N373" s="8"/>
    </row>
    <row r="374" spans="2:14" s="12" customFormat="1" ht="20.100000000000001" customHeight="1">
      <c r="B374" s="8"/>
      <c r="C374" s="8"/>
      <c r="D374" s="8"/>
      <c r="E374" s="8"/>
      <c r="F374" s="8"/>
      <c r="G374" s="8"/>
      <c r="H374" s="8"/>
      <c r="I374" s="8"/>
      <c r="J374" s="8"/>
      <c r="K374" s="8"/>
      <c r="L374" s="8"/>
      <c r="M374" s="8"/>
      <c r="N374" s="8"/>
    </row>
    <row r="375" spans="2:14" s="12" customFormat="1" ht="20.100000000000001" customHeight="1">
      <c r="B375" s="8"/>
      <c r="C375" s="8"/>
      <c r="D375" s="8"/>
      <c r="E375" s="8"/>
      <c r="F375" s="8"/>
      <c r="G375" s="8"/>
      <c r="H375" s="8"/>
      <c r="I375" s="8"/>
      <c r="J375" s="8"/>
      <c r="K375" s="8"/>
      <c r="L375" s="8"/>
      <c r="M375" s="8"/>
      <c r="N375" s="8"/>
    </row>
    <row r="376" spans="2:14" s="12" customFormat="1" ht="20.100000000000001" customHeight="1">
      <c r="B376" s="8"/>
      <c r="C376" s="8"/>
      <c r="D376" s="8"/>
      <c r="E376" s="8"/>
      <c r="F376" s="8"/>
      <c r="G376" s="8"/>
      <c r="H376" s="8"/>
      <c r="I376" s="8"/>
      <c r="J376" s="8"/>
      <c r="K376" s="8"/>
      <c r="L376" s="8"/>
      <c r="M376" s="8"/>
      <c r="N376" s="8"/>
    </row>
    <row r="377" spans="2:14" s="12" customFormat="1" ht="20.100000000000001" customHeight="1">
      <c r="B377" s="8"/>
      <c r="C377" s="8"/>
      <c r="D377" s="8"/>
      <c r="E377" s="8"/>
      <c r="F377" s="8"/>
      <c r="G377" s="8"/>
      <c r="H377" s="8"/>
      <c r="I377" s="8"/>
      <c r="J377" s="8"/>
      <c r="K377" s="8"/>
      <c r="L377" s="8"/>
      <c r="M377" s="8"/>
      <c r="N377" s="8"/>
    </row>
    <row r="378" spans="2:14" s="12" customFormat="1" ht="20.100000000000001" customHeight="1">
      <c r="B378" s="8"/>
      <c r="C378" s="8"/>
      <c r="D378" s="8"/>
      <c r="E378" s="8"/>
      <c r="F378" s="8"/>
      <c r="G378" s="8"/>
      <c r="H378" s="8"/>
      <c r="I378" s="8"/>
      <c r="J378" s="8"/>
      <c r="K378" s="8"/>
      <c r="L378" s="8"/>
      <c r="M378" s="8"/>
      <c r="N378" s="8"/>
    </row>
    <row r="379" spans="2:14" s="12" customFormat="1" ht="20.100000000000001" customHeight="1">
      <c r="B379" s="8"/>
      <c r="C379" s="8"/>
      <c r="D379" s="8"/>
      <c r="E379" s="8"/>
      <c r="F379" s="8"/>
      <c r="G379" s="8"/>
      <c r="H379" s="8"/>
      <c r="I379" s="8"/>
      <c r="J379" s="8"/>
      <c r="K379" s="8"/>
      <c r="L379" s="8"/>
      <c r="M379" s="8"/>
      <c r="N379" s="8"/>
    </row>
    <row r="380" spans="2:14" s="12" customFormat="1" ht="20.100000000000001" customHeight="1">
      <c r="B380" s="8"/>
      <c r="C380" s="8"/>
      <c r="D380" s="8"/>
      <c r="E380" s="8"/>
      <c r="F380" s="8"/>
      <c r="G380" s="8"/>
      <c r="H380" s="8"/>
      <c r="I380" s="8"/>
      <c r="J380" s="8"/>
      <c r="K380" s="8"/>
      <c r="L380" s="8"/>
      <c r="M380" s="8"/>
      <c r="N380" s="8"/>
    </row>
    <row r="381" spans="2:14" s="12" customFormat="1" ht="20.100000000000001" customHeight="1">
      <c r="B381" s="8"/>
      <c r="C381" s="8"/>
      <c r="D381" s="8"/>
      <c r="E381" s="8"/>
      <c r="F381" s="8"/>
      <c r="G381" s="8"/>
      <c r="H381" s="8"/>
      <c r="I381" s="8"/>
      <c r="J381" s="8"/>
      <c r="K381" s="8"/>
      <c r="L381" s="8"/>
      <c r="M381" s="8"/>
      <c r="N381" s="8"/>
    </row>
    <row r="382" spans="2:14" s="12" customFormat="1" ht="20.100000000000001" customHeight="1">
      <c r="B382" s="8"/>
      <c r="C382" s="8"/>
      <c r="D382" s="8"/>
      <c r="E382" s="8"/>
      <c r="F382" s="8"/>
      <c r="G382" s="8"/>
      <c r="H382" s="8"/>
      <c r="I382" s="8"/>
      <c r="J382" s="8"/>
      <c r="K382" s="8"/>
      <c r="L382" s="8"/>
      <c r="M382" s="8"/>
      <c r="N382" s="8"/>
    </row>
    <row r="383" spans="2:14" s="12" customFormat="1" ht="20.100000000000001" customHeight="1">
      <c r="B383" s="8"/>
      <c r="C383" s="8"/>
      <c r="D383" s="8"/>
      <c r="E383" s="8"/>
      <c r="F383" s="8"/>
      <c r="G383" s="8"/>
      <c r="H383" s="8"/>
      <c r="I383" s="8"/>
      <c r="J383" s="8"/>
      <c r="K383" s="8"/>
      <c r="L383" s="8"/>
      <c r="M383" s="8"/>
      <c r="N383" s="8"/>
    </row>
    <row r="384" spans="2:14" s="12" customFormat="1" ht="20.100000000000001" customHeight="1">
      <c r="B384" s="8"/>
      <c r="C384" s="8"/>
      <c r="D384" s="8"/>
      <c r="E384" s="8"/>
      <c r="F384" s="8"/>
      <c r="G384" s="8"/>
      <c r="H384" s="8"/>
      <c r="I384" s="8"/>
      <c r="J384" s="8"/>
      <c r="K384" s="8"/>
      <c r="L384" s="8"/>
      <c r="M384" s="8"/>
      <c r="N384" s="8"/>
    </row>
    <row r="385" spans="2:14" s="12" customFormat="1" ht="20.100000000000001" customHeight="1">
      <c r="B385" s="8"/>
      <c r="C385" s="8"/>
      <c r="D385" s="8"/>
      <c r="E385" s="8"/>
      <c r="F385" s="8"/>
      <c r="G385" s="8"/>
      <c r="H385" s="8"/>
      <c r="I385" s="8"/>
      <c r="J385" s="8"/>
      <c r="K385" s="8"/>
      <c r="L385" s="8"/>
      <c r="M385" s="8"/>
      <c r="N385" s="8"/>
    </row>
    <row r="386" spans="2:14" s="12" customFormat="1" ht="20.100000000000001" customHeight="1">
      <c r="B386" s="8"/>
      <c r="C386" s="8"/>
      <c r="D386" s="8"/>
      <c r="E386" s="8"/>
      <c r="F386" s="8"/>
      <c r="G386" s="8"/>
      <c r="H386" s="8"/>
      <c r="I386" s="8"/>
      <c r="J386" s="8"/>
      <c r="K386" s="8"/>
      <c r="L386" s="8"/>
      <c r="M386" s="8"/>
      <c r="N386" s="8"/>
    </row>
    <row r="387" spans="2:14" s="12" customFormat="1" ht="20.100000000000001" customHeight="1">
      <c r="B387" s="8"/>
      <c r="C387" s="8"/>
      <c r="D387" s="8"/>
      <c r="E387" s="8"/>
      <c r="F387" s="8"/>
      <c r="G387" s="8"/>
      <c r="H387" s="8"/>
      <c r="I387" s="8"/>
      <c r="J387" s="8"/>
      <c r="K387" s="8"/>
      <c r="L387" s="8"/>
      <c r="M387" s="8"/>
      <c r="N387" s="8"/>
    </row>
    <row r="388" spans="2:14" s="12" customFormat="1" ht="20.100000000000001" customHeight="1">
      <c r="B388" s="8"/>
      <c r="C388" s="8"/>
      <c r="D388" s="8"/>
      <c r="E388" s="8"/>
      <c r="F388" s="8"/>
      <c r="G388" s="8"/>
      <c r="H388" s="8"/>
      <c r="I388" s="8"/>
      <c r="J388" s="8"/>
      <c r="K388" s="8"/>
      <c r="L388" s="8"/>
      <c r="M388" s="8"/>
      <c r="N388" s="8"/>
    </row>
    <row r="389" spans="2:14" s="12" customFormat="1" ht="20.100000000000001" customHeight="1">
      <c r="B389" s="8"/>
      <c r="C389" s="8"/>
      <c r="D389" s="8"/>
      <c r="E389" s="8"/>
      <c r="F389" s="8"/>
      <c r="G389" s="8"/>
      <c r="H389" s="8"/>
      <c r="I389" s="8"/>
      <c r="J389" s="8"/>
      <c r="K389" s="8"/>
      <c r="L389" s="8"/>
      <c r="M389" s="8"/>
      <c r="N389" s="8"/>
    </row>
    <row r="390" spans="2:14" s="12" customFormat="1" ht="20.100000000000001" customHeight="1">
      <c r="B390" s="8"/>
      <c r="C390" s="8"/>
      <c r="D390" s="8"/>
      <c r="E390" s="8"/>
      <c r="F390" s="8"/>
      <c r="G390" s="8"/>
      <c r="H390" s="8"/>
      <c r="I390" s="8"/>
      <c r="J390" s="8"/>
      <c r="K390" s="8"/>
      <c r="L390" s="8"/>
      <c r="M390" s="8"/>
      <c r="N390" s="8"/>
    </row>
    <row r="391" spans="2:14" s="12" customFormat="1" ht="20.100000000000001" customHeight="1">
      <c r="B391" s="8"/>
      <c r="C391" s="8"/>
      <c r="D391" s="8"/>
      <c r="E391" s="8"/>
      <c r="F391" s="8"/>
      <c r="G391" s="8"/>
      <c r="H391" s="8"/>
      <c r="I391" s="8"/>
      <c r="J391" s="8"/>
      <c r="K391" s="8"/>
      <c r="L391" s="8"/>
      <c r="M391" s="8"/>
      <c r="N391" s="8"/>
    </row>
    <row r="392" spans="2:14" s="12" customFormat="1" ht="20.100000000000001" customHeight="1">
      <c r="B392" s="8"/>
      <c r="C392" s="8"/>
      <c r="D392" s="8"/>
      <c r="E392" s="8"/>
      <c r="F392" s="8"/>
      <c r="G392" s="8"/>
      <c r="H392" s="8"/>
      <c r="I392" s="8"/>
      <c r="J392" s="8"/>
      <c r="K392" s="8"/>
      <c r="L392" s="8"/>
      <c r="M392" s="8"/>
      <c r="N392" s="8"/>
    </row>
    <row r="393" spans="2:14" s="12" customFormat="1" ht="20.100000000000001" customHeight="1">
      <c r="B393" s="8"/>
      <c r="C393" s="8"/>
      <c r="D393" s="8"/>
      <c r="E393" s="8"/>
      <c r="F393" s="8"/>
      <c r="G393" s="8"/>
      <c r="H393" s="8"/>
      <c r="I393" s="8"/>
      <c r="J393" s="8"/>
      <c r="K393" s="8"/>
      <c r="L393" s="8"/>
      <c r="M393" s="8"/>
      <c r="N393" s="8"/>
    </row>
    <row r="394" spans="2:14" s="12" customFormat="1" ht="20.100000000000001" customHeight="1">
      <c r="B394" s="8"/>
      <c r="C394" s="8"/>
      <c r="D394" s="8"/>
      <c r="E394" s="8"/>
      <c r="F394" s="8"/>
      <c r="G394" s="8"/>
      <c r="H394" s="8"/>
      <c r="I394" s="8"/>
      <c r="J394" s="8"/>
      <c r="K394" s="8"/>
      <c r="L394" s="8"/>
      <c r="M394" s="8"/>
      <c r="N394" s="8"/>
    </row>
    <row r="395" spans="2:14" s="12" customFormat="1" ht="20.100000000000001" customHeight="1">
      <c r="B395" s="8"/>
      <c r="C395" s="8"/>
      <c r="D395" s="8"/>
      <c r="E395" s="8"/>
      <c r="F395" s="8"/>
      <c r="G395" s="8"/>
      <c r="H395" s="8"/>
      <c r="I395" s="8"/>
      <c r="J395" s="8"/>
      <c r="K395" s="8"/>
      <c r="L395" s="8"/>
      <c r="M395" s="8"/>
      <c r="N395" s="8"/>
    </row>
    <row r="396" spans="2:14" s="12" customFormat="1" ht="20.100000000000001" customHeight="1">
      <c r="B396" s="8"/>
      <c r="C396" s="8"/>
      <c r="D396" s="8"/>
      <c r="E396" s="8"/>
      <c r="F396" s="8"/>
      <c r="G396" s="8"/>
      <c r="H396" s="8"/>
      <c r="I396" s="8"/>
      <c r="J396" s="8"/>
      <c r="K396" s="8"/>
      <c r="L396" s="8"/>
      <c r="M396" s="8"/>
      <c r="N396" s="8"/>
    </row>
    <row r="397" spans="2:14" s="12" customFormat="1" ht="20.100000000000001" customHeight="1">
      <c r="B397" s="8"/>
      <c r="C397" s="8"/>
      <c r="D397" s="8"/>
      <c r="E397" s="8"/>
      <c r="F397" s="8"/>
      <c r="G397" s="8"/>
      <c r="H397" s="8"/>
      <c r="I397" s="8"/>
      <c r="J397" s="8"/>
      <c r="K397" s="8"/>
      <c r="L397" s="8"/>
      <c r="M397" s="8"/>
      <c r="N397" s="8"/>
    </row>
    <row r="398" spans="2:14" s="12" customFormat="1" ht="20.100000000000001" customHeight="1">
      <c r="B398" s="8"/>
      <c r="C398" s="8"/>
      <c r="D398" s="8"/>
      <c r="E398" s="8"/>
      <c r="F398" s="8"/>
      <c r="G398" s="8"/>
      <c r="H398" s="8"/>
      <c r="I398" s="8"/>
      <c r="J398" s="8"/>
      <c r="K398" s="8"/>
      <c r="L398" s="8"/>
      <c r="M398" s="8"/>
      <c r="N398" s="8"/>
    </row>
    <row r="399" spans="2:14" s="12" customFormat="1" ht="20.100000000000001" customHeight="1">
      <c r="B399" s="8"/>
      <c r="C399" s="8"/>
      <c r="D399" s="8"/>
      <c r="E399" s="8"/>
      <c r="F399" s="8"/>
      <c r="G399" s="8"/>
      <c r="H399" s="8"/>
      <c r="I399" s="8"/>
      <c r="J399" s="8"/>
      <c r="K399" s="8"/>
      <c r="L399" s="8"/>
      <c r="M399" s="8"/>
      <c r="N399" s="8"/>
    </row>
    <row r="400" spans="2:14" s="12" customFormat="1" ht="20.100000000000001" customHeight="1">
      <c r="B400" s="8"/>
      <c r="C400" s="8"/>
      <c r="D400" s="8"/>
      <c r="E400" s="8"/>
      <c r="F400" s="8"/>
      <c r="G400" s="8"/>
      <c r="H400" s="8"/>
      <c r="I400" s="8"/>
      <c r="J400" s="8"/>
      <c r="K400" s="8"/>
      <c r="L400" s="8"/>
      <c r="M400" s="8"/>
      <c r="N400" s="8"/>
    </row>
    <row r="401" spans="2:14" s="12" customFormat="1" ht="20.100000000000001" customHeight="1">
      <c r="B401" s="8"/>
      <c r="C401" s="8"/>
      <c r="D401" s="8"/>
      <c r="E401" s="8"/>
      <c r="F401" s="8"/>
      <c r="G401" s="8"/>
      <c r="H401" s="8"/>
      <c r="I401" s="8"/>
      <c r="J401" s="8"/>
      <c r="K401" s="8"/>
      <c r="L401" s="8"/>
      <c r="M401" s="8"/>
      <c r="N401" s="8"/>
    </row>
    <row r="402" spans="2:14" s="12" customFormat="1" ht="20.100000000000001" customHeight="1">
      <c r="B402" s="8"/>
      <c r="C402" s="8"/>
      <c r="D402" s="8"/>
      <c r="E402" s="8"/>
      <c r="F402" s="8"/>
      <c r="G402" s="8"/>
      <c r="H402" s="8"/>
      <c r="I402" s="8"/>
      <c r="J402" s="8"/>
      <c r="K402" s="8"/>
      <c r="L402" s="8"/>
      <c r="M402" s="8"/>
      <c r="N402" s="8"/>
    </row>
    <row r="403" spans="2:14" s="12" customFormat="1" ht="20.100000000000001" customHeight="1">
      <c r="B403" s="8"/>
      <c r="C403" s="8"/>
      <c r="D403" s="8"/>
      <c r="E403" s="8"/>
      <c r="F403" s="8"/>
      <c r="G403" s="8"/>
      <c r="H403" s="8"/>
      <c r="I403" s="8"/>
      <c r="J403" s="8"/>
      <c r="K403" s="8"/>
      <c r="L403" s="8"/>
      <c r="M403" s="8"/>
      <c r="N403" s="8"/>
    </row>
    <row r="404" spans="2:14" s="12" customFormat="1" ht="20.100000000000001" customHeight="1">
      <c r="B404" s="8"/>
      <c r="C404" s="8"/>
      <c r="D404" s="8"/>
      <c r="E404" s="8"/>
      <c r="F404" s="8"/>
      <c r="G404" s="8"/>
      <c r="H404" s="8"/>
      <c r="I404" s="8"/>
      <c r="J404" s="8"/>
      <c r="K404" s="8"/>
      <c r="L404" s="8"/>
      <c r="M404" s="8"/>
      <c r="N404" s="8"/>
    </row>
    <row r="405" spans="2:14" s="12" customFormat="1" ht="20.100000000000001" customHeight="1">
      <c r="B405" s="8"/>
      <c r="C405" s="8"/>
      <c r="D405" s="8"/>
      <c r="E405" s="8"/>
      <c r="F405" s="8"/>
      <c r="G405" s="8"/>
      <c r="H405" s="8"/>
      <c r="I405" s="8"/>
      <c r="J405" s="8"/>
      <c r="K405" s="8"/>
      <c r="L405" s="8"/>
      <c r="M405" s="8"/>
      <c r="N405" s="8"/>
    </row>
    <row r="406" spans="2:14" s="12" customFormat="1" ht="20.100000000000001" customHeight="1">
      <c r="B406" s="8"/>
      <c r="C406" s="8"/>
      <c r="D406" s="8"/>
      <c r="E406" s="8"/>
      <c r="F406" s="8"/>
      <c r="G406" s="8"/>
      <c r="H406" s="8"/>
      <c r="I406" s="8"/>
      <c r="J406" s="8"/>
      <c r="K406" s="8"/>
      <c r="L406" s="8"/>
      <c r="M406" s="8"/>
      <c r="N406" s="8"/>
    </row>
    <row r="407" spans="2:14" s="12" customFormat="1" ht="20.100000000000001" customHeight="1">
      <c r="B407" s="8"/>
      <c r="C407" s="8"/>
      <c r="D407" s="8"/>
      <c r="E407" s="8"/>
      <c r="F407" s="8"/>
      <c r="G407" s="8"/>
      <c r="H407" s="8"/>
      <c r="I407" s="8"/>
      <c r="J407" s="8"/>
      <c r="K407" s="8"/>
      <c r="L407" s="8"/>
      <c r="M407" s="8"/>
      <c r="N407" s="8"/>
    </row>
    <row r="408" spans="2:14" s="12" customFormat="1" ht="20.100000000000001" customHeight="1">
      <c r="B408" s="8"/>
      <c r="C408" s="8"/>
      <c r="D408" s="8"/>
      <c r="E408" s="8"/>
      <c r="F408" s="8"/>
      <c r="G408" s="8"/>
      <c r="H408" s="8"/>
      <c r="I408" s="8"/>
      <c r="J408" s="8"/>
      <c r="K408" s="8"/>
      <c r="L408" s="8"/>
      <c r="M408" s="8"/>
      <c r="N408" s="8"/>
    </row>
    <row r="409" spans="2:14" s="12" customFormat="1" ht="20.100000000000001" customHeight="1">
      <c r="B409" s="8"/>
      <c r="C409" s="8"/>
      <c r="D409" s="8"/>
      <c r="E409" s="8"/>
      <c r="F409" s="8"/>
      <c r="G409" s="8"/>
      <c r="H409" s="8"/>
      <c r="I409" s="8"/>
      <c r="J409" s="8"/>
      <c r="K409" s="8"/>
      <c r="L409" s="8"/>
      <c r="M409" s="8"/>
      <c r="N409" s="8"/>
    </row>
    <row r="410" spans="2:14" s="12" customFormat="1" ht="20.100000000000001" customHeight="1">
      <c r="B410" s="8"/>
      <c r="C410" s="8"/>
      <c r="D410" s="8"/>
      <c r="E410" s="8"/>
      <c r="F410" s="8"/>
      <c r="G410" s="8"/>
      <c r="H410" s="8"/>
      <c r="I410" s="8"/>
      <c r="J410" s="8"/>
      <c r="K410" s="8"/>
      <c r="L410" s="8"/>
      <c r="M410" s="8"/>
      <c r="N410" s="8"/>
    </row>
    <row r="411" spans="2:14" s="12" customFormat="1" ht="20.100000000000001" customHeight="1">
      <c r="B411" s="8"/>
      <c r="C411" s="8"/>
      <c r="D411" s="8"/>
      <c r="E411" s="8"/>
      <c r="F411" s="8"/>
      <c r="G411" s="8"/>
      <c r="H411" s="8"/>
      <c r="I411" s="8"/>
      <c r="J411" s="8"/>
      <c r="K411" s="8"/>
      <c r="L411" s="8"/>
      <c r="M411" s="8"/>
      <c r="N411" s="8"/>
    </row>
    <row r="412" spans="2:14" s="12" customFormat="1" ht="20.100000000000001" customHeight="1">
      <c r="B412" s="8"/>
      <c r="C412" s="8"/>
      <c r="D412" s="8"/>
      <c r="E412" s="8"/>
      <c r="F412" s="8"/>
      <c r="G412" s="8"/>
      <c r="H412" s="8"/>
      <c r="I412" s="8"/>
      <c r="J412" s="8"/>
      <c r="K412" s="8"/>
      <c r="L412" s="8"/>
      <c r="M412" s="8"/>
      <c r="N412" s="8"/>
    </row>
    <row r="413" spans="2:14" s="12" customFormat="1" ht="20.100000000000001" customHeight="1">
      <c r="B413" s="8"/>
      <c r="C413" s="8"/>
      <c r="D413" s="8"/>
      <c r="E413" s="8"/>
      <c r="F413" s="8"/>
      <c r="G413" s="8"/>
      <c r="H413" s="8"/>
      <c r="I413" s="8"/>
      <c r="J413" s="8"/>
      <c r="K413" s="8"/>
      <c r="L413" s="8"/>
      <c r="M413" s="8"/>
      <c r="N413" s="8"/>
    </row>
    <row r="414" spans="2:14" s="12" customFormat="1" ht="20.100000000000001" customHeight="1">
      <c r="B414" s="8"/>
      <c r="C414" s="8"/>
      <c r="D414" s="8"/>
      <c r="E414" s="8"/>
      <c r="F414" s="8"/>
      <c r="G414" s="8"/>
      <c r="H414" s="8"/>
      <c r="I414" s="8"/>
      <c r="J414" s="8"/>
      <c r="K414" s="8"/>
      <c r="L414" s="8"/>
      <c r="M414" s="8"/>
      <c r="N414" s="8"/>
    </row>
    <row r="415" spans="2:14" s="12" customFormat="1" ht="20.100000000000001" customHeight="1">
      <c r="B415" s="8"/>
      <c r="C415" s="8"/>
      <c r="D415" s="8"/>
      <c r="E415" s="8"/>
      <c r="F415" s="8"/>
      <c r="G415" s="8"/>
      <c r="H415" s="8"/>
      <c r="I415" s="8"/>
      <c r="J415" s="8"/>
      <c r="K415" s="8"/>
      <c r="L415" s="8"/>
      <c r="M415" s="8"/>
      <c r="N415" s="8"/>
    </row>
    <row r="416" spans="2:14" s="12" customFormat="1" ht="20.100000000000001" customHeight="1">
      <c r="B416" s="8"/>
      <c r="C416" s="8"/>
      <c r="D416" s="8"/>
      <c r="E416" s="8"/>
      <c r="F416" s="8"/>
      <c r="G416" s="8"/>
      <c r="H416" s="8"/>
      <c r="I416" s="8"/>
      <c r="J416" s="8"/>
      <c r="K416" s="8"/>
      <c r="L416" s="8"/>
      <c r="M416" s="8"/>
      <c r="N416" s="8"/>
    </row>
    <row r="417" spans="2:14" s="12" customFormat="1" ht="20.100000000000001" customHeight="1">
      <c r="B417" s="8"/>
      <c r="C417" s="8"/>
      <c r="D417" s="8"/>
      <c r="E417" s="8"/>
      <c r="F417" s="8"/>
      <c r="G417" s="8"/>
      <c r="H417" s="8"/>
      <c r="I417" s="8"/>
      <c r="J417" s="8"/>
      <c r="K417" s="8"/>
      <c r="L417" s="8"/>
      <c r="M417" s="8"/>
      <c r="N417" s="8"/>
    </row>
    <row r="418" spans="2:14" s="12" customFormat="1" ht="20.100000000000001" customHeight="1">
      <c r="B418" s="8"/>
      <c r="C418" s="8"/>
      <c r="D418" s="8"/>
      <c r="E418" s="8"/>
      <c r="F418" s="8"/>
      <c r="G418" s="8"/>
      <c r="H418" s="8"/>
      <c r="I418" s="8"/>
      <c r="J418" s="8"/>
      <c r="K418" s="8"/>
      <c r="L418" s="8"/>
      <c r="M418" s="8"/>
      <c r="N418" s="8"/>
    </row>
    <row r="419" spans="2:14" s="12" customFormat="1" ht="20.100000000000001" customHeight="1">
      <c r="B419" s="8"/>
      <c r="C419" s="8"/>
      <c r="D419" s="8"/>
      <c r="E419" s="8"/>
      <c r="F419" s="8"/>
      <c r="G419" s="8"/>
      <c r="H419" s="8"/>
      <c r="I419" s="8"/>
      <c r="J419" s="8"/>
      <c r="K419" s="8"/>
      <c r="L419" s="8"/>
      <c r="M419" s="8"/>
      <c r="N419" s="8"/>
    </row>
    <row r="420" spans="2:14" s="12" customFormat="1" ht="20.100000000000001" customHeight="1">
      <c r="B420" s="8"/>
      <c r="C420" s="8"/>
      <c r="D420" s="8"/>
      <c r="E420" s="8"/>
      <c r="F420" s="8"/>
      <c r="G420" s="8"/>
      <c r="H420" s="8"/>
      <c r="I420" s="8"/>
      <c r="J420" s="8"/>
      <c r="K420" s="8"/>
      <c r="L420" s="8"/>
      <c r="M420" s="8"/>
      <c r="N420" s="8"/>
    </row>
    <row r="421" spans="2:14" s="12" customFormat="1" ht="20.100000000000001" customHeight="1">
      <c r="B421" s="8"/>
      <c r="C421" s="8"/>
      <c r="D421" s="8"/>
      <c r="E421" s="8"/>
      <c r="F421" s="8"/>
      <c r="G421" s="8"/>
      <c r="H421" s="8"/>
      <c r="I421" s="8"/>
      <c r="J421" s="8"/>
      <c r="K421" s="8"/>
      <c r="L421" s="8"/>
      <c r="M421" s="8"/>
      <c r="N421" s="8"/>
    </row>
    <row r="422" spans="2:14" s="12" customFormat="1" ht="20.100000000000001" customHeight="1">
      <c r="B422" s="8"/>
      <c r="C422" s="8"/>
      <c r="D422" s="8"/>
      <c r="E422" s="8"/>
      <c r="F422" s="8"/>
      <c r="G422" s="8"/>
      <c r="H422" s="8"/>
      <c r="I422" s="8"/>
      <c r="J422" s="8"/>
      <c r="K422" s="8"/>
      <c r="L422" s="8"/>
      <c r="M422" s="8"/>
      <c r="N422" s="8"/>
    </row>
    <row r="423" spans="2:14" s="12" customFormat="1" ht="20.100000000000001" customHeight="1">
      <c r="B423" s="8"/>
      <c r="C423" s="8"/>
      <c r="D423" s="8"/>
      <c r="E423" s="8"/>
      <c r="F423" s="8"/>
      <c r="G423" s="8"/>
      <c r="H423" s="8"/>
      <c r="I423" s="8"/>
      <c r="J423" s="8"/>
      <c r="K423" s="8"/>
      <c r="L423" s="8"/>
      <c r="M423" s="8"/>
      <c r="N423" s="8"/>
    </row>
    <row r="424" spans="2:14" s="12" customFormat="1" ht="20.100000000000001" customHeight="1">
      <c r="B424" s="8"/>
      <c r="C424" s="8"/>
      <c r="D424" s="8"/>
      <c r="E424" s="8"/>
      <c r="F424" s="8"/>
      <c r="G424" s="8"/>
      <c r="H424" s="8"/>
      <c r="I424" s="8"/>
      <c r="J424" s="8"/>
      <c r="K424" s="8"/>
      <c r="L424" s="8"/>
      <c r="M424" s="8"/>
      <c r="N424" s="8"/>
    </row>
    <row r="425" spans="2:14" s="12" customFormat="1" ht="20.100000000000001" customHeight="1">
      <c r="B425" s="8"/>
      <c r="C425" s="8"/>
      <c r="D425" s="8"/>
      <c r="E425" s="8"/>
      <c r="F425" s="8"/>
      <c r="G425" s="8"/>
      <c r="H425" s="8"/>
      <c r="I425" s="8"/>
      <c r="J425" s="8"/>
      <c r="K425" s="8"/>
      <c r="L425" s="8"/>
      <c r="M425" s="8"/>
      <c r="N425" s="8"/>
    </row>
    <row r="426" spans="2:14" s="12" customFormat="1" ht="20.100000000000001" customHeight="1">
      <c r="B426" s="8"/>
      <c r="C426" s="8"/>
      <c r="D426" s="8"/>
      <c r="E426" s="8"/>
      <c r="F426" s="8"/>
      <c r="G426" s="8"/>
      <c r="H426" s="8"/>
      <c r="I426" s="8"/>
      <c r="J426" s="8"/>
      <c r="K426" s="8"/>
      <c r="L426" s="8"/>
      <c r="M426" s="8"/>
      <c r="N426" s="8"/>
    </row>
    <row r="427" spans="2:14" s="12" customFormat="1" ht="20.100000000000001" customHeight="1">
      <c r="B427" s="8"/>
      <c r="C427" s="8"/>
      <c r="D427" s="8"/>
      <c r="E427" s="8"/>
      <c r="F427" s="8"/>
      <c r="G427" s="8"/>
      <c r="H427" s="8"/>
      <c r="I427" s="8"/>
      <c r="J427" s="8"/>
      <c r="K427" s="8"/>
      <c r="L427" s="8"/>
      <c r="M427" s="8"/>
      <c r="N427" s="8"/>
    </row>
    <row r="428" spans="2:14" s="12" customFormat="1" ht="20.100000000000001" customHeight="1">
      <c r="B428" s="8"/>
      <c r="C428" s="8"/>
      <c r="D428" s="8"/>
      <c r="E428" s="8"/>
      <c r="F428" s="8"/>
      <c r="G428" s="8"/>
      <c r="H428" s="8"/>
      <c r="I428" s="8"/>
      <c r="J428" s="8"/>
      <c r="K428" s="8"/>
      <c r="L428" s="8"/>
      <c r="M428" s="8"/>
      <c r="N428" s="8"/>
    </row>
    <row r="429" spans="2:14" s="12" customFormat="1" ht="20.100000000000001" customHeight="1">
      <c r="B429" s="8"/>
      <c r="C429" s="8"/>
      <c r="D429" s="8"/>
      <c r="E429" s="8"/>
      <c r="F429" s="8"/>
      <c r="G429" s="8"/>
      <c r="H429" s="8"/>
      <c r="I429" s="8"/>
      <c r="J429" s="8"/>
      <c r="K429" s="8"/>
      <c r="L429" s="8"/>
      <c r="M429" s="8"/>
      <c r="N429" s="8"/>
    </row>
    <row r="430" spans="2:14" s="12" customFormat="1" ht="20.100000000000001" customHeight="1">
      <c r="B430" s="8"/>
      <c r="C430" s="8"/>
      <c r="D430" s="8"/>
      <c r="E430" s="8"/>
      <c r="F430" s="8"/>
      <c r="G430" s="8"/>
      <c r="H430" s="8"/>
      <c r="I430" s="8"/>
      <c r="J430" s="8"/>
      <c r="K430" s="8"/>
      <c r="L430" s="8"/>
      <c r="M430" s="8"/>
      <c r="N430" s="8"/>
    </row>
    <row r="431" spans="2:14" s="12" customFormat="1" ht="20.100000000000001" customHeight="1">
      <c r="B431" s="8"/>
      <c r="C431" s="8"/>
      <c r="D431" s="8"/>
      <c r="E431" s="8"/>
      <c r="F431" s="8"/>
      <c r="G431" s="8"/>
      <c r="H431" s="8"/>
      <c r="I431" s="8"/>
      <c r="J431" s="8"/>
      <c r="K431" s="8"/>
      <c r="L431" s="8"/>
      <c r="M431" s="8"/>
      <c r="N431" s="8"/>
    </row>
    <row r="432" spans="2:14" s="12" customFormat="1" ht="20.100000000000001" customHeight="1">
      <c r="B432" s="8"/>
      <c r="C432" s="8"/>
      <c r="D432" s="8"/>
      <c r="E432" s="8"/>
      <c r="F432" s="8"/>
      <c r="G432" s="8"/>
      <c r="H432" s="8"/>
      <c r="I432" s="8"/>
      <c r="J432" s="8"/>
      <c r="K432" s="8"/>
      <c r="L432" s="8"/>
      <c r="M432" s="8"/>
      <c r="N432" s="8"/>
    </row>
    <row r="433" spans="2:14" s="12" customFormat="1" ht="20.100000000000001" customHeight="1">
      <c r="B433" s="8"/>
      <c r="C433" s="8"/>
      <c r="D433" s="8"/>
      <c r="E433" s="8"/>
      <c r="F433" s="8"/>
      <c r="G433" s="8"/>
      <c r="H433" s="8"/>
      <c r="I433" s="8"/>
      <c r="J433" s="8"/>
      <c r="K433" s="8"/>
      <c r="L433" s="8"/>
      <c r="M433" s="8"/>
      <c r="N433" s="8"/>
    </row>
    <row r="434" spans="2:14" s="12" customFormat="1" ht="20.100000000000001" customHeight="1">
      <c r="B434" s="8"/>
      <c r="C434" s="8"/>
      <c r="D434" s="8"/>
      <c r="E434" s="8"/>
      <c r="F434" s="8"/>
      <c r="G434" s="8"/>
      <c r="H434" s="8"/>
      <c r="I434" s="8"/>
      <c r="J434" s="8"/>
      <c r="K434" s="8"/>
      <c r="L434" s="8"/>
      <c r="M434" s="8"/>
      <c r="N434" s="8"/>
    </row>
    <row r="435" spans="2:14" s="12" customFormat="1" ht="20.100000000000001" customHeight="1">
      <c r="B435" s="8"/>
      <c r="C435" s="8"/>
      <c r="D435" s="8"/>
      <c r="E435" s="8"/>
      <c r="F435" s="8"/>
      <c r="G435" s="8"/>
      <c r="H435" s="8"/>
      <c r="I435" s="8"/>
      <c r="J435" s="8"/>
      <c r="K435" s="8"/>
      <c r="L435" s="8"/>
      <c r="M435" s="8"/>
      <c r="N435" s="8"/>
    </row>
    <row r="436" spans="2:14" s="12" customFormat="1" ht="20.100000000000001" customHeight="1">
      <c r="B436" s="8"/>
      <c r="C436" s="8"/>
      <c r="D436" s="8"/>
      <c r="E436" s="8"/>
      <c r="F436" s="8"/>
      <c r="G436" s="8"/>
      <c r="H436" s="8"/>
      <c r="I436" s="8"/>
      <c r="J436" s="8"/>
      <c r="K436" s="8"/>
      <c r="L436" s="8"/>
      <c r="M436" s="8"/>
      <c r="N436" s="8"/>
    </row>
    <row r="437" spans="2:14" s="12" customFormat="1" ht="20.100000000000001" customHeight="1">
      <c r="B437" s="8"/>
      <c r="C437" s="8"/>
      <c r="D437" s="8"/>
      <c r="E437" s="8"/>
      <c r="F437" s="8"/>
      <c r="G437" s="8"/>
      <c r="H437" s="8"/>
      <c r="I437" s="8"/>
      <c r="J437" s="8"/>
      <c r="K437" s="8"/>
      <c r="L437" s="8"/>
      <c r="M437" s="8"/>
      <c r="N437" s="8"/>
    </row>
    <row r="438" spans="2:14" s="12" customFormat="1" ht="20.100000000000001" customHeight="1">
      <c r="B438" s="8"/>
      <c r="C438" s="8"/>
      <c r="D438" s="8"/>
      <c r="E438" s="8"/>
      <c r="F438" s="8"/>
      <c r="G438" s="8"/>
      <c r="H438" s="8"/>
      <c r="I438" s="8"/>
      <c r="J438" s="8"/>
      <c r="K438" s="8"/>
      <c r="L438" s="8"/>
      <c r="M438" s="8"/>
      <c r="N438" s="8"/>
    </row>
    <row r="439" spans="2:14" s="12" customFormat="1" ht="20.100000000000001" customHeight="1">
      <c r="B439" s="8"/>
      <c r="C439" s="8"/>
      <c r="D439" s="8"/>
      <c r="E439" s="8"/>
      <c r="F439" s="8"/>
      <c r="G439" s="8"/>
      <c r="H439" s="8"/>
      <c r="I439" s="8"/>
      <c r="J439" s="8"/>
      <c r="K439" s="8"/>
      <c r="L439" s="8"/>
      <c r="M439" s="8"/>
      <c r="N439" s="8"/>
    </row>
    <row r="440" spans="2:14" s="12" customFormat="1" ht="20.100000000000001" customHeight="1">
      <c r="B440" s="8"/>
      <c r="C440" s="8"/>
      <c r="D440" s="8"/>
      <c r="E440" s="8"/>
      <c r="F440" s="8"/>
      <c r="G440" s="8"/>
      <c r="H440" s="8"/>
      <c r="I440" s="8"/>
      <c r="J440" s="8"/>
      <c r="K440" s="8"/>
      <c r="L440" s="8"/>
      <c r="M440" s="8"/>
      <c r="N440" s="8"/>
    </row>
    <row r="441" spans="2:14" s="12" customFormat="1" ht="20.100000000000001" customHeight="1">
      <c r="B441" s="8"/>
      <c r="C441" s="8"/>
      <c r="D441" s="8"/>
      <c r="E441" s="8"/>
      <c r="F441" s="8"/>
      <c r="G441" s="8"/>
      <c r="H441" s="8"/>
      <c r="I441" s="8"/>
      <c r="J441" s="8"/>
      <c r="K441" s="8"/>
      <c r="L441" s="8"/>
      <c r="M441" s="8"/>
      <c r="N441" s="8"/>
    </row>
    <row r="442" spans="2:14" s="12" customFormat="1" ht="20.100000000000001" customHeight="1">
      <c r="B442" s="8"/>
      <c r="C442" s="8"/>
      <c r="D442" s="8"/>
      <c r="E442" s="8"/>
      <c r="F442" s="8"/>
      <c r="G442" s="8"/>
      <c r="H442" s="8"/>
      <c r="I442" s="8"/>
      <c r="J442" s="8"/>
      <c r="K442" s="8"/>
      <c r="L442" s="8"/>
      <c r="M442" s="8"/>
      <c r="N442" s="8"/>
    </row>
    <row r="443" spans="2:14" s="12" customFormat="1" ht="20.100000000000001" customHeight="1">
      <c r="B443" s="8"/>
      <c r="C443" s="8"/>
      <c r="D443" s="8"/>
      <c r="E443" s="8"/>
      <c r="F443" s="8"/>
      <c r="G443" s="8"/>
      <c r="H443" s="8"/>
      <c r="I443" s="8"/>
      <c r="J443" s="8"/>
      <c r="K443" s="8"/>
      <c r="L443" s="8"/>
      <c r="M443" s="8"/>
      <c r="N443" s="8"/>
    </row>
    <row r="444" spans="2:14" s="12" customFormat="1" ht="20.100000000000001" customHeight="1">
      <c r="B444" s="8"/>
      <c r="C444" s="8"/>
      <c r="D444" s="8"/>
      <c r="E444" s="8"/>
      <c r="F444" s="8"/>
      <c r="G444" s="8"/>
      <c r="H444" s="8"/>
      <c r="I444" s="8"/>
      <c r="J444" s="8"/>
      <c r="K444" s="8"/>
      <c r="L444" s="8"/>
      <c r="M444" s="8"/>
      <c r="N444" s="8"/>
    </row>
    <row r="445" spans="2:14" s="12" customFormat="1" ht="20.100000000000001" customHeight="1">
      <c r="B445" s="8"/>
      <c r="C445" s="8"/>
      <c r="D445" s="8"/>
      <c r="E445" s="8"/>
      <c r="F445" s="8"/>
      <c r="G445" s="8"/>
      <c r="H445" s="8"/>
      <c r="I445" s="8"/>
      <c r="J445" s="8"/>
      <c r="K445" s="8"/>
      <c r="L445" s="8"/>
      <c r="M445" s="8"/>
      <c r="N445" s="8"/>
    </row>
    <row r="446" spans="2:14" s="12" customFormat="1" ht="20.100000000000001" customHeight="1">
      <c r="B446" s="8"/>
      <c r="C446" s="8"/>
      <c r="D446" s="8"/>
      <c r="E446" s="8"/>
      <c r="F446" s="8"/>
      <c r="G446" s="8"/>
      <c r="H446" s="8"/>
      <c r="I446" s="8"/>
      <c r="J446" s="8"/>
      <c r="K446" s="8"/>
      <c r="L446" s="8"/>
      <c r="M446" s="8"/>
      <c r="N446" s="8"/>
    </row>
    <row r="447" spans="2:14" s="12" customFormat="1" ht="20.100000000000001" customHeight="1">
      <c r="B447" s="8"/>
      <c r="C447" s="8"/>
      <c r="D447" s="8"/>
      <c r="E447" s="8"/>
      <c r="F447" s="8"/>
      <c r="G447" s="8"/>
      <c r="H447" s="8"/>
      <c r="I447" s="8"/>
      <c r="J447" s="8"/>
      <c r="K447" s="8"/>
      <c r="L447" s="8"/>
      <c r="M447" s="8"/>
      <c r="N447" s="8"/>
    </row>
    <row r="448" spans="2:14" s="12" customFormat="1" ht="20.100000000000001" customHeight="1">
      <c r="B448" s="8"/>
      <c r="C448" s="8"/>
      <c r="D448" s="8"/>
      <c r="E448" s="8"/>
      <c r="F448" s="8"/>
      <c r="G448" s="8"/>
      <c r="H448" s="8"/>
      <c r="I448" s="8"/>
      <c r="J448" s="8"/>
      <c r="K448" s="8"/>
      <c r="L448" s="8"/>
      <c r="M448" s="8"/>
      <c r="N448" s="8"/>
    </row>
    <row r="449" spans="2:14" s="12" customFormat="1" ht="20.100000000000001" customHeight="1">
      <c r="B449" s="8"/>
      <c r="C449" s="8"/>
      <c r="D449" s="8"/>
      <c r="E449" s="8"/>
      <c r="F449" s="8"/>
      <c r="G449" s="8"/>
      <c r="H449" s="8"/>
      <c r="I449" s="8"/>
      <c r="J449" s="8"/>
      <c r="K449" s="8"/>
      <c r="L449" s="8"/>
      <c r="M449" s="8"/>
      <c r="N449" s="8"/>
    </row>
    <row r="450" spans="2:14" s="12" customFormat="1" ht="20.100000000000001" customHeight="1">
      <c r="B450" s="8"/>
      <c r="C450" s="8"/>
      <c r="D450" s="8"/>
      <c r="E450" s="8"/>
      <c r="F450" s="8"/>
      <c r="G450" s="8"/>
      <c r="H450" s="8"/>
      <c r="I450" s="8"/>
      <c r="J450" s="8"/>
      <c r="K450" s="8"/>
      <c r="L450" s="8"/>
      <c r="M450" s="8"/>
      <c r="N450" s="8"/>
    </row>
    <row r="451" spans="2:14" s="12" customFormat="1" ht="20.100000000000001" customHeight="1">
      <c r="B451" s="8"/>
      <c r="C451" s="8"/>
      <c r="D451" s="8"/>
      <c r="E451" s="8"/>
      <c r="F451" s="8"/>
      <c r="G451" s="8"/>
      <c r="H451" s="8"/>
      <c r="I451" s="8"/>
      <c r="J451" s="8"/>
      <c r="K451" s="8"/>
      <c r="L451" s="8"/>
      <c r="M451" s="8"/>
      <c r="N451" s="8"/>
    </row>
    <row r="452" spans="2:14" s="12" customFormat="1" ht="20.100000000000001" customHeight="1">
      <c r="B452" s="8"/>
      <c r="C452" s="8"/>
      <c r="D452" s="8"/>
      <c r="E452" s="8"/>
      <c r="F452" s="8"/>
      <c r="G452" s="8"/>
      <c r="H452" s="8"/>
      <c r="I452" s="8"/>
      <c r="J452" s="8"/>
      <c r="K452" s="8"/>
      <c r="L452" s="8"/>
      <c r="M452" s="8"/>
      <c r="N452" s="8"/>
    </row>
    <row r="453" spans="2:14" s="12" customFormat="1" ht="20.100000000000001" customHeight="1">
      <c r="B453" s="8"/>
      <c r="C453" s="8"/>
      <c r="D453" s="8"/>
      <c r="E453" s="8"/>
      <c r="F453" s="8"/>
      <c r="G453" s="8"/>
      <c r="H453" s="8"/>
      <c r="I453" s="8"/>
      <c r="J453" s="8"/>
      <c r="K453" s="8"/>
      <c r="L453" s="8"/>
      <c r="M453" s="8"/>
      <c r="N453" s="8"/>
    </row>
    <row r="454" spans="2:14" s="12" customFormat="1" ht="20.100000000000001" customHeight="1">
      <c r="B454" s="8"/>
      <c r="C454" s="8"/>
      <c r="D454" s="8"/>
      <c r="E454" s="8"/>
      <c r="F454" s="8"/>
      <c r="G454" s="8"/>
      <c r="H454" s="8"/>
      <c r="I454" s="8"/>
      <c r="J454" s="8"/>
      <c r="K454" s="8"/>
      <c r="L454" s="8"/>
      <c r="M454" s="8"/>
      <c r="N454" s="8"/>
    </row>
    <row r="455" spans="2:14" s="12" customFormat="1" ht="20.100000000000001" customHeight="1">
      <c r="B455" s="8"/>
      <c r="C455" s="8"/>
      <c r="D455" s="8"/>
      <c r="E455" s="8"/>
      <c r="F455" s="8"/>
      <c r="G455" s="8"/>
      <c r="H455" s="8"/>
      <c r="I455" s="8"/>
      <c r="J455" s="8"/>
      <c r="K455" s="8"/>
      <c r="L455" s="8"/>
      <c r="M455" s="8"/>
      <c r="N455" s="8"/>
    </row>
    <row r="456" spans="2:14" s="12" customFormat="1" ht="20.100000000000001" customHeight="1">
      <c r="B456" s="8"/>
      <c r="C456" s="8"/>
      <c r="D456" s="8"/>
      <c r="E456" s="8"/>
      <c r="F456" s="8"/>
      <c r="G456" s="8"/>
      <c r="H456" s="8"/>
      <c r="I456" s="8"/>
      <c r="J456" s="8"/>
      <c r="K456" s="8"/>
      <c r="L456" s="8"/>
      <c r="M456" s="8"/>
      <c r="N456" s="8"/>
    </row>
    <row r="457" spans="2:14" s="12" customFormat="1" ht="20.100000000000001" customHeight="1">
      <c r="B457" s="8"/>
      <c r="C457" s="8"/>
      <c r="D457" s="8"/>
      <c r="E457" s="8"/>
      <c r="F457" s="8"/>
      <c r="G457" s="8"/>
      <c r="H457" s="8"/>
      <c r="I457" s="8"/>
      <c r="J457" s="8"/>
      <c r="K457" s="8"/>
      <c r="L457" s="8"/>
      <c r="M457" s="8"/>
      <c r="N457" s="8"/>
    </row>
    <row r="458" spans="2:14" s="12" customFormat="1" ht="20.100000000000001" customHeight="1">
      <c r="B458" s="8"/>
      <c r="C458" s="8"/>
      <c r="D458" s="8"/>
      <c r="E458" s="8"/>
      <c r="F458" s="8"/>
      <c r="G458" s="8"/>
      <c r="H458" s="8"/>
      <c r="I458" s="8"/>
      <c r="J458" s="8"/>
      <c r="K458" s="8"/>
      <c r="L458" s="8"/>
      <c r="M458" s="8"/>
      <c r="N458" s="8"/>
    </row>
    <row r="459" spans="2:14" s="12" customFormat="1" ht="20.100000000000001" customHeight="1">
      <c r="B459" s="8"/>
      <c r="C459" s="8"/>
      <c r="D459" s="8"/>
      <c r="E459" s="8"/>
      <c r="F459" s="8"/>
      <c r="G459" s="8"/>
      <c r="H459" s="8"/>
      <c r="I459" s="8"/>
      <c r="J459" s="8"/>
      <c r="K459" s="8"/>
      <c r="L459" s="8"/>
      <c r="M459" s="8"/>
      <c r="N459" s="8"/>
    </row>
    <row r="460" spans="2:14" s="12" customFormat="1" ht="20.100000000000001" customHeight="1">
      <c r="B460" s="8"/>
      <c r="C460" s="8"/>
      <c r="D460" s="8"/>
      <c r="E460" s="8"/>
      <c r="F460" s="8"/>
      <c r="G460" s="8"/>
      <c r="H460" s="8"/>
      <c r="I460" s="8"/>
      <c r="J460" s="8"/>
      <c r="K460" s="8"/>
      <c r="L460" s="8"/>
      <c r="M460" s="8"/>
      <c r="N460" s="8"/>
    </row>
    <row r="461" spans="2:14" s="12" customFormat="1" ht="20.100000000000001" customHeight="1">
      <c r="B461" s="8"/>
      <c r="C461" s="8"/>
      <c r="D461" s="8"/>
      <c r="E461" s="8"/>
      <c r="F461" s="8"/>
      <c r="G461" s="8"/>
      <c r="H461" s="8"/>
      <c r="I461" s="8"/>
      <c r="J461" s="8"/>
      <c r="K461" s="8"/>
      <c r="L461" s="8"/>
      <c r="M461" s="8"/>
      <c r="N461" s="8"/>
    </row>
    <row r="462" spans="2:14" s="12" customFormat="1" ht="20.100000000000001" customHeight="1">
      <c r="B462" s="8"/>
      <c r="C462" s="8"/>
      <c r="D462" s="8"/>
      <c r="E462" s="8"/>
      <c r="F462" s="8"/>
      <c r="G462" s="8"/>
      <c r="H462" s="8"/>
      <c r="I462" s="8"/>
      <c r="J462" s="8"/>
      <c r="K462" s="8"/>
      <c r="L462" s="8"/>
      <c r="M462" s="8"/>
      <c r="N462" s="8"/>
    </row>
    <row r="463" spans="2:14" s="12" customFormat="1" ht="20.100000000000001" customHeight="1">
      <c r="B463" s="8"/>
      <c r="C463" s="8"/>
      <c r="D463" s="8"/>
      <c r="E463" s="8"/>
      <c r="F463" s="8"/>
      <c r="G463" s="8"/>
      <c r="H463" s="8"/>
      <c r="I463" s="8"/>
      <c r="J463" s="8"/>
      <c r="K463" s="8"/>
      <c r="L463" s="8"/>
      <c r="M463" s="8"/>
      <c r="N463" s="8"/>
    </row>
    <row r="464" spans="2:14" s="12" customFormat="1" ht="20.100000000000001" customHeight="1">
      <c r="B464" s="8"/>
      <c r="C464" s="8"/>
      <c r="D464" s="8"/>
      <c r="E464" s="8"/>
      <c r="F464" s="8"/>
      <c r="G464" s="8"/>
      <c r="H464" s="8"/>
      <c r="I464" s="8"/>
      <c r="J464" s="8"/>
      <c r="K464" s="8"/>
      <c r="L464" s="8"/>
      <c r="M464" s="8"/>
      <c r="N464" s="8"/>
    </row>
    <row r="465" spans="2:14" s="12" customFormat="1" ht="20.100000000000001" customHeight="1">
      <c r="B465" s="8"/>
      <c r="C465" s="8"/>
      <c r="D465" s="8"/>
      <c r="E465" s="8"/>
      <c r="F465" s="8"/>
      <c r="G465" s="8"/>
      <c r="H465" s="8"/>
      <c r="I465" s="8"/>
      <c r="J465" s="8"/>
      <c r="K465" s="8"/>
      <c r="L465" s="8"/>
      <c r="M465" s="8"/>
      <c r="N465" s="8"/>
    </row>
    <row r="466" spans="2:14" s="12" customFormat="1" ht="20.100000000000001" customHeight="1">
      <c r="B466" s="8"/>
      <c r="C466" s="8"/>
      <c r="D466" s="8"/>
      <c r="E466" s="8"/>
      <c r="F466" s="8"/>
      <c r="G466" s="8"/>
      <c r="H466" s="8"/>
      <c r="I466" s="8"/>
      <c r="J466" s="8"/>
      <c r="K466" s="8"/>
      <c r="L466" s="8"/>
      <c r="M466" s="8"/>
      <c r="N466" s="8"/>
    </row>
    <row r="467" spans="2:14" s="12" customFormat="1" ht="20.100000000000001" customHeight="1">
      <c r="B467" s="8"/>
      <c r="C467" s="8"/>
      <c r="D467" s="8"/>
      <c r="E467" s="8"/>
      <c r="F467" s="8"/>
      <c r="G467" s="8"/>
      <c r="H467" s="8"/>
      <c r="I467" s="8"/>
      <c r="J467" s="8"/>
      <c r="K467" s="8"/>
      <c r="L467" s="8"/>
      <c r="M467" s="8"/>
      <c r="N467" s="8"/>
    </row>
    <row r="468" spans="2:14" s="12" customFormat="1" ht="20.100000000000001" customHeight="1">
      <c r="B468" s="8"/>
      <c r="C468" s="8"/>
      <c r="D468" s="8"/>
      <c r="E468" s="8"/>
      <c r="F468" s="8"/>
      <c r="G468" s="8"/>
      <c r="H468" s="8"/>
      <c r="I468" s="8"/>
      <c r="J468" s="8"/>
      <c r="K468" s="8"/>
      <c r="L468" s="8"/>
      <c r="M468" s="8"/>
      <c r="N468" s="8"/>
    </row>
    <row r="469" spans="2:14" s="12" customFormat="1" ht="20.100000000000001" customHeight="1">
      <c r="B469" s="8"/>
      <c r="C469" s="8"/>
      <c r="D469" s="8"/>
      <c r="E469" s="8"/>
      <c r="F469" s="8"/>
      <c r="G469" s="8"/>
      <c r="H469" s="8"/>
      <c r="I469" s="8"/>
      <c r="J469" s="8"/>
      <c r="K469" s="8"/>
      <c r="L469" s="8"/>
      <c r="M469" s="8"/>
      <c r="N469" s="8"/>
    </row>
    <row r="470" spans="2:14" s="12" customFormat="1" ht="20.100000000000001" customHeight="1">
      <c r="B470" s="8"/>
      <c r="C470" s="8"/>
      <c r="D470" s="8"/>
      <c r="E470" s="8"/>
      <c r="F470" s="8"/>
      <c r="G470" s="8"/>
      <c r="H470" s="8"/>
      <c r="I470" s="8"/>
      <c r="J470" s="8"/>
      <c r="K470" s="8"/>
      <c r="L470" s="8"/>
      <c r="M470" s="8"/>
      <c r="N470" s="8"/>
    </row>
    <row r="471" spans="2:14" s="12" customFormat="1" ht="20.100000000000001" customHeight="1">
      <c r="B471" s="8"/>
      <c r="C471" s="8"/>
      <c r="D471" s="8"/>
      <c r="E471" s="8"/>
      <c r="F471" s="8"/>
      <c r="G471" s="8"/>
      <c r="H471" s="8"/>
      <c r="I471" s="8"/>
      <c r="J471" s="8"/>
      <c r="K471" s="8"/>
      <c r="L471" s="8"/>
      <c r="M471" s="8"/>
      <c r="N471" s="8"/>
    </row>
    <row r="472" spans="2:14" s="12" customFormat="1" ht="20.100000000000001" customHeight="1">
      <c r="B472" s="8"/>
      <c r="C472" s="8"/>
      <c r="D472" s="8"/>
      <c r="E472" s="8"/>
      <c r="F472" s="8"/>
      <c r="G472" s="8"/>
      <c r="H472" s="8"/>
      <c r="I472" s="8"/>
      <c r="J472" s="8"/>
      <c r="K472" s="8"/>
      <c r="L472" s="8"/>
      <c r="M472" s="8"/>
      <c r="N472" s="8"/>
    </row>
    <row r="473" spans="2:14" s="12" customFormat="1" ht="20.100000000000001" customHeight="1">
      <c r="B473" s="8"/>
      <c r="C473" s="8"/>
      <c r="D473" s="8"/>
      <c r="E473" s="8"/>
      <c r="F473" s="8"/>
      <c r="G473" s="8"/>
      <c r="H473" s="8"/>
      <c r="I473" s="8"/>
      <c r="J473" s="8"/>
      <c r="K473" s="8"/>
      <c r="L473" s="8"/>
      <c r="M473" s="8"/>
      <c r="N473" s="8"/>
    </row>
    <row r="474" spans="2:14" s="12" customFormat="1" ht="20.100000000000001" customHeight="1">
      <c r="B474" s="8"/>
      <c r="C474" s="8"/>
      <c r="D474" s="8"/>
      <c r="E474" s="8"/>
      <c r="F474" s="8"/>
      <c r="G474" s="8"/>
      <c r="H474" s="8"/>
      <c r="I474" s="8"/>
      <c r="J474" s="8"/>
      <c r="K474" s="8"/>
      <c r="L474" s="8"/>
      <c r="M474" s="8"/>
      <c r="N474" s="8"/>
    </row>
    <row r="475" spans="2:14" s="12" customFormat="1" ht="20.100000000000001" customHeight="1">
      <c r="B475" s="8"/>
      <c r="C475" s="8"/>
      <c r="D475" s="8"/>
      <c r="E475" s="8"/>
      <c r="F475" s="8"/>
      <c r="G475" s="8"/>
      <c r="H475" s="8"/>
      <c r="I475" s="8"/>
      <c r="J475" s="8"/>
      <c r="K475" s="8"/>
      <c r="L475" s="8"/>
      <c r="M475" s="8"/>
      <c r="N475" s="8"/>
    </row>
    <row r="476" spans="2:14" s="12" customFormat="1" ht="20.100000000000001" customHeight="1">
      <c r="B476" s="8"/>
      <c r="C476" s="8"/>
      <c r="D476" s="8"/>
      <c r="E476" s="8"/>
      <c r="F476" s="8"/>
      <c r="G476" s="8"/>
      <c r="H476" s="8"/>
      <c r="I476" s="8"/>
      <c r="J476" s="8"/>
      <c r="K476" s="8"/>
      <c r="L476" s="8"/>
      <c r="M476" s="8"/>
      <c r="N476" s="8"/>
    </row>
    <row r="477" spans="2:14" s="12" customFormat="1" ht="20.100000000000001" customHeight="1">
      <c r="B477" s="8"/>
      <c r="C477" s="8"/>
      <c r="D477" s="8"/>
      <c r="E477" s="8"/>
      <c r="F477" s="8"/>
      <c r="G477" s="8"/>
      <c r="H477" s="8"/>
      <c r="I477" s="8"/>
      <c r="J477" s="8"/>
      <c r="K477" s="8"/>
      <c r="L477" s="8"/>
      <c r="M477" s="8"/>
      <c r="N477" s="8"/>
    </row>
    <row r="478" spans="2:14" s="12" customFormat="1" ht="20.100000000000001" customHeight="1">
      <c r="B478" s="8"/>
      <c r="C478" s="8"/>
      <c r="D478" s="8"/>
      <c r="E478" s="8"/>
      <c r="F478" s="8"/>
      <c r="G478" s="8"/>
      <c r="H478" s="8"/>
      <c r="I478" s="8"/>
      <c r="J478" s="8"/>
      <c r="K478" s="8"/>
      <c r="L478" s="8"/>
      <c r="M478" s="8"/>
      <c r="N478" s="8"/>
    </row>
    <row r="479" spans="2:14" s="12" customFormat="1" ht="20.100000000000001" customHeight="1">
      <c r="B479" s="8"/>
      <c r="C479" s="8"/>
      <c r="D479" s="8"/>
      <c r="E479" s="8"/>
      <c r="F479" s="8"/>
      <c r="G479" s="8"/>
      <c r="H479" s="8"/>
      <c r="I479" s="8"/>
      <c r="J479" s="8"/>
      <c r="K479" s="8"/>
      <c r="L479" s="8"/>
      <c r="M479" s="8"/>
      <c r="N479" s="8"/>
    </row>
    <row r="480" spans="2:14" s="12" customFormat="1" ht="20.100000000000001" customHeight="1">
      <c r="B480" s="8"/>
      <c r="C480" s="8"/>
      <c r="D480" s="8"/>
      <c r="E480" s="8"/>
      <c r="F480" s="8"/>
      <c r="G480" s="8"/>
      <c r="H480" s="8"/>
      <c r="I480" s="8"/>
      <c r="J480" s="8"/>
      <c r="K480" s="8"/>
      <c r="L480" s="8"/>
      <c r="M480" s="8"/>
      <c r="N480" s="8"/>
    </row>
    <row r="481" spans="2:14" s="12" customFormat="1" ht="20.100000000000001" customHeight="1">
      <c r="B481" s="8"/>
      <c r="C481" s="8"/>
      <c r="D481" s="8"/>
      <c r="E481" s="8"/>
      <c r="F481" s="8"/>
      <c r="G481" s="8"/>
      <c r="H481" s="8"/>
      <c r="I481" s="8"/>
      <c r="J481" s="8"/>
      <c r="K481" s="8"/>
      <c r="L481" s="8"/>
      <c r="M481" s="8"/>
      <c r="N481" s="8"/>
    </row>
    <row r="482" spans="2:14" s="12" customFormat="1" ht="20.100000000000001" customHeight="1">
      <c r="B482" s="8"/>
      <c r="C482" s="8"/>
      <c r="D482" s="8"/>
      <c r="E482" s="8"/>
      <c r="F482" s="8"/>
      <c r="G482" s="8"/>
      <c r="H482" s="8"/>
      <c r="I482" s="8"/>
      <c r="J482" s="8"/>
      <c r="K482" s="8"/>
      <c r="L482" s="8"/>
      <c r="M482" s="8"/>
      <c r="N482" s="8"/>
    </row>
    <row r="483" spans="2:14" s="12" customFormat="1" ht="20.100000000000001" customHeight="1">
      <c r="B483" s="8"/>
      <c r="C483" s="8"/>
      <c r="D483" s="8"/>
      <c r="E483" s="8"/>
      <c r="F483" s="8"/>
      <c r="G483" s="8"/>
      <c r="H483" s="8"/>
      <c r="I483" s="8"/>
      <c r="J483" s="8"/>
      <c r="K483" s="8"/>
      <c r="L483" s="8"/>
      <c r="M483" s="8"/>
      <c r="N483" s="8"/>
    </row>
    <row r="484" spans="2:14" s="12" customFormat="1" ht="20.100000000000001" customHeight="1">
      <c r="B484" s="8"/>
      <c r="C484" s="8"/>
      <c r="D484" s="8"/>
      <c r="E484" s="8"/>
      <c r="F484" s="8"/>
      <c r="G484" s="8"/>
      <c r="H484" s="8"/>
      <c r="I484" s="8"/>
      <c r="J484" s="8"/>
      <c r="K484" s="8"/>
      <c r="L484" s="8"/>
      <c r="M484" s="8"/>
      <c r="N484" s="8"/>
    </row>
    <row r="485" spans="2:14" s="12" customFormat="1" ht="20.100000000000001" customHeight="1">
      <c r="B485" s="8"/>
      <c r="C485" s="8"/>
      <c r="D485" s="8"/>
      <c r="E485" s="8"/>
      <c r="F485" s="8"/>
      <c r="G485" s="8"/>
      <c r="H485" s="8"/>
      <c r="I485" s="8"/>
      <c r="J485" s="8"/>
      <c r="K485" s="8"/>
      <c r="L485" s="8"/>
      <c r="M485" s="8"/>
      <c r="N485" s="8"/>
    </row>
    <row r="486" spans="2:14" s="12" customFormat="1" ht="20.100000000000001" customHeight="1">
      <c r="B486" s="8"/>
      <c r="C486" s="8"/>
      <c r="D486" s="8"/>
      <c r="E486" s="8"/>
      <c r="F486" s="8"/>
      <c r="G486" s="8"/>
      <c r="H486" s="8"/>
      <c r="I486" s="8"/>
      <c r="J486" s="8"/>
      <c r="K486" s="8"/>
      <c r="L486" s="8"/>
      <c r="M486" s="8"/>
      <c r="N486" s="8"/>
    </row>
    <row r="487" spans="2:14" s="12" customFormat="1" ht="20.100000000000001" customHeight="1">
      <c r="B487" s="8"/>
      <c r="C487" s="8"/>
      <c r="D487" s="8"/>
      <c r="E487" s="8"/>
      <c r="F487" s="8"/>
      <c r="G487" s="8"/>
      <c r="H487" s="8"/>
      <c r="I487" s="8"/>
      <c r="J487" s="8"/>
      <c r="K487" s="8"/>
      <c r="L487" s="8"/>
      <c r="M487" s="8"/>
      <c r="N487" s="8"/>
    </row>
    <row r="488" spans="2:14" s="12" customFormat="1" ht="20.100000000000001" customHeight="1">
      <c r="B488" s="8"/>
      <c r="C488" s="8"/>
      <c r="D488" s="8"/>
      <c r="E488" s="8"/>
      <c r="F488" s="8"/>
      <c r="G488" s="8"/>
      <c r="H488" s="8"/>
      <c r="I488" s="8"/>
      <c r="J488" s="8"/>
      <c r="K488" s="8"/>
      <c r="L488" s="8"/>
      <c r="M488" s="8"/>
      <c r="N488" s="8"/>
    </row>
    <row r="489" spans="2:14" s="12" customFormat="1" ht="20.100000000000001" customHeight="1">
      <c r="B489" s="8"/>
      <c r="C489" s="8"/>
      <c r="D489" s="8"/>
      <c r="E489" s="8"/>
      <c r="F489" s="8"/>
      <c r="G489" s="8"/>
      <c r="H489" s="8"/>
      <c r="I489" s="8"/>
      <c r="J489" s="8"/>
      <c r="K489" s="8"/>
      <c r="L489" s="8"/>
      <c r="M489" s="8"/>
      <c r="N489" s="8"/>
    </row>
    <row r="490" spans="2:14" s="12" customFormat="1" ht="20.100000000000001" customHeight="1">
      <c r="B490" s="8"/>
      <c r="C490" s="8"/>
      <c r="D490" s="8"/>
      <c r="E490" s="8"/>
      <c r="F490" s="8"/>
      <c r="G490" s="8"/>
      <c r="H490" s="8"/>
      <c r="I490" s="8"/>
      <c r="J490" s="8"/>
      <c r="K490" s="8"/>
      <c r="L490" s="8"/>
      <c r="M490" s="8"/>
      <c r="N490" s="8"/>
    </row>
    <row r="491" spans="2:14" s="12" customFormat="1" ht="20.100000000000001" customHeight="1">
      <c r="B491" s="8"/>
      <c r="C491" s="8"/>
      <c r="D491" s="8"/>
      <c r="E491" s="8"/>
      <c r="F491" s="8"/>
      <c r="G491" s="8"/>
      <c r="H491" s="8"/>
      <c r="I491" s="8"/>
      <c r="J491" s="8"/>
      <c r="K491" s="8"/>
      <c r="L491" s="8"/>
      <c r="M491" s="8"/>
      <c r="N491" s="8"/>
    </row>
    <row r="492" spans="2:14" s="12" customFormat="1" ht="20.100000000000001" customHeight="1">
      <c r="B492" s="8"/>
      <c r="C492" s="8"/>
      <c r="D492" s="8"/>
      <c r="E492" s="8"/>
      <c r="F492" s="8"/>
      <c r="G492" s="8"/>
      <c r="H492" s="8"/>
      <c r="I492" s="8"/>
      <c r="J492" s="8"/>
      <c r="K492" s="8"/>
      <c r="L492" s="8"/>
      <c r="M492" s="8"/>
      <c r="N492" s="8"/>
    </row>
    <row r="493" spans="2:14" s="12" customFormat="1" ht="20.100000000000001" customHeight="1">
      <c r="B493" s="8"/>
      <c r="C493" s="8"/>
      <c r="D493" s="8"/>
      <c r="E493" s="8"/>
      <c r="F493" s="8"/>
      <c r="G493" s="8"/>
      <c r="H493" s="8"/>
      <c r="I493" s="8"/>
      <c r="J493" s="8"/>
      <c r="K493" s="8"/>
      <c r="L493" s="8"/>
      <c r="M493" s="8"/>
      <c r="N493" s="8"/>
    </row>
    <row r="494" spans="2:14" s="12" customFormat="1" ht="20.100000000000001" customHeight="1">
      <c r="B494" s="8"/>
      <c r="C494" s="8"/>
      <c r="D494" s="8"/>
      <c r="E494" s="8"/>
      <c r="F494" s="8"/>
      <c r="G494" s="8"/>
      <c r="H494" s="8"/>
      <c r="I494" s="8"/>
      <c r="J494" s="8"/>
      <c r="K494" s="8"/>
      <c r="L494" s="8"/>
      <c r="M494" s="8"/>
      <c r="N494" s="8"/>
    </row>
    <row r="495" spans="2:14" s="12" customFormat="1" ht="20.100000000000001" customHeight="1">
      <c r="B495" s="8"/>
      <c r="C495" s="8"/>
      <c r="D495" s="8"/>
      <c r="E495" s="8"/>
      <c r="F495" s="8"/>
      <c r="G495" s="8"/>
      <c r="H495" s="8"/>
      <c r="I495" s="8"/>
      <c r="J495" s="8"/>
      <c r="K495" s="8"/>
      <c r="L495" s="8"/>
      <c r="M495" s="8"/>
      <c r="N495" s="8"/>
    </row>
    <row r="496" spans="2:14" s="12" customFormat="1" ht="20.100000000000001" customHeight="1">
      <c r="B496" s="8"/>
      <c r="C496" s="8"/>
      <c r="D496" s="8"/>
      <c r="E496" s="8"/>
      <c r="F496" s="8"/>
      <c r="G496" s="8"/>
      <c r="H496" s="8"/>
      <c r="I496" s="8"/>
      <c r="J496" s="8"/>
      <c r="K496" s="8"/>
      <c r="L496" s="8"/>
      <c r="M496" s="8"/>
      <c r="N496" s="8"/>
    </row>
    <row r="497" spans="2:14" s="12" customFormat="1" ht="20.100000000000001" customHeight="1">
      <c r="B497" s="8"/>
      <c r="C497" s="8"/>
      <c r="D497" s="8"/>
      <c r="E497" s="8"/>
      <c r="F497" s="8"/>
      <c r="G497" s="8"/>
      <c r="H497" s="8"/>
      <c r="I497" s="8"/>
      <c r="J497" s="8"/>
      <c r="K497" s="8"/>
      <c r="L497" s="8"/>
      <c r="M497" s="8"/>
      <c r="N497" s="8"/>
    </row>
    <row r="498" spans="2:14" s="12" customFormat="1" ht="20.100000000000001" customHeight="1">
      <c r="B498" s="8"/>
      <c r="C498" s="8"/>
      <c r="D498" s="8"/>
      <c r="E498" s="8"/>
      <c r="F498" s="8"/>
      <c r="G498" s="8"/>
      <c r="H498" s="8"/>
      <c r="I498" s="8"/>
      <c r="J498" s="8"/>
      <c r="K498" s="8"/>
      <c r="L498" s="8"/>
      <c r="M498" s="8"/>
      <c r="N498" s="8"/>
    </row>
    <row r="499" spans="2:14" s="12" customFormat="1" ht="20.100000000000001" customHeight="1">
      <c r="B499" s="8"/>
      <c r="C499" s="8"/>
      <c r="D499" s="8"/>
      <c r="E499" s="8"/>
      <c r="F499" s="8"/>
      <c r="G499" s="8"/>
      <c r="H499" s="8"/>
      <c r="I499" s="8"/>
      <c r="J499" s="8"/>
      <c r="K499" s="8"/>
      <c r="L499" s="8"/>
      <c r="M499" s="8"/>
      <c r="N499" s="8"/>
    </row>
    <row r="500" spans="2:14" s="12" customFormat="1" ht="20.100000000000001" customHeight="1">
      <c r="B500" s="8"/>
      <c r="C500" s="8"/>
      <c r="D500" s="8"/>
      <c r="E500" s="8"/>
      <c r="F500" s="8"/>
      <c r="G500" s="8"/>
      <c r="H500" s="8"/>
      <c r="I500" s="8"/>
      <c r="J500" s="8"/>
      <c r="K500" s="8"/>
      <c r="L500" s="8"/>
      <c r="M500" s="8"/>
      <c r="N500" s="8"/>
    </row>
    <row r="501" spans="2:14" s="12" customFormat="1" ht="20.100000000000001" customHeight="1">
      <c r="B501" s="8"/>
      <c r="C501" s="8"/>
      <c r="D501" s="8"/>
      <c r="E501" s="8"/>
      <c r="F501" s="8"/>
      <c r="G501" s="8"/>
      <c r="H501" s="8"/>
      <c r="I501" s="8"/>
      <c r="J501" s="8"/>
      <c r="K501" s="8"/>
      <c r="L501" s="8"/>
      <c r="M501" s="8"/>
      <c r="N501" s="8"/>
    </row>
    <row r="502" spans="2:14" s="12" customFormat="1" ht="20.100000000000001" customHeight="1">
      <c r="B502" s="8"/>
      <c r="C502" s="8"/>
      <c r="D502" s="8"/>
      <c r="E502" s="8"/>
      <c r="F502" s="8"/>
      <c r="G502" s="8"/>
      <c r="H502" s="8"/>
      <c r="I502" s="8"/>
      <c r="J502" s="8"/>
      <c r="K502" s="8"/>
      <c r="L502" s="8"/>
      <c r="M502" s="8"/>
      <c r="N502" s="8"/>
    </row>
    <row r="503" spans="2:14" s="12" customFormat="1" ht="20.100000000000001" customHeight="1">
      <c r="B503" s="8"/>
      <c r="C503" s="8"/>
      <c r="D503" s="8"/>
      <c r="E503" s="8"/>
      <c r="F503" s="8"/>
      <c r="G503" s="8"/>
      <c r="H503" s="8"/>
      <c r="I503" s="8"/>
      <c r="J503" s="8"/>
      <c r="K503" s="8"/>
      <c r="L503" s="8"/>
      <c r="M503" s="8"/>
      <c r="N503" s="8"/>
    </row>
    <row r="504" spans="2:14" s="12" customFormat="1" ht="20.100000000000001" customHeight="1">
      <c r="B504" s="8"/>
      <c r="C504" s="8"/>
      <c r="D504" s="8"/>
      <c r="E504" s="8"/>
      <c r="F504" s="8"/>
      <c r="G504" s="8"/>
      <c r="H504" s="8"/>
      <c r="I504" s="8"/>
      <c r="J504" s="8"/>
      <c r="K504" s="8"/>
      <c r="L504" s="8"/>
      <c r="M504" s="8"/>
      <c r="N504" s="8"/>
    </row>
    <row r="505" spans="2:14" s="12" customFormat="1" ht="20.100000000000001" customHeight="1">
      <c r="B505" s="8"/>
      <c r="C505" s="8"/>
      <c r="D505" s="8"/>
      <c r="E505" s="8"/>
      <c r="F505" s="8"/>
      <c r="G505" s="8"/>
      <c r="H505" s="8"/>
      <c r="I505" s="8"/>
      <c r="J505" s="8"/>
      <c r="K505" s="8"/>
      <c r="L505" s="8"/>
      <c r="M505" s="8"/>
      <c r="N505" s="8"/>
    </row>
    <row r="506" spans="2:14" s="12" customFormat="1" ht="20.100000000000001" customHeight="1">
      <c r="B506" s="8"/>
      <c r="C506" s="8"/>
      <c r="D506" s="8"/>
      <c r="E506" s="8"/>
      <c r="F506" s="8"/>
      <c r="G506" s="8"/>
      <c r="H506" s="8"/>
      <c r="I506" s="8"/>
      <c r="J506" s="8"/>
      <c r="K506" s="8"/>
      <c r="L506" s="8"/>
      <c r="M506" s="8"/>
      <c r="N506" s="8"/>
    </row>
    <row r="507" spans="2:14" s="12" customFormat="1" ht="20.100000000000001" customHeight="1">
      <c r="B507" s="8"/>
      <c r="C507" s="8"/>
      <c r="D507" s="8"/>
      <c r="E507" s="8"/>
      <c r="F507" s="8"/>
      <c r="G507" s="8"/>
      <c r="H507" s="8"/>
      <c r="I507" s="8"/>
      <c r="J507" s="8"/>
      <c r="K507" s="8"/>
      <c r="L507" s="8"/>
      <c r="M507" s="8"/>
      <c r="N507" s="8"/>
    </row>
    <row r="508" spans="2:14" s="12" customFormat="1" ht="20.100000000000001" customHeight="1">
      <c r="B508" s="8"/>
      <c r="C508" s="8"/>
      <c r="D508" s="8"/>
      <c r="E508" s="8"/>
      <c r="F508" s="8"/>
      <c r="G508" s="8"/>
      <c r="H508" s="8"/>
      <c r="I508" s="8"/>
      <c r="J508" s="8"/>
      <c r="K508" s="8"/>
      <c r="L508" s="8"/>
      <c r="M508" s="8"/>
      <c r="N508" s="8"/>
    </row>
    <row r="509" spans="2:14" s="12" customFormat="1" ht="20.100000000000001" customHeight="1">
      <c r="B509" s="8"/>
      <c r="C509" s="8"/>
      <c r="D509" s="8"/>
      <c r="E509" s="8"/>
      <c r="F509" s="8"/>
      <c r="G509" s="8"/>
      <c r="H509" s="8"/>
      <c r="I509" s="8"/>
      <c r="J509" s="8"/>
      <c r="K509" s="8"/>
      <c r="L509" s="8"/>
      <c r="M509" s="8"/>
      <c r="N509" s="8"/>
    </row>
    <row r="510" spans="2:14" s="12" customFormat="1" ht="20.100000000000001" customHeight="1">
      <c r="B510" s="8"/>
      <c r="C510" s="8"/>
      <c r="D510" s="8"/>
      <c r="E510" s="8"/>
      <c r="F510" s="8"/>
      <c r="G510" s="8"/>
      <c r="H510" s="8"/>
      <c r="I510" s="8"/>
      <c r="J510" s="8"/>
      <c r="K510" s="8"/>
      <c r="L510" s="8"/>
      <c r="M510" s="8"/>
      <c r="N510" s="8"/>
    </row>
    <row r="511" spans="2:14" s="12" customFormat="1" ht="20.100000000000001" customHeight="1">
      <c r="B511" s="8"/>
      <c r="C511" s="8"/>
      <c r="D511" s="8"/>
      <c r="E511" s="8"/>
      <c r="F511" s="8"/>
      <c r="G511" s="8"/>
      <c r="H511" s="8"/>
      <c r="I511" s="8"/>
      <c r="J511" s="8"/>
      <c r="K511" s="8"/>
      <c r="L511" s="8"/>
      <c r="M511" s="8"/>
      <c r="N511" s="8"/>
    </row>
    <row r="512" spans="2:14" s="12" customFormat="1" ht="20.100000000000001" customHeight="1">
      <c r="B512" s="8"/>
      <c r="C512" s="8"/>
      <c r="D512" s="8"/>
      <c r="E512" s="8"/>
      <c r="F512" s="8"/>
      <c r="G512" s="8"/>
      <c r="H512" s="8"/>
      <c r="I512" s="8"/>
      <c r="J512" s="8"/>
      <c r="K512" s="8"/>
      <c r="L512" s="8"/>
      <c r="M512" s="8"/>
      <c r="N512" s="8"/>
    </row>
    <row r="513" spans="2:14" s="12" customFormat="1" ht="20.100000000000001" customHeight="1">
      <c r="B513" s="8"/>
      <c r="C513" s="8"/>
      <c r="D513" s="8"/>
      <c r="E513" s="8"/>
      <c r="F513" s="8"/>
      <c r="G513" s="8"/>
      <c r="H513" s="8"/>
      <c r="I513" s="8"/>
      <c r="J513" s="8"/>
      <c r="K513" s="8"/>
      <c r="L513" s="8"/>
      <c r="M513" s="8"/>
      <c r="N513" s="8"/>
    </row>
    <row r="514" spans="2:14" s="12" customFormat="1" ht="20.100000000000001" customHeight="1">
      <c r="B514" s="8"/>
      <c r="C514" s="8"/>
      <c r="D514" s="8"/>
      <c r="E514" s="8"/>
      <c r="F514" s="8"/>
      <c r="G514" s="8"/>
      <c r="H514" s="8"/>
      <c r="I514" s="8"/>
      <c r="J514" s="8"/>
      <c r="K514" s="8"/>
      <c r="L514" s="8"/>
      <c r="M514" s="8"/>
      <c r="N514" s="8"/>
    </row>
    <row r="515" spans="2:14" s="12" customFormat="1" ht="20.100000000000001" customHeight="1">
      <c r="B515" s="8"/>
      <c r="C515" s="8"/>
      <c r="D515" s="8"/>
      <c r="E515" s="8"/>
      <c r="F515" s="8"/>
      <c r="G515" s="8"/>
      <c r="H515" s="8"/>
      <c r="I515" s="8"/>
      <c r="J515" s="8"/>
      <c r="K515" s="8"/>
      <c r="L515" s="8"/>
      <c r="M515" s="8"/>
      <c r="N515" s="8"/>
    </row>
    <row r="516" spans="2:14" s="12" customFormat="1" ht="20.100000000000001" customHeight="1">
      <c r="B516" s="8"/>
      <c r="C516" s="8"/>
      <c r="D516" s="8"/>
      <c r="E516" s="8"/>
      <c r="F516" s="8"/>
      <c r="G516" s="8"/>
      <c r="H516" s="8"/>
      <c r="I516" s="8"/>
      <c r="J516" s="8"/>
      <c r="K516" s="8"/>
      <c r="L516" s="8"/>
      <c r="M516" s="8"/>
      <c r="N516" s="8"/>
    </row>
    <row r="517" spans="2:14" s="12" customFormat="1" ht="20.100000000000001" customHeight="1">
      <c r="B517" s="8"/>
      <c r="C517" s="8"/>
      <c r="D517" s="8"/>
      <c r="E517" s="8"/>
      <c r="F517" s="8"/>
      <c r="G517" s="8"/>
      <c r="H517" s="8"/>
      <c r="I517" s="8"/>
      <c r="J517" s="8"/>
      <c r="K517" s="8"/>
      <c r="L517" s="8"/>
      <c r="M517" s="8"/>
      <c r="N517" s="8"/>
    </row>
    <row r="518" spans="2:14" s="12" customFormat="1" ht="20.100000000000001" customHeight="1">
      <c r="B518" s="8"/>
      <c r="C518" s="8"/>
      <c r="D518" s="8"/>
      <c r="E518" s="8"/>
      <c r="F518" s="8"/>
      <c r="G518" s="8"/>
      <c r="H518" s="8"/>
      <c r="I518" s="8"/>
      <c r="J518" s="8"/>
      <c r="K518" s="8"/>
      <c r="L518" s="8"/>
      <c r="M518" s="8"/>
      <c r="N518" s="8"/>
    </row>
    <row r="519" spans="2:14" s="12" customFormat="1" ht="20.100000000000001" customHeight="1">
      <c r="B519" s="8"/>
      <c r="C519" s="8"/>
      <c r="D519" s="8"/>
      <c r="E519" s="8"/>
      <c r="F519" s="8"/>
      <c r="G519" s="8"/>
      <c r="H519" s="8"/>
      <c r="I519" s="8"/>
      <c r="J519" s="8"/>
      <c r="K519" s="8"/>
      <c r="L519" s="8"/>
      <c r="M519" s="8"/>
      <c r="N519" s="8"/>
    </row>
    <row r="520" spans="2:14" s="12" customFormat="1" ht="20.100000000000001" customHeight="1">
      <c r="B520" s="8"/>
      <c r="C520" s="8"/>
      <c r="D520" s="8"/>
      <c r="E520" s="8"/>
      <c r="F520" s="8"/>
      <c r="G520" s="8"/>
      <c r="H520" s="8"/>
      <c r="I520" s="8"/>
      <c r="J520" s="8"/>
      <c r="K520" s="8"/>
      <c r="L520" s="8"/>
      <c r="M520" s="8"/>
      <c r="N520" s="8"/>
    </row>
    <row r="521" spans="2:14" s="12" customFormat="1" ht="20.100000000000001" customHeight="1">
      <c r="B521" s="8"/>
      <c r="C521" s="8"/>
      <c r="D521" s="8"/>
      <c r="E521" s="8"/>
      <c r="F521" s="8"/>
      <c r="G521" s="8"/>
      <c r="H521" s="8"/>
      <c r="I521" s="8"/>
      <c r="J521" s="8"/>
      <c r="K521" s="8"/>
      <c r="L521" s="8"/>
      <c r="M521" s="8"/>
      <c r="N521" s="8"/>
    </row>
    <row r="522" spans="2:14" s="12" customFormat="1" ht="20.100000000000001" customHeight="1">
      <c r="B522" s="8"/>
      <c r="C522" s="8"/>
      <c r="D522" s="8"/>
      <c r="E522" s="8"/>
      <c r="F522" s="8"/>
      <c r="G522" s="8"/>
      <c r="H522" s="8"/>
      <c r="I522" s="8"/>
      <c r="J522" s="8"/>
      <c r="K522" s="8"/>
      <c r="L522" s="8"/>
      <c r="M522" s="8"/>
      <c r="N522" s="8"/>
    </row>
    <row r="523" spans="2:14" s="12" customFormat="1" ht="20.100000000000001" customHeight="1">
      <c r="B523" s="8"/>
      <c r="C523" s="8"/>
      <c r="D523" s="8"/>
      <c r="E523" s="8"/>
      <c r="F523" s="8"/>
      <c r="G523" s="8"/>
      <c r="H523" s="8"/>
      <c r="I523" s="8"/>
      <c r="J523" s="8"/>
      <c r="K523" s="8"/>
      <c r="L523" s="8"/>
      <c r="M523" s="8"/>
      <c r="N523" s="8"/>
    </row>
    <row r="524" spans="2:14" s="12" customFormat="1" ht="20.100000000000001" customHeight="1">
      <c r="B524" s="8"/>
      <c r="C524" s="8"/>
      <c r="D524" s="8"/>
      <c r="E524" s="8"/>
      <c r="F524" s="8"/>
      <c r="G524" s="8"/>
      <c r="H524" s="8"/>
      <c r="I524" s="8"/>
      <c r="J524" s="8"/>
      <c r="K524" s="8"/>
      <c r="L524" s="8"/>
      <c r="M524" s="8"/>
      <c r="N524" s="8"/>
    </row>
    <row r="525" spans="2:14" s="12" customFormat="1" ht="20.100000000000001" customHeight="1">
      <c r="B525" s="8"/>
      <c r="C525" s="8"/>
      <c r="D525" s="8"/>
      <c r="E525" s="8"/>
      <c r="F525" s="8"/>
      <c r="G525" s="8"/>
      <c r="H525" s="8"/>
      <c r="I525" s="8"/>
      <c r="J525" s="8"/>
      <c r="K525" s="8"/>
      <c r="L525" s="8"/>
      <c r="M525" s="8"/>
      <c r="N525" s="8"/>
    </row>
    <row r="526" spans="2:14" s="12" customFormat="1" ht="20.100000000000001" customHeight="1">
      <c r="B526" s="8"/>
      <c r="C526" s="8"/>
      <c r="D526" s="8"/>
      <c r="E526" s="8"/>
      <c r="F526" s="8"/>
      <c r="G526" s="8"/>
      <c r="H526" s="8"/>
      <c r="I526" s="8"/>
      <c r="J526" s="8"/>
      <c r="K526" s="8"/>
      <c r="L526" s="8"/>
      <c r="M526" s="8"/>
      <c r="N526" s="8"/>
    </row>
    <row r="527" spans="2:14" s="12" customFormat="1" ht="20.100000000000001" customHeight="1">
      <c r="B527" s="8"/>
      <c r="C527" s="8"/>
      <c r="D527" s="8"/>
      <c r="E527" s="8"/>
      <c r="F527" s="8"/>
      <c r="G527" s="8"/>
      <c r="H527" s="8"/>
      <c r="I527" s="8"/>
      <c r="J527" s="8"/>
      <c r="K527" s="8"/>
      <c r="L527" s="8"/>
      <c r="M527" s="8"/>
      <c r="N527" s="8"/>
    </row>
    <row r="528" spans="2:14" s="12" customFormat="1" ht="20.100000000000001" customHeight="1">
      <c r="B528" s="8"/>
      <c r="C528" s="8"/>
      <c r="D528" s="8"/>
      <c r="E528" s="8"/>
      <c r="F528" s="8"/>
      <c r="G528" s="8"/>
      <c r="H528" s="8"/>
      <c r="I528" s="8"/>
      <c r="J528" s="8"/>
      <c r="K528" s="8"/>
      <c r="L528" s="8"/>
      <c r="M528" s="8"/>
      <c r="N528" s="8"/>
    </row>
    <row r="529" spans="2:14" s="12" customFormat="1" ht="20.100000000000001" customHeight="1">
      <c r="B529" s="8"/>
      <c r="C529" s="8"/>
      <c r="D529" s="8"/>
      <c r="E529" s="8"/>
      <c r="F529" s="8"/>
      <c r="G529" s="8"/>
      <c r="H529" s="8"/>
      <c r="I529" s="8"/>
      <c r="J529" s="8"/>
      <c r="K529" s="8"/>
      <c r="L529" s="8"/>
      <c r="M529" s="8"/>
      <c r="N529" s="8"/>
    </row>
    <row r="530" spans="2:14" s="12" customFormat="1" ht="20.100000000000001" customHeight="1">
      <c r="B530" s="8"/>
      <c r="C530" s="8"/>
      <c r="D530" s="8"/>
      <c r="E530" s="8"/>
      <c r="F530" s="8"/>
      <c r="G530" s="8"/>
      <c r="H530" s="8"/>
      <c r="I530" s="8"/>
      <c r="J530" s="8"/>
      <c r="K530" s="8"/>
      <c r="L530" s="8"/>
      <c r="M530" s="8"/>
      <c r="N530" s="8"/>
    </row>
    <row r="531" spans="2:14" s="12" customFormat="1" ht="20.100000000000001" customHeight="1">
      <c r="B531" s="8"/>
      <c r="C531" s="8"/>
      <c r="D531" s="8"/>
      <c r="E531" s="8"/>
      <c r="F531" s="8"/>
      <c r="G531" s="8"/>
      <c r="H531" s="8"/>
      <c r="I531" s="8"/>
      <c r="J531" s="8"/>
      <c r="K531" s="8"/>
      <c r="L531" s="8"/>
      <c r="M531" s="8"/>
      <c r="N531" s="8"/>
    </row>
    <row r="532" spans="2:14" s="12" customFormat="1" ht="20.100000000000001" customHeight="1">
      <c r="B532" s="8"/>
      <c r="C532" s="8"/>
      <c r="D532" s="8"/>
      <c r="E532" s="8"/>
      <c r="F532" s="8"/>
      <c r="G532" s="8"/>
      <c r="H532" s="8"/>
      <c r="I532" s="8"/>
      <c r="J532" s="8"/>
      <c r="K532" s="8"/>
      <c r="L532" s="8"/>
      <c r="M532" s="8"/>
      <c r="N532" s="8"/>
    </row>
    <row r="533" spans="2:14" s="12" customFormat="1" ht="20.100000000000001" customHeight="1">
      <c r="B533" s="8"/>
      <c r="C533" s="8"/>
      <c r="D533" s="8"/>
      <c r="E533" s="8"/>
      <c r="F533" s="8"/>
      <c r="G533" s="8"/>
      <c r="H533" s="8"/>
      <c r="I533" s="8"/>
      <c r="J533" s="8"/>
      <c r="K533" s="8"/>
      <c r="L533" s="8"/>
      <c r="M533" s="8"/>
      <c r="N533" s="8"/>
    </row>
    <row r="534" spans="2:14" s="12" customFormat="1" ht="20.100000000000001" customHeight="1">
      <c r="B534" s="8"/>
      <c r="C534" s="8"/>
      <c r="D534" s="8"/>
      <c r="E534" s="8"/>
      <c r="F534" s="8"/>
      <c r="G534" s="8"/>
      <c r="H534" s="8"/>
      <c r="I534" s="8"/>
      <c r="J534" s="8"/>
      <c r="K534" s="8"/>
      <c r="L534" s="8"/>
      <c r="M534" s="8"/>
      <c r="N534" s="8"/>
    </row>
    <row r="535" spans="2:14" s="12" customFormat="1" ht="20.100000000000001" customHeight="1">
      <c r="B535" s="8"/>
      <c r="C535" s="8"/>
      <c r="D535" s="8"/>
      <c r="E535" s="8"/>
      <c r="F535" s="8"/>
      <c r="G535" s="8"/>
      <c r="H535" s="8"/>
      <c r="I535" s="8"/>
      <c r="J535" s="8"/>
      <c r="K535" s="8"/>
      <c r="L535" s="8"/>
      <c r="M535" s="8"/>
      <c r="N535" s="8"/>
    </row>
    <row r="536" spans="2:14" s="12" customFormat="1" ht="20.100000000000001" customHeight="1">
      <c r="B536" s="8"/>
      <c r="C536" s="8"/>
      <c r="D536" s="8"/>
      <c r="E536" s="8"/>
      <c r="F536" s="8"/>
      <c r="G536" s="8"/>
      <c r="H536" s="8"/>
      <c r="I536" s="8"/>
      <c r="J536" s="8"/>
      <c r="K536" s="8"/>
      <c r="L536" s="8"/>
      <c r="M536" s="8"/>
      <c r="N536" s="8"/>
    </row>
    <row r="537" spans="2:14" s="12" customFormat="1" ht="20.100000000000001" customHeight="1">
      <c r="B537" s="8"/>
      <c r="C537" s="8"/>
      <c r="D537" s="8"/>
      <c r="E537" s="8"/>
      <c r="F537" s="8"/>
      <c r="G537" s="8"/>
      <c r="H537" s="8"/>
      <c r="I537" s="8"/>
      <c r="J537" s="8"/>
      <c r="K537" s="8"/>
      <c r="L537" s="8"/>
      <c r="M537" s="8"/>
      <c r="N537" s="8"/>
    </row>
    <row r="538" spans="2:14" s="12" customFormat="1" ht="20.100000000000001" customHeight="1">
      <c r="B538" s="8"/>
      <c r="C538" s="8"/>
      <c r="D538" s="8"/>
      <c r="E538" s="8"/>
      <c r="F538" s="8"/>
      <c r="G538" s="8"/>
      <c r="H538" s="8"/>
      <c r="I538" s="8"/>
      <c r="J538" s="8"/>
      <c r="K538" s="8"/>
      <c r="L538" s="8"/>
      <c r="M538" s="8"/>
      <c r="N538" s="8"/>
    </row>
    <row r="539" spans="2:14" s="12" customFormat="1" ht="20.100000000000001" customHeight="1">
      <c r="B539" s="8"/>
      <c r="C539" s="8"/>
      <c r="D539" s="8"/>
      <c r="E539" s="8"/>
      <c r="F539" s="8"/>
      <c r="G539" s="8"/>
      <c r="H539" s="8"/>
      <c r="I539" s="8"/>
      <c r="J539" s="8"/>
      <c r="K539" s="8"/>
      <c r="L539" s="8"/>
      <c r="M539" s="8"/>
      <c r="N539" s="8"/>
    </row>
    <row r="540" spans="2:14" s="12" customFormat="1" ht="20.100000000000001" customHeight="1">
      <c r="B540" s="8"/>
      <c r="C540" s="8"/>
      <c r="D540" s="8"/>
      <c r="E540" s="8"/>
      <c r="F540" s="8"/>
      <c r="G540" s="8"/>
      <c r="H540" s="8"/>
      <c r="I540" s="8"/>
      <c r="J540" s="8"/>
      <c r="K540" s="8"/>
      <c r="L540" s="8"/>
      <c r="M540" s="8"/>
      <c r="N540" s="8"/>
    </row>
    <row r="541" spans="2:14" s="12" customFormat="1" ht="20.100000000000001" customHeight="1">
      <c r="B541" s="8"/>
      <c r="C541" s="8"/>
      <c r="D541" s="8"/>
      <c r="E541" s="8"/>
      <c r="F541" s="8"/>
      <c r="G541" s="8"/>
      <c r="H541" s="8"/>
      <c r="I541" s="8"/>
      <c r="J541" s="8"/>
      <c r="K541" s="8"/>
      <c r="L541" s="8"/>
      <c r="M541" s="8"/>
      <c r="N541" s="8"/>
    </row>
    <row r="542" spans="2:14" s="12" customFormat="1" ht="20.100000000000001" customHeight="1">
      <c r="B542" s="8"/>
      <c r="C542" s="8"/>
      <c r="D542" s="8"/>
      <c r="E542" s="8"/>
      <c r="F542" s="8"/>
      <c r="G542" s="8"/>
      <c r="H542" s="8"/>
      <c r="I542" s="8"/>
      <c r="J542" s="8"/>
      <c r="K542" s="8"/>
      <c r="L542" s="8"/>
      <c r="M542" s="8"/>
      <c r="N542" s="8"/>
    </row>
    <row r="543" spans="2:14" s="12" customFormat="1" ht="20.100000000000001" customHeight="1">
      <c r="B543" s="8"/>
      <c r="C543" s="8"/>
      <c r="D543" s="8"/>
      <c r="E543" s="8"/>
      <c r="F543" s="8"/>
      <c r="G543" s="8"/>
      <c r="H543" s="8"/>
      <c r="I543" s="8"/>
      <c r="J543" s="8"/>
      <c r="K543" s="8"/>
      <c r="L543" s="8"/>
      <c r="M543" s="8"/>
      <c r="N543" s="8"/>
    </row>
    <row r="544" spans="2:14" s="12" customFormat="1" ht="20.100000000000001" customHeight="1">
      <c r="B544" s="8"/>
      <c r="C544" s="8"/>
      <c r="D544" s="8"/>
      <c r="E544" s="8"/>
      <c r="F544" s="8"/>
      <c r="G544" s="8"/>
      <c r="H544" s="8"/>
      <c r="I544" s="8"/>
      <c r="J544" s="8"/>
      <c r="K544" s="8"/>
      <c r="L544" s="8"/>
      <c r="M544" s="8"/>
      <c r="N544" s="8"/>
    </row>
    <row r="545" spans="2:14" s="12" customFormat="1" ht="20.100000000000001" customHeight="1">
      <c r="B545" s="8"/>
      <c r="C545" s="8"/>
      <c r="D545" s="8"/>
      <c r="E545" s="8"/>
      <c r="F545" s="8"/>
      <c r="G545" s="8"/>
      <c r="H545" s="8"/>
      <c r="I545" s="8"/>
      <c r="J545" s="8"/>
      <c r="K545" s="8"/>
      <c r="L545" s="8"/>
      <c r="M545" s="8"/>
      <c r="N545" s="8"/>
    </row>
    <row r="546" spans="2:14" s="12" customFormat="1" ht="20.100000000000001" customHeight="1">
      <c r="B546" s="8"/>
      <c r="C546" s="8"/>
      <c r="D546" s="8"/>
      <c r="E546" s="8"/>
      <c r="F546" s="8"/>
      <c r="G546" s="8"/>
      <c r="H546" s="8"/>
      <c r="I546" s="8"/>
      <c r="J546" s="8"/>
      <c r="K546" s="8"/>
      <c r="L546" s="8"/>
      <c r="M546" s="8"/>
      <c r="N546" s="8"/>
    </row>
    <row r="547" spans="2:14" s="12" customFormat="1" ht="20.100000000000001" customHeight="1">
      <c r="B547" s="8"/>
      <c r="C547" s="8"/>
      <c r="D547" s="8"/>
      <c r="E547" s="8"/>
      <c r="F547" s="8"/>
      <c r="G547" s="8"/>
      <c r="H547" s="8"/>
      <c r="I547" s="8"/>
      <c r="J547" s="8"/>
      <c r="K547" s="8"/>
      <c r="L547" s="8"/>
      <c r="M547" s="8"/>
      <c r="N547" s="8"/>
    </row>
    <row r="548" spans="2:14" s="12" customFormat="1" ht="20.100000000000001" customHeight="1">
      <c r="B548" s="8"/>
      <c r="C548" s="8"/>
      <c r="D548" s="8"/>
      <c r="E548" s="8"/>
      <c r="F548" s="8"/>
      <c r="G548" s="8"/>
      <c r="H548" s="8"/>
      <c r="I548" s="8"/>
      <c r="J548" s="8"/>
      <c r="K548" s="8"/>
      <c r="L548" s="8"/>
      <c r="M548" s="8"/>
      <c r="N548" s="8"/>
    </row>
    <row r="549" spans="2:14" s="12" customFormat="1" ht="20.100000000000001" customHeight="1">
      <c r="B549" s="8"/>
      <c r="C549" s="8"/>
      <c r="D549" s="8"/>
      <c r="E549" s="8"/>
      <c r="F549" s="8"/>
      <c r="G549" s="8"/>
      <c r="H549" s="8"/>
      <c r="I549" s="8"/>
      <c r="J549" s="8"/>
      <c r="K549" s="8"/>
      <c r="L549" s="8"/>
      <c r="M549" s="8"/>
      <c r="N549" s="8"/>
    </row>
    <row r="550" spans="2:14" s="12" customFormat="1" ht="20.100000000000001" customHeight="1">
      <c r="B550" s="8"/>
      <c r="C550" s="8"/>
      <c r="D550" s="8"/>
      <c r="E550" s="8"/>
      <c r="F550" s="8"/>
      <c r="G550" s="8"/>
      <c r="H550" s="8"/>
      <c r="I550" s="8"/>
      <c r="J550" s="8"/>
      <c r="K550" s="8"/>
      <c r="L550" s="8"/>
      <c r="M550" s="8"/>
      <c r="N550" s="8"/>
    </row>
    <row r="551" spans="2:14" s="12" customFormat="1" ht="20.100000000000001" customHeight="1">
      <c r="B551" s="8"/>
      <c r="C551" s="8"/>
      <c r="D551" s="8"/>
      <c r="E551" s="8"/>
      <c r="F551" s="8"/>
      <c r="G551" s="8"/>
      <c r="H551" s="8"/>
      <c r="I551" s="8"/>
      <c r="J551" s="8"/>
      <c r="K551" s="8"/>
      <c r="L551" s="8"/>
      <c r="M551" s="8"/>
      <c r="N551" s="8"/>
    </row>
    <row r="552" spans="2:14" s="12" customFormat="1" ht="20.100000000000001" customHeight="1">
      <c r="B552" s="8"/>
      <c r="C552" s="8"/>
      <c r="D552" s="8"/>
      <c r="E552" s="8"/>
      <c r="F552" s="8"/>
      <c r="G552" s="8"/>
      <c r="H552" s="8"/>
      <c r="I552" s="8"/>
      <c r="J552" s="8"/>
      <c r="K552" s="8"/>
      <c r="L552" s="8"/>
      <c r="M552" s="8"/>
      <c r="N552" s="8"/>
    </row>
    <row r="553" spans="2:14" s="12" customFormat="1" ht="20.100000000000001" customHeight="1">
      <c r="B553" s="8"/>
      <c r="C553" s="8"/>
      <c r="D553" s="8"/>
      <c r="E553" s="8"/>
      <c r="F553" s="8"/>
      <c r="G553" s="8"/>
      <c r="H553" s="8"/>
      <c r="I553" s="8"/>
      <c r="J553" s="8"/>
      <c r="K553" s="8"/>
      <c r="L553" s="8"/>
      <c r="M553" s="8"/>
      <c r="N553" s="8"/>
    </row>
    <row r="554" spans="2:14" s="12" customFormat="1" ht="20.100000000000001" customHeight="1">
      <c r="B554" s="8"/>
      <c r="C554" s="8"/>
      <c r="D554" s="8"/>
      <c r="E554" s="8"/>
      <c r="F554" s="8"/>
      <c r="G554" s="8"/>
      <c r="H554" s="8"/>
      <c r="I554" s="8"/>
      <c r="J554" s="8"/>
      <c r="K554" s="8"/>
      <c r="L554" s="8"/>
      <c r="M554" s="8"/>
      <c r="N554" s="8"/>
    </row>
    <row r="555" spans="2:14" s="12" customFormat="1" ht="20.100000000000001" customHeight="1">
      <c r="B555" s="8"/>
      <c r="C555" s="8"/>
      <c r="D555" s="8"/>
      <c r="E555" s="8"/>
      <c r="F555" s="8"/>
      <c r="G555" s="8"/>
      <c r="H555" s="8"/>
      <c r="I555" s="8"/>
      <c r="J555" s="8"/>
      <c r="K555" s="8"/>
      <c r="L555" s="8"/>
      <c r="M555" s="8"/>
      <c r="N555" s="8"/>
    </row>
    <row r="556" spans="2:14" s="12" customFormat="1" ht="20.100000000000001" customHeight="1">
      <c r="B556" s="8"/>
      <c r="C556" s="8"/>
      <c r="D556" s="8"/>
      <c r="E556" s="8"/>
      <c r="F556" s="8"/>
      <c r="G556" s="8"/>
      <c r="H556" s="8"/>
      <c r="I556" s="8"/>
      <c r="J556" s="8"/>
      <c r="K556" s="8"/>
      <c r="L556" s="8"/>
      <c r="M556" s="8"/>
      <c r="N556" s="8"/>
    </row>
    <row r="557" spans="2:14" s="12" customFormat="1" ht="20.100000000000001" customHeight="1">
      <c r="B557" s="8"/>
      <c r="C557" s="8"/>
      <c r="D557" s="8"/>
      <c r="E557" s="8"/>
      <c r="F557" s="8"/>
      <c r="G557" s="8"/>
      <c r="H557" s="8"/>
      <c r="I557" s="8"/>
      <c r="J557" s="8"/>
      <c r="K557" s="8"/>
      <c r="L557" s="8"/>
      <c r="M557" s="8"/>
      <c r="N557" s="8"/>
    </row>
    <row r="558" spans="2:14" s="12" customFormat="1" ht="20.100000000000001" customHeight="1">
      <c r="B558" s="8"/>
      <c r="C558" s="8"/>
      <c r="D558" s="8"/>
      <c r="E558" s="8"/>
      <c r="F558" s="8"/>
      <c r="G558" s="8"/>
      <c r="H558" s="8"/>
      <c r="I558" s="8"/>
      <c r="J558" s="8"/>
      <c r="K558" s="8"/>
      <c r="L558" s="8"/>
      <c r="M558" s="8"/>
      <c r="N558" s="8"/>
    </row>
    <row r="559" spans="2:14" s="12" customFormat="1" ht="20.100000000000001" customHeight="1">
      <c r="B559" s="8"/>
      <c r="C559" s="8"/>
      <c r="D559" s="8"/>
      <c r="E559" s="8"/>
      <c r="F559" s="8"/>
      <c r="G559" s="8"/>
      <c r="H559" s="8"/>
      <c r="I559" s="8"/>
      <c r="J559" s="8"/>
      <c r="K559" s="8"/>
      <c r="L559" s="8"/>
      <c r="M559" s="8"/>
      <c r="N559" s="8"/>
    </row>
    <row r="560" spans="2:14" s="12" customFormat="1" ht="20.100000000000001" customHeight="1">
      <c r="B560" s="8"/>
      <c r="C560" s="8"/>
      <c r="D560" s="8"/>
      <c r="E560" s="8"/>
      <c r="F560" s="8"/>
      <c r="G560" s="8"/>
      <c r="H560" s="8"/>
      <c r="I560" s="8"/>
      <c r="J560" s="8"/>
      <c r="K560" s="8"/>
      <c r="L560" s="8"/>
      <c r="M560" s="8"/>
      <c r="N560" s="8"/>
    </row>
    <row r="561" spans="2:14" s="12" customFormat="1" ht="20.100000000000001" customHeight="1">
      <c r="B561" s="8"/>
      <c r="C561" s="8"/>
      <c r="D561" s="8"/>
      <c r="E561" s="8"/>
      <c r="F561" s="8"/>
      <c r="G561" s="8"/>
      <c r="H561" s="8"/>
      <c r="I561" s="8"/>
      <c r="J561" s="8"/>
      <c r="K561" s="8"/>
      <c r="L561" s="8"/>
      <c r="M561" s="8"/>
      <c r="N561" s="8"/>
    </row>
    <row r="562" spans="2:14" s="12" customFormat="1" ht="20.100000000000001" customHeight="1">
      <c r="B562" s="8"/>
      <c r="C562" s="8"/>
      <c r="D562" s="8"/>
      <c r="E562" s="8"/>
      <c r="F562" s="8"/>
      <c r="G562" s="8"/>
      <c r="H562" s="8"/>
      <c r="I562" s="8"/>
      <c r="J562" s="8"/>
      <c r="K562" s="8"/>
      <c r="L562" s="8"/>
      <c r="M562" s="8"/>
      <c r="N562" s="8"/>
    </row>
    <row r="563" spans="2:14" s="12" customFormat="1" ht="20.100000000000001" customHeight="1">
      <c r="B563" s="8"/>
      <c r="C563" s="8"/>
      <c r="D563" s="8"/>
      <c r="E563" s="8"/>
      <c r="F563" s="8"/>
      <c r="G563" s="8"/>
      <c r="H563" s="8"/>
      <c r="I563" s="8"/>
      <c r="J563" s="8"/>
      <c r="K563" s="8"/>
      <c r="L563" s="8"/>
      <c r="M563" s="8"/>
      <c r="N563" s="8"/>
    </row>
    <row r="564" spans="2:14" s="12" customFormat="1" ht="20.100000000000001" customHeight="1">
      <c r="B564" s="8"/>
      <c r="C564" s="8"/>
      <c r="D564" s="8"/>
      <c r="E564" s="8"/>
      <c r="F564" s="8"/>
      <c r="G564" s="8"/>
      <c r="H564" s="8"/>
      <c r="I564" s="8"/>
      <c r="J564" s="8"/>
      <c r="K564" s="8"/>
      <c r="L564" s="8"/>
      <c r="M564" s="8"/>
      <c r="N564" s="8"/>
    </row>
    <row r="565" spans="2:14" s="12" customFormat="1" ht="20.100000000000001" customHeight="1">
      <c r="B565" s="8"/>
      <c r="C565" s="8"/>
      <c r="D565" s="8"/>
      <c r="E565" s="8"/>
      <c r="F565" s="8"/>
      <c r="G565" s="8"/>
      <c r="H565" s="8"/>
      <c r="I565" s="8"/>
      <c r="J565" s="8"/>
      <c r="K565" s="8"/>
      <c r="L565" s="8"/>
      <c r="M565" s="8"/>
      <c r="N565" s="8"/>
    </row>
    <row r="566" spans="2:14" s="12" customFormat="1" ht="20.100000000000001" customHeight="1">
      <c r="B566" s="8"/>
      <c r="C566" s="8"/>
      <c r="D566" s="8"/>
      <c r="E566" s="8"/>
      <c r="F566" s="8"/>
      <c r="G566" s="8"/>
      <c r="H566" s="8"/>
      <c r="I566" s="8"/>
      <c r="J566" s="8"/>
      <c r="K566" s="8"/>
      <c r="L566" s="8"/>
      <c r="M566" s="8"/>
      <c r="N566" s="8"/>
    </row>
    <row r="567" spans="2:14" s="12" customFormat="1" ht="20.100000000000001" customHeight="1">
      <c r="B567" s="8"/>
      <c r="C567" s="8"/>
      <c r="D567" s="8"/>
      <c r="E567" s="8"/>
      <c r="F567" s="8"/>
      <c r="G567" s="8"/>
      <c r="H567" s="8"/>
      <c r="I567" s="8"/>
      <c r="J567" s="8"/>
      <c r="K567" s="8"/>
      <c r="L567" s="8"/>
      <c r="M567" s="8"/>
      <c r="N567" s="8"/>
    </row>
    <row r="568" spans="2:14" s="12" customFormat="1" ht="20.100000000000001" customHeight="1">
      <c r="B568" s="8"/>
      <c r="C568" s="8"/>
      <c r="D568" s="8"/>
      <c r="E568" s="8"/>
      <c r="F568" s="8"/>
      <c r="G568" s="8"/>
      <c r="H568" s="8"/>
      <c r="I568" s="8"/>
      <c r="J568" s="8"/>
      <c r="K568" s="8"/>
      <c r="L568" s="8"/>
      <c r="M568" s="8"/>
      <c r="N568" s="8"/>
    </row>
    <row r="569" spans="2:14" s="12" customFormat="1" ht="20.100000000000001" customHeight="1">
      <c r="B569" s="8"/>
      <c r="C569" s="8"/>
      <c r="D569" s="8"/>
      <c r="E569" s="8"/>
      <c r="F569" s="8"/>
      <c r="G569" s="8"/>
      <c r="H569" s="8"/>
      <c r="I569" s="8"/>
      <c r="J569" s="8"/>
      <c r="K569" s="8"/>
      <c r="L569" s="8"/>
      <c r="M569" s="8"/>
      <c r="N569" s="8"/>
    </row>
    <row r="570" spans="2:14" s="12" customFormat="1" ht="20.100000000000001" customHeight="1">
      <c r="B570" s="8"/>
      <c r="C570" s="8"/>
      <c r="D570" s="8"/>
      <c r="E570" s="8"/>
      <c r="F570" s="8"/>
      <c r="G570" s="8"/>
      <c r="H570" s="8"/>
      <c r="I570" s="8"/>
      <c r="J570" s="8"/>
      <c r="K570" s="8"/>
      <c r="L570" s="8"/>
      <c r="M570" s="8"/>
      <c r="N570" s="8"/>
    </row>
    <row r="571" spans="2:14" s="12" customFormat="1" ht="20.100000000000001" customHeight="1">
      <c r="B571" s="8"/>
      <c r="C571" s="8"/>
      <c r="D571" s="8"/>
      <c r="E571" s="8"/>
      <c r="F571" s="8"/>
      <c r="G571" s="8"/>
      <c r="H571" s="8"/>
      <c r="I571" s="8"/>
      <c r="J571" s="8"/>
      <c r="K571" s="8"/>
      <c r="L571" s="8"/>
      <c r="M571" s="8"/>
      <c r="N571" s="8"/>
    </row>
    <row r="572" spans="2:14" s="12" customFormat="1" ht="20.100000000000001" customHeight="1">
      <c r="B572" s="8"/>
      <c r="C572" s="8"/>
      <c r="D572" s="8"/>
      <c r="E572" s="8"/>
      <c r="F572" s="8"/>
      <c r="G572" s="8"/>
      <c r="H572" s="8"/>
      <c r="I572" s="8"/>
      <c r="J572" s="8"/>
      <c r="K572" s="8"/>
      <c r="L572" s="8"/>
      <c r="M572" s="8"/>
      <c r="N572" s="8"/>
    </row>
    <row r="573" spans="2:14" s="12" customFormat="1" ht="20.100000000000001" customHeight="1">
      <c r="B573" s="8"/>
      <c r="C573" s="8"/>
      <c r="D573" s="8"/>
      <c r="E573" s="8"/>
      <c r="F573" s="8"/>
      <c r="G573" s="8"/>
      <c r="H573" s="8"/>
      <c r="I573" s="8"/>
      <c r="J573" s="8"/>
      <c r="K573" s="8"/>
      <c r="L573" s="8"/>
      <c r="M573" s="8"/>
      <c r="N573" s="8"/>
    </row>
    <row r="574" spans="2:14" s="12" customFormat="1" ht="20.100000000000001" customHeight="1">
      <c r="B574" s="8"/>
      <c r="C574" s="8"/>
      <c r="D574" s="8"/>
      <c r="E574" s="8"/>
      <c r="F574" s="8"/>
      <c r="G574" s="8"/>
      <c r="H574" s="8"/>
      <c r="I574" s="8"/>
      <c r="J574" s="8"/>
      <c r="K574" s="8"/>
      <c r="L574" s="8"/>
      <c r="M574" s="8"/>
      <c r="N574" s="8"/>
    </row>
    <row r="575" spans="2:14" s="12" customFormat="1" ht="20.100000000000001" customHeight="1">
      <c r="B575" s="8"/>
      <c r="C575" s="8"/>
      <c r="D575" s="8"/>
      <c r="E575" s="8"/>
      <c r="F575" s="8"/>
      <c r="G575" s="8"/>
      <c r="H575" s="8"/>
      <c r="I575" s="8"/>
      <c r="J575" s="8"/>
      <c r="K575" s="8"/>
      <c r="L575" s="8"/>
      <c r="M575" s="8"/>
      <c r="N575" s="8"/>
    </row>
    <row r="576" spans="2:14" s="12" customFormat="1" ht="20.100000000000001" customHeight="1">
      <c r="B576" s="8"/>
      <c r="C576" s="8"/>
      <c r="D576" s="8"/>
      <c r="E576" s="8"/>
      <c r="F576" s="8"/>
      <c r="G576" s="8"/>
      <c r="H576" s="8"/>
      <c r="I576" s="8"/>
      <c r="J576" s="8"/>
      <c r="K576" s="8"/>
      <c r="L576" s="8"/>
      <c r="M576" s="8"/>
      <c r="N576" s="8"/>
    </row>
    <row r="577" spans="2:14" s="12" customFormat="1" ht="20.100000000000001" customHeight="1">
      <c r="B577" s="8"/>
      <c r="C577" s="8"/>
      <c r="D577" s="8"/>
      <c r="E577" s="8"/>
      <c r="F577" s="8"/>
      <c r="G577" s="8"/>
      <c r="H577" s="8"/>
      <c r="I577" s="8"/>
      <c r="J577" s="8"/>
      <c r="K577" s="8"/>
      <c r="L577" s="8"/>
      <c r="M577" s="8"/>
      <c r="N577" s="8"/>
    </row>
    <row r="578" spans="2:14" s="12" customFormat="1" ht="20.100000000000001" customHeight="1">
      <c r="B578" s="8"/>
      <c r="C578" s="8"/>
      <c r="D578" s="8"/>
      <c r="E578" s="8"/>
      <c r="F578" s="8"/>
      <c r="G578" s="8"/>
      <c r="H578" s="8"/>
      <c r="I578" s="8"/>
      <c r="J578" s="8"/>
      <c r="K578" s="8"/>
      <c r="L578" s="8"/>
      <c r="M578" s="8"/>
      <c r="N578" s="8"/>
    </row>
    <row r="579" spans="2:14" s="12" customFormat="1" ht="20.100000000000001" customHeight="1">
      <c r="B579" s="8"/>
      <c r="C579" s="8"/>
      <c r="D579" s="8"/>
      <c r="E579" s="8"/>
      <c r="F579" s="8"/>
      <c r="G579" s="8"/>
      <c r="H579" s="8"/>
      <c r="I579" s="8"/>
      <c r="J579" s="8"/>
      <c r="K579" s="8"/>
      <c r="L579" s="8"/>
      <c r="M579" s="8"/>
      <c r="N579" s="8"/>
    </row>
    <row r="580" spans="2:14" s="12" customFormat="1" ht="20.100000000000001" customHeight="1">
      <c r="B580" s="8"/>
      <c r="C580" s="8"/>
      <c r="D580" s="8"/>
      <c r="E580" s="8"/>
      <c r="F580" s="8"/>
      <c r="G580" s="8"/>
      <c r="H580" s="8"/>
      <c r="I580" s="8"/>
      <c r="J580" s="8"/>
      <c r="K580" s="8"/>
      <c r="L580" s="8"/>
      <c r="M580" s="8"/>
      <c r="N580" s="8"/>
    </row>
    <row r="581" spans="2:14" s="12" customFormat="1" ht="20.100000000000001" customHeight="1">
      <c r="B581" s="8"/>
      <c r="C581" s="8"/>
      <c r="D581" s="8"/>
      <c r="E581" s="8"/>
      <c r="F581" s="8"/>
      <c r="G581" s="8"/>
      <c r="H581" s="8"/>
      <c r="I581" s="8"/>
      <c r="J581" s="8"/>
      <c r="K581" s="8"/>
      <c r="L581" s="8"/>
      <c r="M581" s="8"/>
      <c r="N581" s="8"/>
    </row>
    <row r="582" spans="2:14" s="12" customFormat="1" ht="20.100000000000001" customHeight="1">
      <c r="B582" s="8"/>
      <c r="C582" s="8"/>
      <c r="D582" s="8"/>
      <c r="E582" s="8"/>
      <c r="F582" s="8"/>
      <c r="G582" s="8"/>
      <c r="H582" s="8"/>
      <c r="I582" s="8"/>
      <c r="J582" s="8"/>
      <c r="K582" s="8"/>
      <c r="L582" s="8"/>
      <c r="M582" s="8"/>
      <c r="N582" s="8"/>
    </row>
    <row r="583" spans="2:14" s="12" customFormat="1" ht="20.100000000000001" customHeight="1">
      <c r="B583" s="8"/>
      <c r="C583" s="8"/>
      <c r="D583" s="8"/>
      <c r="E583" s="8"/>
      <c r="F583" s="8"/>
      <c r="G583" s="8"/>
      <c r="H583" s="8"/>
      <c r="I583" s="8"/>
      <c r="J583" s="8"/>
      <c r="K583" s="8"/>
      <c r="L583" s="8"/>
      <c r="M583" s="8"/>
      <c r="N583" s="8"/>
    </row>
    <row r="584" spans="2:14" s="12" customFormat="1" ht="20.100000000000001" customHeight="1">
      <c r="B584" s="8"/>
      <c r="C584" s="8"/>
      <c r="D584" s="8"/>
      <c r="E584" s="8"/>
      <c r="F584" s="8"/>
      <c r="G584" s="8"/>
      <c r="H584" s="8"/>
      <c r="I584" s="8"/>
      <c r="J584" s="8"/>
      <c r="K584" s="8"/>
      <c r="L584" s="8"/>
      <c r="M584" s="8"/>
      <c r="N584" s="8"/>
    </row>
    <row r="585" spans="2:14" s="12" customFormat="1" ht="20.100000000000001" customHeight="1">
      <c r="B585" s="8"/>
      <c r="C585" s="8"/>
      <c r="D585" s="8"/>
      <c r="E585" s="8"/>
      <c r="F585" s="8"/>
      <c r="G585" s="8"/>
      <c r="H585" s="8"/>
      <c r="I585" s="8"/>
      <c r="J585" s="8"/>
      <c r="K585" s="8"/>
      <c r="L585" s="8"/>
      <c r="M585" s="8"/>
      <c r="N585" s="8"/>
    </row>
    <row r="586" spans="2:14" s="12" customFormat="1" ht="20.100000000000001" customHeight="1">
      <c r="B586" s="8"/>
      <c r="C586" s="8"/>
      <c r="D586" s="8"/>
      <c r="E586" s="8"/>
      <c r="F586" s="8"/>
      <c r="G586" s="8"/>
      <c r="H586" s="8"/>
      <c r="I586" s="8"/>
      <c r="J586" s="8"/>
      <c r="K586" s="8"/>
      <c r="L586" s="8"/>
      <c r="M586" s="8"/>
      <c r="N586" s="8"/>
    </row>
    <row r="587" spans="2:14" s="12" customFormat="1" ht="20.100000000000001" customHeight="1">
      <c r="B587" s="8"/>
      <c r="C587" s="8"/>
      <c r="D587" s="8"/>
      <c r="E587" s="8"/>
      <c r="F587" s="8"/>
      <c r="G587" s="8"/>
      <c r="H587" s="8"/>
      <c r="I587" s="8"/>
      <c r="J587" s="8"/>
      <c r="K587" s="8"/>
      <c r="L587" s="8"/>
      <c r="M587" s="8"/>
      <c r="N587" s="8"/>
    </row>
    <row r="588" spans="2:14" s="12" customFormat="1" ht="20.100000000000001" customHeight="1">
      <c r="B588" s="8"/>
      <c r="C588" s="8"/>
      <c r="D588" s="8"/>
      <c r="E588" s="8"/>
      <c r="F588" s="8"/>
      <c r="G588" s="8"/>
      <c r="H588" s="8"/>
      <c r="I588" s="8"/>
      <c r="J588" s="8"/>
      <c r="K588" s="8"/>
      <c r="L588" s="8"/>
      <c r="M588" s="8"/>
      <c r="N588" s="8"/>
    </row>
    <row r="589" spans="2:14" s="12" customFormat="1" ht="20.100000000000001" customHeight="1">
      <c r="B589" s="8"/>
      <c r="C589" s="8"/>
      <c r="D589" s="8"/>
      <c r="E589" s="8"/>
      <c r="F589" s="8"/>
      <c r="G589" s="8"/>
      <c r="H589" s="8"/>
      <c r="I589" s="8"/>
      <c r="J589" s="8"/>
      <c r="K589" s="8"/>
      <c r="L589" s="8"/>
      <c r="M589" s="8"/>
      <c r="N589" s="8"/>
    </row>
    <row r="590" spans="2:14" s="12" customFormat="1" ht="20.100000000000001" customHeight="1">
      <c r="B590" s="8"/>
      <c r="C590" s="8"/>
      <c r="D590" s="8"/>
      <c r="E590" s="8"/>
      <c r="F590" s="8"/>
      <c r="G590" s="8"/>
      <c r="H590" s="8"/>
      <c r="I590" s="8"/>
      <c r="J590" s="8"/>
      <c r="K590" s="8"/>
      <c r="L590" s="8"/>
      <c r="M590" s="8"/>
      <c r="N590" s="8"/>
    </row>
    <row r="591" spans="2:14" s="12" customFormat="1" ht="20.100000000000001" customHeight="1">
      <c r="B591" s="8"/>
      <c r="C591" s="8"/>
      <c r="D591" s="8"/>
      <c r="E591" s="8"/>
      <c r="F591" s="8"/>
      <c r="G591" s="8"/>
      <c r="H591" s="8"/>
      <c r="I591" s="8"/>
      <c r="J591" s="8"/>
      <c r="K591" s="8"/>
      <c r="L591" s="8"/>
      <c r="M591" s="8"/>
      <c r="N591" s="8"/>
    </row>
    <row r="592" spans="2:14" s="12" customFormat="1" ht="20.100000000000001" customHeight="1">
      <c r="B592" s="8"/>
      <c r="C592" s="8"/>
      <c r="D592" s="8"/>
      <c r="E592" s="8"/>
      <c r="F592" s="8"/>
      <c r="G592" s="8"/>
      <c r="H592" s="8"/>
      <c r="I592" s="8"/>
      <c r="J592" s="8"/>
      <c r="K592" s="8"/>
      <c r="L592" s="8"/>
      <c r="M592" s="8"/>
      <c r="N592" s="8"/>
    </row>
    <row r="593" spans="2:14" s="12" customFormat="1" ht="20.100000000000001" customHeight="1">
      <c r="B593" s="8"/>
      <c r="C593" s="8"/>
      <c r="D593" s="8"/>
      <c r="E593" s="8"/>
      <c r="F593" s="8"/>
      <c r="G593" s="8"/>
      <c r="H593" s="8"/>
      <c r="I593" s="8"/>
      <c r="J593" s="8"/>
      <c r="K593" s="8"/>
      <c r="L593" s="8"/>
      <c r="M593" s="8"/>
      <c r="N593" s="8"/>
    </row>
    <row r="594" spans="2:14" s="12" customFormat="1" ht="20.100000000000001" customHeight="1">
      <c r="B594" s="8"/>
      <c r="C594" s="8"/>
      <c r="D594" s="8"/>
      <c r="E594" s="8"/>
      <c r="F594" s="8"/>
      <c r="G594" s="8"/>
      <c r="H594" s="8"/>
      <c r="I594" s="8"/>
      <c r="J594" s="8"/>
      <c r="K594" s="8"/>
      <c r="L594" s="8"/>
      <c r="M594" s="8"/>
      <c r="N594" s="8"/>
    </row>
    <row r="595" spans="2:14" s="12" customFormat="1" ht="20.100000000000001" customHeight="1">
      <c r="B595" s="8"/>
      <c r="C595" s="8"/>
      <c r="D595" s="8"/>
      <c r="E595" s="8"/>
      <c r="F595" s="8"/>
      <c r="G595" s="8"/>
      <c r="H595" s="8"/>
      <c r="I595" s="8"/>
      <c r="J595" s="8"/>
      <c r="K595" s="8"/>
      <c r="L595" s="8"/>
      <c r="M595" s="8"/>
      <c r="N595" s="8"/>
    </row>
    <row r="596" spans="2:14" s="12" customFormat="1" ht="20.100000000000001" customHeight="1">
      <c r="B596" s="8"/>
      <c r="C596" s="8"/>
      <c r="D596" s="8"/>
      <c r="E596" s="8"/>
      <c r="F596" s="8"/>
      <c r="G596" s="8"/>
      <c r="H596" s="8"/>
      <c r="I596" s="8"/>
      <c r="J596" s="8"/>
      <c r="K596" s="8"/>
      <c r="L596" s="8"/>
      <c r="M596" s="8"/>
      <c r="N596" s="8"/>
    </row>
    <row r="597" spans="2:14" s="12" customFormat="1" ht="20.100000000000001" customHeight="1">
      <c r="B597" s="8"/>
      <c r="C597" s="8"/>
      <c r="D597" s="8"/>
      <c r="E597" s="8"/>
      <c r="F597" s="8"/>
      <c r="G597" s="8"/>
      <c r="H597" s="8"/>
      <c r="I597" s="8"/>
      <c r="J597" s="8"/>
      <c r="K597" s="8"/>
      <c r="L597" s="8"/>
      <c r="M597" s="8"/>
      <c r="N597" s="8"/>
    </row>
    <row r="598" spans="2:14" s="12" customFormat="1" ht="20.100000000000001" customHeight="1">
      <c r="B598" s="8"/>
      <c r="C598" s="8"/>
      <c r="D598" s="8"/>
      <c r="E598" s="8"/>
      <c r="F598" s="8"/>
      <c r="G598" s="8"/>
      <c r="H598" s="8"/>
      <c r="I598" s="8"/>
      <c r="J598" s="8"/>
      <c r="K598" s="8"/>
      <c r="L598" s="8"/>
      <c r="M598" s="8"/>
      <c r="N598" s="8"/>
    </row>
    <row r="599" spans="2:14" s="12" customFormat="1" ht="20.100000000000001" customHeight="1">
      <c r="B599" s="8"/>
      <c r="C599" s="8"/>
      <c r="D599" s="8"/>
      <c r="E599" s="8"/>
      <c r="F599" s="8"/>
      <c r="G599" s="8"/>
      <c r="H599" s="8"/>
      <c r="I599" s="8"/>
      <c r="J599" s="8"/>
      <c r="K599" s="8"/>
      <c r="L599" s="8"/>
      <c r="M599" s="8"/>
      <c r="N599" s="8"/>
    </row>
    <row r="600" spans="2:14" s="12" customFormat="1" ht="20.100000000000001" customHeight="1">
      <c r="B600" s="8"/>
      <c r="C600" s="8"/>
      <c r="D600" s="8"/>
      <c r="E600" s="8"/>
      <c r="F600" s="8"/>
      <c r="G600" s="8"/>
      <c r="H600" s="8"/>
      <c r="I600" s="8"/>
      <c r="J600" s="8"/>
      <c r="K600" s="8"/>
      <c r="L600" s="8"/>
      <c r="M600" s="8"/>
      <c r="N600" s="8"/>
    </row>
    <row r="601" spans="2:14" s="12" customFormat="1" ht="20.100000000000001" customHeight="1">
      <c r="B601" s="8"/>
      <c r="C601" s="8"/>
      <c r="D601" s="8"/>
      <c r="E601" s="8"/>
      <c r="F601" s="8"/>
      <c r="G601" s="8"/>
      <c r="H601" s="8"/>
      <c r="I601" s="8"/>
      <c r="J601" s="8"/>
      <c r="K601" s="8"/>
      <c r="L601" s="8"/>
      <c r="M601" s="8"/>
      <c r="N601" s="8"/>
    </row>
    <row r="602" spans="2:14" s="12" customFormat="1" ht="20.100000000000001" customHeight="1">
      <c r="B602" s="8"/>
      <c r="C602" s="8"/>
      <c r="D602" s="8"/>
      <c r="E602" s="8"/>
      <c r="F602" s="8"/>
      <c r="G602" s="8"/>
      <c r="H602" s="8"/>
      <c r="I602" s="8"/>
      <c r="J602" s="8"/>
      <c r="K602" s="8"/>
      <c r="L602" s="8"/>
      <c r="M602" s="8"/>
      <c r="N602" s="8"/>
    </row>
    <row r="603" spans="2:14" s="12" customFormat="1" ht="20.100000000000001" customHeight="1">
      <c r="B603" s="8"/>
      <c r="C603" s="8"/>
      <c r="D603" s="8"/>
      <c r="E603" s="8"/>
      <c r="F603" s="8"/>
      <c r="G603" s="8"/>
      <c r="H603" s="8"/>
      <c r="I603" s="8"/>
      <c r="J603" s="8"/>
      <c r="K603" s="8"/>
      <c r="L603" s="8"/>
      <c r="M603" s="8"/>
      <c r="N603" s="8"/>
    </row>
    <row r="604" spans="2:14" s="12" customFormat="1" ht="20.100000000000001" customHeight="1">
      <c r="B604" s="8"/>
      <c r="C604" s="8"/>
      <c r="D604" s="8"/>
      <c r="E604" s="8"/>
      <c r="F604" s="8"/>
      <c r="G604" s="8"/>
      <c r="H604" s="8"/>
      <c r="I604" s="8"/>
      <c r="J604" s="8"/>
      <c r="K604" s="8"/>
      <c r="L604" s="8"/>
      <c r="M604" s="8"/>
      <c r="N604" s="8"/>
    </row>
    <row r="605" spans="2:14" s="12" customFormat="1" ht="20.100000000000001" customHeight="1">
      <c r="B605" s="8"/>
      <c r="C605" s="8"/>
      <c r="D605" s="8"/>
      <c r="E605" s="8"/>
      <c r="F605" s="8"/>
      <c r="G605" s="8"/>
      <c r="H605" s="8"/>
      <c r="I605" s="8"/>
      <c r="J605" s="8"/>
      <c r="K605" s="8"/>
      <c r="L605" s="8"/>
      <c r="M605" s="8"/>
      <c r="N605" s="8"/>
    </row>
    <row r="606" spans="2:14" s="12" customFormat="1" ht="20.100000000000001" customHeight="1">
      <c r="B606" s="8"/>
      <c r="C606" s="8"/>
      <c r="D606" s="8"/>
      <c r="E606" s="8"/>
      <c r="F606" s="8"/>
      <c r="G606" s="8"/>
      <c r="H606" s="8"/>
      <c r="I606" s="8"/>
      <c r="J606" s="8"/>
      <c r="K606" s="8"/>
      <c r="L606" s="8"/>
      <c r="M606" s="8"/>
      <c r="N606" s="8"/>
    </row>
    <row r="607" spans="2:14" s="12" customFormat="1" ht="20.100000000000001" customHeight="1">
      <c r="B607" s="8"/>
      <c r="C607" s="8"/>
      <c r="D607" s="8"/>
      <c r="E607" s="8"/>
      <c r="F607" s="8"/>
      <c r="G607" s="8"/>
      <c r="H607" s="8"/>
      <c r="I607" s="8"/>
      <c r="J607" s="8"/>
      <c r="K607" s="8"/>
      <c r="L607" s="8"/>
      <c r="M607" s="8"/>
      <c r="N607" s="8"/>
    </row>
    <row r="608" spans="2:14" s="12" customFormat="1" ht="20.100000000000001" customHeight="1">
      <c r="B608" s="8"/>
      <c r="C608" s="8"/>
      <c r="D608" s="8"/>
      <c r="E608" s="8"/>
      <c r="F608" s="8"/>
      <c r="G608" s="8"/>
      <c r="H608" s="8"/>
      <c r="I608" s="8"/>
      <c r="J608" s="8"/>
      <c r="K608" s="8"/>
      <c r="L608" s="8"/>
      <c r="M608" s="8"/>
      <c r="N608" s="8"/>
    </row>
    <row r="609" spans="2:14" s="12" customFormat="1" ht="20.100000000000001" customHeight="1">
      <c r="B609" s="8"/>
      <c r="C609" s="8"/>
      <c r="D609" s="8"/>
      <c r="E609" s="8"/>
      <c r="F609" s="8"/>
      <c r="G609" s="8"/>
      <c r="H609" s="8"/>
      <c r="I609" s="8"/>
      <c r="J609" s="8"/>
      <c r="K609" s="8"/>
      <c r="L609" s="8"/>
      <c r="M609" s="8"/>
      <c r="N609" s="8"/>
    </row>
    <row r="610" spans="2:14" s="12" customFormat="1" ht="20.100000000000001" customHeight="1">
      <c r="B610" s="8"/>
      <c r="C610" s="8"/>
      <c r="D610" s="8"/>
      <c r="E610" s="8"/>
      <c r="F610" s="8"/>
      <c r="G610" s="8"/>
      <c r="H610" s="8"/>
      <c r="I610" s="8"/>
      <c r="J610" s="8"/>
      <c r="K610" s="8"/>
      <c r="L610" s="8"/>
      <c r="M610" s="8"/>
      <c r="N610" s="8"/>
    </row>
    <row r="611" spans="2:14" s="12" customFormat="1" ht="20.100000000000001" customHeight="1">
      <c r="B611" s="8"/>
      <c r="C611" s="8"/>
      <c r="D611" s="8"/>
      <c r="E611" s="8"/>
      <c r="F611" s="8"/>
      <c r="G611" s="8"/>
      <c r="H611" s="8"/>
      <c r="I611" s="8"/>
      <c r="J611" s="8"/>
      <c r="K611" s="8"/>
      <c r="L611" s="8"/>
      <c r="M611" s="8"/>
      <c r="N611" s="8"/>
    </row>
    <row r="612" spans="2:14" s="12" customFormat="1" ht="20.100000000000001" customHeight="1">
      <c r="B612" s="8"/>
      <c r="C612" s="8"/>
      <c r="D612" s="8"/>
      <c r="E612" s="8"/>
      <c r="F612" s="8"/>
      <c r="G612" s="8"/>
      <c r="H612" s="8"/>
      <c r="I612" s="8"/>
      <c r="J612" s="8"/>
      <c r="K612" s="8"/>
      <c r="L612" s="8"/>
      <c r="M612" s="8"/>
      <c r="N612" s="8"/>
    </row>
    <row r="613" spans="2:14" s="12" customFormat="1" ht="20.100000000000001" customHeight="1">
      <c r="B613" s="8"/>
      <c r="C613" s="8"/>
      <c r="D613" s="8"/>
      <c r="E613" s="8"/>
      <c r="F613" s="8"/>
      <c r="G613" s="8"/>
      <c r="H613" s="8"/>
      <c r="I613" s="8"/>
      <c r="J613" s="8"/>
      <c r="K613" s="8"/>
      <c r="L613" s="8"/>
      <c r="M613" s="8"/>
      <c r="N613" s="8"/>
    </row>
    <row r="614" spans="2:14" s="12" customFormat="1" ht="20.100000000000001" customHeight="1">
      <c r="B614" s="8"/>
      <c r="C614" s="8"/>
      <c r="D614" s="8"/>
      <c r="E614" s="8"/>
      <c r="F614" s="8"/>
      <c r="G614" s="8"/>
      <c r="H614" s="8"/>
      <c r="I614" s="8"/>
      <c r="J614" s="8"/>
      <c r="K614" s="8"/>
      <c r="L614" s="8"/>
      <c r="M614" s="8"/>
      <c r="N614" s="8"/>
    </row>
    <row r="615" spans="2:14" s="12" customFormat="1" ht="20.100000000000001" customHeight="1">
      <c r="B615" s="8"/>
      <c r="C615" s="8"/>
      <c r="D615" s="8"/>
      <c r="E615" s="8"/>
      <c r="F615" s="8"/>
      <c r="G615" s="8"/>
      <c r="H615" s="8"/>
      <c r="I615" s="8"/>
      <c r="J615" s="8"/>
      <c r="K615" s="8"/>
      <c r="L615" s="8"/>
      <c r="M615" s="8"/>
      <c r="N615" s="8"/>
    </row>
    <row r="616" spans="2:14" s="12" customFormat="1" ht="20.100000000000001" customHeight="1">
      <c r="B616" s="8"/>
      <c r="C616" s="8"/>
      <c r="D616" s="8"/>
      <c r="E616" s="8"/>
      <c r="F616" s="8"/>
      <c r="G616" s="8"/>
      <c r="H616" s="8"/>
      <c r="I616" s="8"/>
      <c r="J616" s="8"/>
      <c r="K616" s="8"/>
      <c r="L616" s="8"/>
      <c r="M616" s="8"/>
      <c r="N616" s="8"/>
    </row>
    <row r="617" spans="2:14" s="12" customFormat="1" ht="20.100000000000001" customHeight="1">
      <c r="B617" s="8"/>
      <c r="C617" s="8"/>
      <c r="D617" s="8"/>
      <c r="E617" s="8"/>
      <c r="F617" s="8"/>
      <c r="G617" s="8"/>
      <c r="H617" s="8"/>
      <c r="I617" s="8"/>
      <c r="J617" s="8"/>
      <c r="K617" s="8"/>
      <c r="L617" s="8"/>
      <c r="M617" s="8"/>
      <c r="N617" s="8"/>
    </row>
    <row r="618" spans="2:14" s="12" customFormat="1" ht="20.100000000000001" customHeight="1">
      <c r="B618" s="8"/>
      <c r="C618" s="8"/>
      <c r="D618" s="8"/>
      <c r="E618" s="8"/>
      <c r="F618" s="8"/>
      <c r="G618" s="8"/>
      <c r="H618" s="8"/>
      <c r="I618" s="8"/>
      <c r="J618" s="8"/>
      <c r="K618" s="8"/>
      <c r="L618" s="8"/>
      <c r="M618" s="8"/>
      <c r="N618" s="8"/>
    </row>
    <row r="619" spans="2:14" s="12" customFormat="1" ht="20.100000000000001" customHeight="1">
      <c r="B619" s="8"/>
      <c r="C619" s="8"/>
      <c r="D619" s="8"/>
      <c r="E619" s="8"/>
      <c r="F619" s="8"/>
      <c r="G619" s="8"/>
      <c r="H619" s="8"/>
      <c r="I619" s="8"/>
      <c r="J619" s="8"/>
      <c r="K619" s="8"/>
      <c r="L619" s="8"/>
      <c r="M619" s="8"/>
      <c r="N619" s="8"/>
    </row>
    <row r="620" spans="2:14" s="12" customFormat="1" ht="20.100000000000001" customHeight="1">
      <c r="B620" s="8"/>
      <c r="C620" s="8"/>
      <c r="D620" s="8"/>
      <c r="E620" s="8"/>
      <c r="F620" s="8"/>
      <c r="G620" s="8"/>
      <c r="H620" s="8"/>
      <c r="I620" s="8"/>
      <c r="J620" s="8"/>
      <c r="K620" s="8"/>
      <c r="L620" s="8"/>
      <c r="M620" s="8"/>
      <c r="N620" s="8"/>
    </row>
    <row r="621" spans="2:14" s="12" customFormat="1" ht="20.100000000000001" customHeight="1">
      <c r="B621" s="8"/>
      <c r="C621" s="8"/>
      <c r="D621" s="8"/>
      <c r="E621" s="8"/>
      <c r="F621" s="8"/>
      <c r="G621" s="8"/>
      <c r="H621" s="8"/>
      <c r="I621" s="8"/>
      <c r="J621" s="8"/>
      <c r="K621" s="8"/>
      <c r="L621" s="8"/>
      <c r="M621" s="8"/>
      <c r="N621" s="8"/>
    </row>
    <row r="622" spans="2:14" s="12" customFormat="1" ht="20.100000000000001" customHeight="1">
      <c r="B622" s="8"/>
      <c r="C622" s="8"/>
      <c r="D622" s="8"/>
      <c r="E622" s="8"/>
      <c r="F622" s="8"/>
      <c r="G622" s="8"/>
      <c r="H622" s="8"/>
      <c r="I622" s="8"/>
      <c r="J622" s="8"/>
      <c r="K622" s="8"/>
      <c r="L622" s="8"/>
      <c r="M622" s="8"/>
      <c r="N622" s="8"/>
    </row>
    <row r="623" spans="2:14" s="12" customFormat="1" ht="20.100000000000001" customHeight="1">
      <c r="B623" s="8"/>
      <c r="C623" s="8"/>
      <c r="D623" s="8"/>
      <c r="E623" s="8"/>
      <c r="F623" s="8"/>
      <c r="G623" s="8"/>
      <c r="H623" s="8"/>
      <c r="I623" s="8"/>
      <c r="J623" s="8"/>
      <c r="K623" s="8"/>
      <c r="L623" s="8"/>
      <c r="M623" s="8"/>
      <c r="N623" s="8"/>
    </row>
    <row r="624" spans="2:14" s="12" customFormat="1" ht="20.100000000000001" customHeight="1">
      <c r="B624" s="8"/>
      <c r="C624" s="8"/>
      <c r="D624" s="8"/>
      <c r="E624" s="8"/>
      <c r="F624" s="8"/>
      <c r="G624" s="8"/>
      <c r="H624" s="8"/>
      <c r="I624" s="8"/>
      <c r="J624" s="8"/>
      <c r="K624" s="8"/>
      <c r="L624" s="8"/>
      <c r="M624" s="8"/>
      <c r="N624" s="8"/>
    </row>
    <row r="625" spans="2:14" s="12" customFormat="1" ht="20.100000000000001" customHeight="1">
      <c r="B625" s="8"/>
      <c r="C625" s="8"/>
      <c r="D625" s="8"/>
      <c r="E625" s="8"/>
      <c r="F625" s="8"/>
      <c r="G625" s="8"/>
      <c r="H625" s="8"/>
      <c r="I625" s="8"/>
      <c r="J625" s="8"/>
      <c r="K625" s="8"/>
      <c r="L625" s="8"/>
      <c r="M625" s="8"/>
      <c r="N625" s="8"/>
    </row>
    <row r="626" spans="2:14" s="12" customFormat="1" ht="20.100000000000001" customHeight="1">
      <c r="B626" s="8"/>
      <c r="C626" s="8"/>
      <c r="D626" s="8"/>
      <c r="E626" s="8"/>
      <c r="F626" s="8"/>
      <c r="G626" s="8"/>
      <c r="H626" s="8"/>
      <c r="I626" s="8"/>
      <c r="J626" s="8"/>
      <c r="K626" s="8"/>
      <c r="L626" s="8"/>
      <c r="M626" s="8"/>
      <c r="N626" s="8"/>
    </row>
    <row r="627" spans="2:14" s="12" customFormat="1" ht="20.100000000000001" customHeight="1">
      <c r="B627" s="8"/>
      <c r="C627" s="8"/>
      <c r="D627" s="8"/>
      <c r="E627" s="8"/>
      <c r="F627" s="8"/>
      <c r="G627" s="8"/>
      <c r="H627" s="8"/>
      <c r="I627" s="8"/>
      <c r="J627" s="8"/>
      <c r="K627" s="8"/>
      <c r="L627" s="8"/>
      <c r="M627" s="8"/>
      <c r="N627" s="8"/>
    </row>
    <row r="628" spans="2:14" s="12" customFormat="1" ht="20.100000000000001" customHeight="1">
      <c r="B628" s="8"/>
      <c r="C628" s="8"/>
      <c r="D628" s="8"/>
      <c r="E628" s="8"/>
      <c r="F628" s="8"/>
      <c r="G628" s="8"/>
      <c r="H628" s="8"/>
      <c r="I628" s="8"/>
      <c r="J628" s="8"/>
      <c r="K628" s="8"/>
      <c r="L628" s="8"/>
      <c r="M628" s="8"/>
      <c r="N628" s="8"/>
    </row>
    <row r="629" spans="2:14" s="12" customFormat="1" ht="20.100000000000001" customHeight="1">
      <c r="B629" s="8"/>
      <c r="C629" s="8"/>
      <c r="D629" s="8"/>
      <c r="E629" s="8"/>
      <c r="F629" s="8"/>
      <c r="G629" s="8"/>
      <c r="H629" s="8"/>
      <c r="I629" s="8"/>
      <c r="J629" s="8"/>
      <c r="K629" s="8"/>
      <c r="L629" s="8"/>
      <c r="M629" s="8"/>
      <c r="N629" s="8"/>
    </row>
    <row r="630" spans="2:14" s="12" customFormat="1" ht="20.100000000000001" customHeight="1">
      <c r="B630" s="8"/>
      <c r="C630" s="8"/>
      <c r="D630" s="8"/>
      <c r="E630" s="8"/>
      <c r="F630" s="8"/>
      <c r="G630" s="8"/>
      <c r="H630" s="8"/>
      <c r="I630" s="8"/>
      <c r="J630" s="8"/>
      <c r="K630" s="8"/>
      <c r="L630" s="8"/>
      <c r="M630" s="8"/>
      <c r="N630" s="8"/>
    </row>
    <row r="631" spans="2:14" s="12" customFormat="1" ht="20.100000000000001" customHeight="1">
      <c r="B631" s="8"/>
      <c r="C631" s="8"/>
      <c r="D631" s="8"/>
      <c r="E631" s="8"/>
      <c r="F631" s="8"/>
      <c r="G631" s="8"/>
      <c r="H631" s="8"/>
      <c r="I631" s="8"/>
      <c r="J631" s="8"/>
      <c r="K631" s="8"/>
      <c r="L631" s="8"/>
      <c r="M631" s="8"/>
      <c r="N631" s="8"/>
    </row>
    <row r="632" spans="2:14" s="12" customFormat="1" ht="20.100000000000001" customHeight="1">
      <c r="B632" s="8"/>
      <c r="C632" s="8"/>
      <c r="D632" s="8"/>
      <c r="E632" s="8"/>
      <c r="F632" s="8"/>
      <c r="G632" s="8"/>
      <c r="H632" s="8"/>
      <c r="I632" s="8"/>
      <c r="J632" s="8"/>
      <c r="K632" s="8"/>
      <c r="L632" s="8"/>
      <c r="M632" s="8"/>
      <c r="N632" s="8"/>
    </row>
    <row r="633" spans="2:14" s="12" customFormat="1" ht="20.100000000000001" customHeight="1">
      <c r="B633" s="8"/>
      <c r="C633" s="8"/>
      <c r="D633" s="8"/>
      <c r="E633" s="8"/>
      <c r="F633" s="8"/>
      <c r="G633" s="8"/>
      <c r="H633" s="8"/>
      <c r="I633" s="8"/>
      <c r="J633" s="8"/>
      <c r="K633" s="8"/>
      <c r="L633" s="8"/>
      <c r="M633" s="8"/>
      <c r="N633" s="8"/>
    </row>
    <row r="634" spans="2:14" s="12" customFormat="1" ht="20.100000000000001" customHeight="1">
      <c r="B634" s="8"/>
      <c r="C634" s="8"/>
      <c r="D634" s="8"/>
      <c r="E634" s="8"/>
      <c r="F634" s="8"/>
      <c r="G634" s="8"/>
      <c r="H634" s="8"/>
      <c r="I634" s="8"/>
      <c r="J634" s="8"/>
      <c r="K634" s="8"/>
      <c r="L634" s="8"/>
      <c r="M634" s="8"/>
      <c r="N634" s="8"/>
    </row>
    <row r="635" spans="2:14" s="12" customFormat="1" ht="20.100000000000001" customHeight="1">
      <c r="B635" s="8"/>
      <c r="C635" s="8"/>
      <c r="D635" s="8"/>
      <c r="E635" s="8"/>
      <c r="F635" s="8"/>
      <c r="G635" s="8"/>
      <c r="H635" s="8"/>
      <c r="I635" s="8"/>
      <c r="J635" s="8"/>
      <c r="K635" s="8"/>
      <c r="L635" s="8"/>
      <c r="M635" s="8"/>
      <c r="N635" s="8"/>
    </row>
    <row r="636" spans="2:14" s="12" customFormat="1" ht="20.100000000000001" customHeight="1">
      <c r="B636" s="8"/>
      <c r="C636" s="8"/>
      <c r="D636" s="8"/>
      <c r="E636" s="8"/>
      <c r="F636" s="8"/>
      <c r="G636" s="8"/>
      <c r="H636" s="8"/>
      <c r="I636" s="8"/>
      <c r="J636" s="8"/>
      <c r="K636" s="8"/>
      <c r="L636" s="8"/>
      <c r="M636" s="8"/>
      <c r="N636" s="8"/>
    </row>
    <row r="637" spans="2:14" s="12" customFormat="1" ht="20.100000000000001" customHeight="1">
      <c r="B637" s="8"/>
      <c r="C637" s="8"/>
      <c r="D637" s="8"/>
      <c r="E637" s="8"/>
      <c r="F637" s="8"/>
      <c r="G637" s="8"/>
      <c r="H637" s="8"/>
      <c r="I637" s="8"/>
      <c r="J637" s="8"/>
      <c r="K637" s="8"/>
      <c r="L637" s="8"/>
      <c r="M637" s="8"/>
      <c r="N637" s="8"/>
    </row>
    <row r="638" spans="2:14" s="12" customFormat="1" ht="20.100000000000001" customHeight="1">
      <c r="B638" s="8"/>
      <c r="C638" s="8"/>
      <c r="D638" s="8"/>
      <c r="E638" s="8"/>
      <c r="F638" s="8"/>
      <c r="G638" s="8"/>
      <c r="H638" s="8"/>
      <c r="I638" s="8"/>
      <c r="J638" s="8"/>
      <c r="K638" s="8"/>
      <c r="L638" s="8"/>
      <c r="M638" s="8"/>
      <c r="N638" s="8"/>
    </row>
    <row r="639" spans="2:14" s="12" customFormat="1" ht="20.100000000000001" customHeight="1">
      <c r="B639" s="8"/>
      <c r="C639" s="8"/>
      <c r="D639" s="8"/>
      <c r="E639" s="8"/>
      <c r="F639" s="8"/>
      <c r="G639" s="8"/>
      <c r="H639" s="8"/>
      <c r="I639" s="8"/>
      <c r="J639" s="8"/>
      <c r="K639" s="8"/>
      <c r="L639" s="8"/>
      <c r="M639" s="8"/>
      <c r="N639" s="8"/>
    </row>
    <row r="640" spans="2:14" s="12" customFormat="1" ht="20.100000000000001" customHeight="1">
      <c r="B640" s="8"/>
      <c r="C640" s="8"/>
      <c r="D640" s="8"/>
      <c r="E640" s="8"/>
      <c r="F640" s="8"/>
      <c r="G640" s="8"/>
      <c r="H640" s="8"/>
      <c r="I640" s="8"/>
      <c r="J640" s="8"/>
      <c r="K640" s="8"/>
      <c r="L640" s="8"/>
      <c r="M640" s="8"/>
      <c r="N640" s="8"/>
    </row>
    <row r="641" spans="2:14" s="12" customFormat="1" ht="20.100000000000001" customHeight="1">
      <c r="B641" s="8"/>
      <c r="C641" s="8"/>
      <c r="D641" s="8"/>
      <c r="E641" s="8"/>
      <c r="F641" s="8"/>
      <c r="G641" s="8"/>
      <c r="H641" s="8"/>
      <c r="I641" s="8"/>
      <c r="J641" s="8"/>
      <c r="K641" s="8"/>
      <c r="L641" s="8"/>
      <c r="M641" s="8"/>
      <c r="N641" s="8"/>
    </row>
    <row r="642" spans="2:14" s="12" customFormat="1" ht="20.100000000000001" customHeight="1">
      <c r="B642" s="8"/>
      <c r="C642" s="8"/>
      <c r="D642" s="8"/>
      <c r="E642" s="8"/>
      <c r="F642" s="8"/>
      <c r="G642" s="8"/>
      <c r="H642" s="8"/>
      <c r="I642" s="8"/>
      <c r="J642" s="8"/>
      <c r="K642" s="8"/>
      <c r="L642" s="8"/>
      <c r="M642" s="8"/>
      <c r="N642" s="8"/>
    </row>
    <row r="643" spans="2:14" s="12" customFormat="1" ht="20.100000000000001" customHeight="1">
      <c r="B643" s="8"/>
      <c r="C643" s="8"/>
      <c r="D643" s="8"/>
      <c r="E643" s="8"/>
      <c r="F643" s="8"/>
      <c r="G643" s="8"/>
      <c r="H643" s="8"/>
      <c r="I643" s="8"/>
      <c r="J643" s="8"/>
      <c r="K643" s="8"/>
      <c r="L643" s="8"/>
      <c r="M643" s="8"/>
      <c r="N643" s="8"/>
    </row>
    <row r="644" spans="2:14" s="12" customFormat="1" ht="20.100000000000001" customHeight="1">
      <c r="B644" s="8"/>
      <c r="C644" s="8"/>
      <c r="D644" s="8"/>
      <c r="E644" s="8"/>
      <c r="F644" s="8"/>
      <c r="G644" s="8"/>
      <c r="H644" s="8"/>
      <c r="I644" s="8"/>
      <c r="J644" s="8"/>
      <c r="K644" s="8"/>
      <c r="L644" s="8"/>
      <c r="M644" s="8"/>
      <c r="N644" s="8"/>
    </row>
    <row r="645" spans="2:14" s="12" customFormat="1" ht="20.100000000000001" customHeight="1">
      <c r="B645" s="8"/>
      <c r="C645" s="8"/>
      <c r="D645" s="8"/>
      <c r="E645" s="8"/>
      <c r="F645" s="8"/>
      <c r="G645" s="8"/>
      <c r="H645" s="8"/>
      <c r="I645" s="8"/>
      <c r="J645" s="8"/>
      <c r="K645" s="8"/>
      <c r="L645" s="8"/>
      <c r="M645" s="8"/>
      <c r="N645" s="8"/>
    </row>
    <row r="646" spans="2:14" s="12" customFormat="1" ht="20.100000000000001" customHeight="1">
      <c r="B646" s="8"/>
      <c r="C646" s="8"/>
      <c r="D646" s="8"/>
      <c r="E646" s="8"/>
      <c r="F646" s="8"/>
      <c r="G646" s="8"/>
      <c r="H646" s="8"/>
      <c r="I646" s="8"/>
      <c r="J646" s="8"/>
      <c r="K646" s="8"/>
      <c r="L646" s="8"/>
      <c r="M646" s="8"/>
      <c r="N646" s="8"/>
    </row>
    <row r="647" spans="2:14" s="12" customFormat="1" ht="20.100000000000001" customHeight="1">
      <c r="B647" s="8"/>
      <c r="C647" s="8"/>
      <c r="D647" s="8"/>
      <c r="E647" s="8"/>
      <c r="F647" s="8"/>
      <c r="G647" s="8"/>
      <c r="H647" s="8"/>
      <c r="I647" s="8"/>
      <c r="J647" s="8"/>
      <c r="K647" s="8"/>
      <c r="L647" s="8"/>
      <c r="M647" s="8"/>
      <c r="N647" s="8"/>
    </row>
    <row r="648" spans="2:14" s="12" customFormat="1" ht="20.100000000000001" customHeight="1">
      <c r="B648" s="8"/>
      <c r="C648" s="8"/>
      <c r="D648" s="8"/>
      <c r="E648" s="8"/>
      <c r="F648" s="8"/>
      <c r="G648" s="8"/>
      <c r="H648" s="8"/>
      <c r="I648" s="8"/>
      <c r="J648" s="8"/>
      <c r="K648" s="8"/>
      <c r="L648" s="8"/>
      <c r="M648" s="8"/>
      <c r="N648" s="8"/>
    </row>
    <row r="649" spans="2:14" s="12" customFormat="1" ht="20.100000000000001" customHeight="1">
      <c r="B649" s="8"/>
      <c r="C649" s="8"/>
      <c r="D649" s="8"/>
      <c r="E649" s="8"/>
      <c r="F649" s="8"/>
      <c r="G649" s="8"/>
      <c r="H649" s="8"/>
      <c r="I649" s="8"/>
      <c r="J649" s="8"/>
      <c r="K649" s="8"/>
      <c r="L649" s="8"/>
      <c r="M649" s="8"/>
      <c r="N649" s="8"/>
    </row>
    <row r="650" spans="2:14" s="12" customFormat="1" ht="20.100000000000001" customHeight="1">
      <c r="B650" s="8"/>
      <c r="C650" s="8"/>
      <c r="D650" s="8"/>
      <c r="E650" s="8"/>
      <c r="F650" s="8"/>
      <c r="G650" s="8"/>
      <c r="H650" s="8"/>
      <c r="I650" s="8"/>
      <c r="J650" s="8"/>
      <c r="K650" s="8"/>
      <c r="L650" s="8"/>
      <c r="M650" s="8"/>
      <c r="N650" s="8"/>
    </row>
    <row r="651" spans="2:14" s="12" customFormat="1" ht="20.100000000000001" customHeight="1">
      <c r="B651" s="8"/>
      <c r="C651" s="8"/>
      <c r="D651" s="8"/>
      <c r="E651" s="8"/>
      <c r="F651" s="8"/>
      <c r="G651" s="8"/>
      <c r="H651" s="8"/>
      <c r="I651" s="8"/>
      <c r="J651" s="8"/>
      <c r="K651" s="8"/>
      <c r="L651" s="8"/>
      <c r="M651" s="8"/>
      <c r="N651" s="8"/>
    </row>
    <row r="652" spans="2:14" s="12" customFormat="1" ht="20.100000000000001" customHeight="1">
      <c r="B652" s="8"/>
      <c r="C652" s="8"/>
      <c r="D652" s="8"/>
      <c r="E652" s="8"/>
      <c r="F652" s="8"/>
      <c r="G652" s="8"/>
      <c r="H652" s="8"/>
      <c r="I652" s="8"/>
      <c r="J652" s="8"/>
      <c r="K652" s="8"/>
      <c r="L652" s="8"/>
      <c r="M652" s="8"/>
      <c r="N652" s="8"/>
    </row>
    <row r="653" spans="2:14" s="12" customFormat="1" ht="20.100000000000001" customHeight="1">
      <c r="B653" s="8"/>
      <c r="C653" s="8"/>
      <c r="D653" s="8"/>
      <c r="E653" s="8"/>
      <c r="F653" s="8"/>
      <c r="G653" s="8"/>
      <c r="H653" s="8"/>
      <c r="I653" s="8"/>
      <c r="J653" s="8"/>
      <c r="K653" s="8"/>
      <c r="L653" s="8"/>
      <c r="M653" s="8"/>
      <c r="N653" s="8"/>
    </row>
    <row r="654" spans="2:14" s="12" customFormat="1" ht="20.100000000000001" customHeight="1">
      <c r="B654" s="8"/>
      <c r="C654" s="8"/>
      <c r="D654" s="8"/>
      <c r="E654" s="8"/>
      <c r="F654" s="8"/>
      <c r="G654" s="8"/>
      <c r="H654" s="8"/>
      <c r="I654" s="8"/>
      <c r="J654" s="8"/>
      <c r="K654" s="8"/>
      <c r="L654" s="8"/>
      <c r="M654" s="8"/>
      <c r="N654" s="8"/>
    </row>
    <row r="655" spans="2:14" s="12" customFormat="1" ht="20.100000000000001" customHeight="1">
      <c r="B655" s="8"/>
      <c r="C655" s="8"/>
      <c r="D655" s="8"/>
      <c r="E655" s="8"/>
      <c r="F655" s="8"/>
      <c r="G655" s="8"/>
      <c r="H655" s="8"/>
      <c r="I655" s="8"/>
      <c r="J655" s="8"/>
      <c r="K655" s="8"/>
      <c r="L655" s="8"/>
      <c r="M655" s="8"/>
      <c r="N655" s="8"/>
    </row>
    <row r="656" spans="2:14" s="12" customFormat="1" ht="20.100000000000001" customHeight="1">
      <c r="B656" s="8"/>
      <c r="C656" s="8"/>
      <c r="D656" s="8"/>
      <c r="E656" s="8"/>
      <c r="F656" s="8"/>
      <c r="G656" s="8"/>
      <c r="H656" s="8"/>
      <c r="I656" s="8"/>
      <c r="J656" s="8"/>
      <c r="K656" s="8"/>
      <c r="L656" s="8"/>
      <c r="M656" s="8"/>
      <c r="N656" s="8"/>
    </row>
    <row r="657" spans="2:14" s="12" customFormat="1" ht="20.100000000000001" customHeight="1">
      <c r="B657" s="8"/>
      <c r="C657" s="8"/>
      <c r="D657" s="8"/>
      <c r="E657" s="8"/>
      <c r="F657" s="8"/>
      <c r="G657" s="8"/>
      <c r="H657" s="8"/>
      <c r="I657" s="8"/>
      <c r="J657" s="8"/>
      <c r="K657" s="8"/>
      <c r="L657" s="8"/>
      <c r="M657" s="8"/>
      <c r="N657" s="8"/>
    </row>
    <row r="658" spans="2:14" s="12" customFormat="1" ht="20.100000000000001" customHeight="1">
      <c r="B658" s="8"/>
      <c r="C658" s="8"/>
      <c r="D658" s="8"/>
      <c r="E658" s="8"/>
      <c r="F658" s="8"/>
      <c r="G658" s="8"/>
      <c r="H658" s="8"/>
      <c r="I658" s="8"/>
      <c r="J658" s="8"/>
      <c r="K658" s="8"/>
      <c r="L658" s="8"/>
      <c r="M658" s="8"/>
      <c r="N658" s="8"/>
    </row>
    <row r="659" spans="2:14" s="12" customFormat="1" ht="20.100000000000001" customHeight="1">
      <c r="B659" s="8"/>
      <c r="C659" s="8"/>
      <c r="D659" s="8"/>
      <c r="E659" s="8"/>
      <c r="F659" s="8"/>
      <c r="G659" s="8"/>
      <c r="H659" s="8"/>
      <c r="I659" s="8"/>
      <c r="J659" s="8"/>
      <c r="K659" s="8"/>
      <c r="L659" s="8"/>
      <c r="M659" s="8"/>
      <c r="N659" s="8"/>
    </row>
    <row r="660" spans="2:14" s="12" customFormat="1" ht="20.100000000000001" customHeight="1">
      <c r="B660" s="8"/>
      <c r="C660" s="8"/>
      <c r="D660" s="8"/>
      <c r="E660" s="8"/>
      <c r="F660" s="8"/>
      <c r="G660" s="8"/>
      <c r="H660" s="8"/>
      <c r="I660" s="8"/>
      <c r="J660" s="8"/>
      <c r="K660" s="8"/>
      <c r="L660" s="8"/>
      <c r="M660" s="8"/>
      <c r="N660" s="8"/>
    </row>
    <row r="661" spans="2:14" s="12" customFormat="1" ht="20.100000000000001" customHeight="1">
      <c r="B661" s="8"/>
      <c r="C661" s="8"/>
      <c r="D661" s="8"/>
      <c r="E661" s="8"/>
      <c r="F661" s="8"/>
      <c r="G661" s="8"/>
      <c r="H661" s="8"/>
      <c r="I661" s="8"/>
      <c r="J661" s="8"/>
      <c r="K661" s="8"/>
      <c r="L661" s="8"/>
      <c r="M661" s="8"/>
      <c r="N661" s="8"/>
    </row>
    <row r="662" spans="2:14" s="12" customFormat="1" ht="20.100000000000001" customHeight="1">
      <c r="B662" s="8"/>
      <c r="C662" s="8"/>
      <c r="D662" s="8"/>
      <c r="E662" s="8"/>
      <c r="F662" s="8"/>
      <c r="G662" s="8"/>
      <c r="H662" s="8"/>
      <c r="I662" s="8"/>
      <c r="J662" s="8"/>
      <c r="K662" s="8"/>
      <c r="L662" s="8"/>
      <c r="M662" s="8"/>
      <c r="N662" s="8"/>
    </row>
    <row r="663" spans="2:14" s="12" customFormat="1" ht="20.100000000000001" customHeight="1">
      <c r="B663" s="8"/>
      <c r="C663" s="8"/>
      <c r="D663" s="8"/>
      <c r="E663" s="8"/>
      <c r="F663" s="8"/>
      <c r="G663" s="8"/>
      <c r="H663" s="8"/>
      <c r="I663" s="8"/>
      <c r="J663" s="8"/>
      <c r="K663" s="8"/>
      <c r="L663" s="8"/>
      <c r="M663" s="8"/>
      <c r="N663" s="8"/>
    </row>
    <row r="664" spans="2:14" s="12" customFormat="1" ht="20.100000000000001" customHeight="1">
      <c r="B664" s="8"/>
      <c r="C664" s="8"/>
      <c r="D664" s="8"/>
      <c r="E664" s="8"/>
      <c r="F664" s="8"/>
      <c r="G664" s="8"/>
      <c r="H664" s="8"/>
      <c r="I664" s="8"/>
      <c r="J664" s="8"/>
      <c r="K664" s="8"/>
      <c r="L664" s="8"/>
      <c r="M664" s="8"/>
      <c r="N664" s="8"/>
    </row>
    <row r="665" spans="2:14" s="12" customFormat="1" ht="20.100000000000001" customHeight="1">
      <c r="B665" s="8"/>
      <c r="C665" s="8"/>
      <c r="D665" s="8"/>
      <c r="E665" s="8"/>
      <c r="F665" s="8"/>
      <c r="G665" s="8"/>
      <c r="H665" s="8"/>
      <c r="I665" s="8"/>
      <c r="J665" s="8"/>
      <c r="K665" s="8"/>
      <c r="L665" s="8"/>
      <c r="M665" s="8"/>
      <c r="N665" s="8"/>
    </row>
    <row r="666" spans="2:14" s="12" customFormat="1" ht="20.100000000000001" customHeight="1">
      <c r="B666" s="8"/>
      <c r="C666" s="8"/>
      <c r="D666" s="8"/>
      <c r="E666" s="8"/>
      <c r="F666" s="8"/>
      <c r="G666" s="8"/>
      <c r="H666" s="8"/>
      <c r="I666" s="8"/>
      <c r="J666" s="8"/>
      <c r="K666" s="8"/>
      <c r="L666" s="8"/>
      <c r="M666" s="8"/>
      <c r="N666" s="8"/>
    </row>
    <row r="667" spans="2:14" s="12" customFormat="1" ht="20.100000000000001" customHeight="1">
      <c r="B667" s="8"/>
      <c r="C667" s="8"/>
      <c r="D667" s="8"/>
      <c r="E667" s="8"/>
      <c r="F667" s="8"/>
      <c r="G667" s="8"/>
      <c r="H667" s="8"/>
      <c r="I667" s="8"/>
      <c r="J667" s="8"/>
      <c r="K667" s="8"/>
      <c r="L667" s="8"/>
      <c r="M667" s="8"/>
      <c r="N667" s="8"/>
    </row>
    <row r="668" spans="2:14" s="12" customFormat="1" ht="20.100000000000001" customHeight="1">
      <c r="B668" s="8"/>
      <c r="C668" s="8"/>
      <c r="D668" s="8"/>
      <c r="E668" s="8"/>
      <c r="F668" s="8"/>
      <c r="G668" s="8"/>
      <c r="H668" s="8"/>
      <c r="I668" s="8"/>
      <c r="J668" s="8"/>
      <c r="K668" s="8"/>
      <c r="L668" s="8"/>
      <c r="M668" s="8"/>
      <c r="N668" s="8"/>
    </row>
    <row r="669" spans="2:14" s="12" customFormat="1" ht="20.100000000000001" customHeight="1">
      <c r="B669" s="8"/>
      <c r="C669" s="8"/>
      <c r="D669" s="8"/>
      <c r="E669" s="8"/>
      <c r="F669" s="8"/>
      <c r="G669" s="8"/>
      <c r="H669" s="8"/>
      <c r="I669" s="8"/>
      <c r="J669" s="8"/>
      <c r="K669" s="8"/>
      <c r="L669" s="8"/>
      <c r="M669" s="8"/>
      <c r="N669" s="8"/>
    </row>
    <row r="670" spans="2:14" s="12" customFormat="1" ht="20.100000000000001" customHeight="1">
      <c r="B670" s="8"/>
      <c r="C670" s="8"/>
      <c r="D670" s="8"/>
      <c r="E670" s="8"/>
      <c r="F670" s="8"/>
      <c r="G670" s="8"/>
      <c r="H670" s="8"/>
      <c r="I670" s="8"/>
      <c r="J670" s="8"/>
      <c r="K670" s="8"/>
      <c r="L670" s="8"/>
      <c r="M670" s="8"/>
      <c r="N670" s="8"/>
    </row>
    <row r="671" spans="2:14" s="12" customFormat="1" ht="20.100000000000001" customHeight="1">
      <c r="B671" s="8"/>
      <c r="C671" s="8"/>
      <c r="D671" s="8"/>
      <c r="E671" s="8"/>
      <c r="F671" s="8"/>
      <c r="G671" s="8"/>
      <c r="H671" s="8"/>
      <c r="I671" s="8"/>
      <c r="J671" s="8"/>
      <c r="K671" s="8"/>
      <c r="L671" s="8"/>
      <c r="M671" s="8"/>
      <c r="N671" s="8"/>
    </row>
    <row r="672" spans="2:14" s="12" customFormat="1" ht="20.100000000000001" customHeight="1">
      <c r="B672" s="8"/>
      <c r="C672" s="8"/>
      <c r="D672" s="8"/>
      <c r="E672" s="8"/>
      <c r="F672" s="8"/>
      <c r="G672" s="8"/>
      <c r="H672" s="8"/>
      <c r="I672" s="8"/>
      <c r="J672" s="8"/>
      <c r="K672" s="8"/>
      <c r="L672" s="8"/>
      <c r="M672" s="8"/>
      <c r="N672" s="8"/>
    </row>
    <row r="673" spans="2:14" s="12" customFormat="1" ht="20.100000000000001" customHeight="1">
      <c r="B673" s="8"/>
      <c r="C673" s="8"/>
      <c r="D673" s="8"/>
      <c r="E673" s="8"/>
      <c r="F673" s="8"/>
      <c r="G673" s="8"/>
      <c r="H673" s="8"/>
      <c r="I673" s="8"/>
      <c r="J673" s="8"/>
      <c r="K673" s="8"/>
      <c r="L673" s="8"/>
      <c r="M673" s="8"/>
      <c r="N673" s="8"/>
    </row>
    <row r="674" spans="2:14" s="12" customFormat="1" ht="20.100000000000001" customHeight="1">
      <c r="B674" s="8"/>
      <c r="C674" s="8"/>
      <c r="D674" s="8"/>
      <c r="E674" s="8"/>
      <c r="F674" s="8"/>
      <c r="G674" s="8"/>
      <c r="H674" s="8"/>
      <c r="I674" s="8"/>
      <c r="J674" s="8"/>
      <c r="K674" s="8"/>
      <c r="L674" s="8"/>
      <c r="M674" s="8"/>
      <c r="N674" s="8"/>
    </row>
    <row r="675" spans="2:14" s="12" customFormat="1" ht="20.100000000000001" customHeight="1">
      <c r="B675" s="8"/>
      <c r="C675" s="8"/>
      <c r="D675" s="8"/>
      <c r="E675" s="8"/>
      <c r="F675" s="8"/>
      <c r="G675" s="8"/>
      <c r="H675" s="8"/>
      <c r="I675" s="8"/>
      <c r="J675" s="8"/>
      <c r="K675" s="8"/>
      <c r="L675" s="8"/>
      <c r="M675" s="8"/>
      <c r="N675" s="8"/>
    </row>
    <row r="676" spans="2:14" s="12" customFormat="1" ht="20.100000000000001" customHeight="1">
      <c r="B676" s="8"/>
      <c r="C676" s="8"/>
      <c r="D676" s="8"/>
      <c r="E676" s="8"/>
      <c r="F676" s="8"/>
      <c r="G676" s="8"/>
      <c r="H676" s="8"/>
      <c r="I676" s="8"/>
      <c r="J676" s="8"/>
      <c r="K676" s="8"/>
      <c r="L676" s="8"/>
      <c r="M676" s="8"/>
      <c r="N676" s="8"/>
    </row>
    <row r="677" spans="2:14" s="12" customFormat="1" ht="20.100000000000001" customHeight="1">
      <c r="B677" s="8"/>
      <c r="C677" s="8"/>
      <c r="D677" s="8"/>
      <c r="E677" s="8"/>
      <c r="F677" s="8"/>
      <c r="G677" s="8"/>
      <c r="H677" s="8"/>
      <c r="I677" s="8"/>
      <c r="J677" s="8"/>
      <c r="K677" s="8"/>
      <c r="L677" s="8"/>
      <c r="M677" s="8"/>
      <c r="N677" s="8"/>
    </row>
    <row r="678" spans="2:14" s="12" customFormat="1" ht="20.100000000000001" customHeight="1">
      <c r="B678" s="8"/>
      <c r="C678" s="8"/>
      <c r="D678" s="8"/>
      <c r="E678" s="8"/>
      <c r="F678" s="8"/>
      <c r="G678" s="8"/>
      <c r="H678" s="8"/>
      <c r="I678" s="8"/>
      <c r="J678" s="8"/>
      <c r="K678" s="8"/>
      <c r="L678" s="8"/>
      <c r="M678" s="8"/>
      <c r="N678" s="8"/>
    </row>
    <row r="679" spans="2:14" s="12" customFormat="1" ht="20.100000000000001" customHeight="1">
      <c r="B679" s="8"/>
      <c r="C679" s="8"/>
      <c r="D679" s="8"/>
      <c r="E679" s="8"/>
      <c r="F679" s="8"/>
      <c r="G679" s="8"/>
      <c r="H679" s="8"/>
      <c r="I679" s="8"/>
      <c r="J679" s="8"/>
      <c r="K679" s="8"/>
      <c r="L679" s="8"/>
      <c r="M679" s="8"/>
      <c r="N679" s="8"/>
    </row>
    <row r="680" spans="2:14" s="12" customFormat="1" ht="20.100000000000001" customHeight="1">
      <c r="B680" s="8"/>
      <c r="C680" s="8"/>
      <c r="D680" s="8"/>
      <c r="E680" s="8"/>
      <c r="F680" s="8"/>
      <c r="G680" s="8"/>
      <c r="H680" s="8"/>
      <c r="I680" s="8"/>
      <c r="J680" s="8"/>
      <c r="K680" s="8"/>
      <c r="L680" s="8"/>
      <c r="M680" s="8"/>
      <c r="N680" s="8"/>
    </row>
    <row r="681" spans="2:14" s="12" customFormat="1" ht="20.100000000000001" customHeight="1">
      <c r="B681" s="8"/>
      <c r="C681" s="8"/>
      <c r="D681" s="8"/>
      <c r="E681" s="8"/>
      <c r="F681" s="8"/>
      <c r="G681" s="8"/>
      <c r="H681" s="8"/>
      <c r="I681" s="8"/>
      <c r="J681" s="8"/>
      <c r="K681" s="8"/>
      <c r="L681" s="8"/>
      <c r="M681" s="8"/>
      <c r="N681" s="8"/>
    </row>
    <row r="682" spans="2:14" s="12" customFormat="1" ht="20.100000000000001" customHeight="1">
      <c r="B682" s="8"/>
      <c r="C682" s="8"/>
      <c r="D682" s="8"/>
      <c r="E682" s="8"/>
      <c r="F682" s="8"/>
      <c r="G682" s="8"/>
      <c r="H682" s="8"/>
      <c r="I682" s="8"/>
      <c r="J682" s="8"/>
      <c r="K682" s="8"/>
      <c r="L682" s="8"/>
      <c r="M682" s="8"/>
      <c r="N682" s="8"/>
    </row>
    <row r="683" spans="2:14" s="12" customFormat="1" ht="20.100000000000001" customHeight="1">
      <c r="B683" s="8"/>
      <c r="C683" s="8"/>
      <c r="D683" s="8"/>
      <c r="E683" s="8"/>
      <c r="F683" s="8"/>
      <c r="G683" s="8"/>
      <c r="H683" s="8"/>
      <c r="I683" s="8"/>
      <c r="J683" s="8"/>
      <c r="K683" s="8"/>
      <c r="L683" s="8"/>
      <c r="M683" s="8"/>
      <c r="N683" s="8"/>
    </row>
    <row r="684" spans="2:14" s="12" customFormat="1" ht="20.100000000000001" customHeight="1">
      <c r="B684" s="8"/>
      <c r="C684" s="8"/>
      <c r="D684" s="8"/>
      <c r="E684" s="8"/>
      <c r="F684" s="8"/>
      <c r="G684" s="8"/>
      <c r="H684" s="8"/>
      <c r="I684" s="8"/>
      <c r="J684" s="8"/>
      <c r="K684" s="8"/>
      <c r="L684" s="8"/>
      <c r="M684" s="8"/>
      <c r="N684" s="8"/>
    </row>
    <row r="685" spans="2:14" s="12" customFormat="1" ht="20.100000000000001" customHeight="1">
      <c r="B685" s="8"/>
      <c r="C685" s="8"/>
      <c r="D685" s="8"/>
      <c r="E685" s="8"/>
      <c r="F685" s="8"/>
      <c r="G685" s="8"/>
      <c r="H685" s="8"/>
      <c r="I685" s="8"/>
      <c r="J685" s="8"/>
      <c r="K685" s="8"/>
      <c r="L685" s="8"/>
      <c r="M685" s="8"/>
      <c r="N685" s="8"/>
    </row>
    <row r="686" spans="2:14" s="12" customFormat="1" ht="20.100000000000001" customHeight="1">
      <c r="B686" s="8"/>
      <c r="C686" s="8"/>
      <c r="D686" s="8"/>
      <c r="E686" s="8"/>
      <c r="F686" s="8"/>
      <c r="G686" s="8"/>
      <c r="H686" s="8"/>
      <c r="I686" s="8"/>
      <c r="J686" s="8"/>
      <c r="K686" s="8"/>
      <c r="L686" s="8"/>
      <c r="M686" s="8"/>
      <c r="N686" s="8"/>
    </row>
    <row r="687" spans="2:14" s="12" customFormat="1" ht="20.100000000000001" customHeight="1">
      <c r="B687" s="8"/>
      <c r="C687" s="8"/>
      <c r="D687" s="8"/>
      <c r="E687" s="8"/>
      <c r="F687" s="8"/>
      <c r="G687" s="8"/>
      <c r="H687" s="8"/>
      <c r="I687" s="8"/>
      <c r="J687" s="8"/>
      <c r="K687" s="8"/>
      <c r="L687" s="8"/>
      <c r="M687" s="8"/>
      <c r="N687" s="8"/>
    </row>
    <row r="688" spans="2:14" s="12" customFormat="1" ht="20.100000000000001" customHeight="1">
      <c r="B688" s="8"/>
      <c r="C688" s="8"/>
      <c r="D688" s="8"/>
      <c r="E688" s="8"/>
      <c r="F688" s="8"/>
      <c r="G688" s="8"/>
      <c r="H688" s="8"/>
      <c r="I688" s="8"/>
      <c r="J688" s="8"/>
      <c r="K688" s="8"/>
      <c r="L688" s="8"/>
      <c r="M688" s="8"/>
      <c r="N688" s="8"/>
    </row>
    <row r="689" spans="2:14" s="12" customFormat="1" ht="20.100000000000001" customHeight="1">
      <c r="B689" s="8"/>
      <c r="C689" s="8"/>
      <c r="D689" s="8"/>
      <c r="E689" s="8"/>
      <c r="F689" s="8"/>
      <c r="G689" s="8"/>
      <c r="H689" s="8"/>
      <c r="I689" s="8"/>
      <c r="J689" s="8"/>
      <c r="K689" s="8"/>
      <c r="L689" s="8"/>
      <c r="M689" s="8"/>
      <c r="N689" s="8"/>
    </row>
    <row r="690" spans="2:14" s="12" customFormat="1" ht="20.100000000000001" customHeight="1">
      <c r="B690" s="8"/>
      <c r="C690" s="8"/>
      <c r="D690" s="8"/>
      <c r="E690" s="8"/>
      <c r="F690" s="8"/>
      <c r="G690" s="8"/>
      <c r="H690" s="8"/>
      <c r="I690" s="8"/>
      <c r="J690" s="8"/>
      <c r="K690" s="8"/>
      <c r="L690" s="8"/>
      <c r="M690" s="8"/>
      <c r="N690" s="8"/>
    </row>
    <row r="691" spans="2:14" s="12" customFormat="1" ht="20.100000000000001" customHeight="1">
      <c r="B691" s="8"/>
      <c r="C691" s="8"/>
      <c r="D691" s="8"/>
      <c r="E691" s="8"/>
      <c r="F691" s="8"/>
      <c r="G691" s="8"/>
      <c r="H691" s="8"/>
      <c r="I691" s="8"/>
      <c r="J691" s="8"/>
      <c r="K691" s="8"/>
      <c r="L691" s="8"/>
      <c r="M691" s="8"/>
      <c r="N691" s="8"/>
    </row>
    <row r="692" spans="2:14" s="12" customFormat="1" ht="20.100000000000001" customHeight="1">
      <c r="B692" s="8"/>
      <c r="C692" s="8"/>
      <c r="D692" s="8"/>
      <c r="E692" s="8"/>
      <c r="F692" s="8"/>
      <c r="G692" s="8"/>
      <c r="H692" s="8"/>
      <c r="I692" s="8"/>
      <c r="J692" s="8"/>
      <c r="K692" s="8"/>
      <c r="L692" s="8"/>
      <c r="M692" s="8"/>
      <c r="N692" s="8"/>
    </row>
    <row r="693" spans="2:14" s="12" customFormat="1" ht="20.100000000000001" customHeight="1">
      <c r="B693" s="8"/>
      <c r="C693" s="8"/>
      <c r="D693" s="8"/>
      <c r="E693" s="8"/>
      <c r="F693" s="8"/>
      <c r="G693" s="8"/>
      <c r="H693" s="8"/>
      <c r="I693" s="8"/>
      <c r="J693" s="8"/>
      <c r="K693" s="8"/>
      <c r="L693" s="8"/>
      <c r="M693" s="8"/>
      <c r="N693" s="8"/>
    </row>
    <row r="694" spans="2:14" s="12" customFormat="1" ht="20.100000000000001" customHeight="1">
      <c r="B694" s="8"/>
      <c r="C694" s="8"/>
      <c r="D694" s="8"/>
      <c r="E694" s="8"/>
      <c r="F694" s="8"/>
      <c r="G694" s="8"/>
      <c r="H694" s="8"/>
      <c r="I694" s="8"/>
      <c r="J694" s="8"/>
      <c r="K694" s="8"/>
      <c r="L694" s="8"/>
      <c r="M694" s="8"/>
      <c r="N694" s="8"/>
    </row>
    <row r="695" spans="2:14" s="12" customFormat="1" ht="20.100000000000001" customHeight="1">
      <c r="B695" s="8"/>
      <c r="C695" s="8"/>
      <c r="D695" s="8"/>
      <c r="E695" s="8"/>
      <c r="F695" s="8"/>
      <c r="G695" s="8"/>
      <c r="H695" s="8"/>
      <c r="I695" s="8"/>
      <c r="J695" s="8"/>
      <c r="K695" s="8"/>
      <c r="L695" s="8"/>
      <c r="M695" s="8"/>
      <c r="N695" s="8"/>
    </row>
    <row r="696" spans="2:14" s="12" customFormat="1" ht="20.100000000000001" customHeight="1">
      <c r="B696" s="8"/>
      <c r="C696" s="8"/>
      <c r="D696" s="8"/>
      <c r="E696" s="8"/>
      <c r="F696" s="8"/>
      <c r="G696" s="8"/>
      <c r="H696" s="8"/>
      <c r="I696" s="8"/>
      <c r="J696" s="8"/>
      <c r="K696" s="8"/>
      <c r="L696" s="8"/>
      <c r="M696" s="8"/>
      <c r="N696" s="8"/>
    </row>
    <row r="697" spans="2:14" s="12" customFormat="1" ht="20.100000000000001" customHeight="1">
      <c r="B697" s="8"/>
      <c r="C697" s="8"/>
      <c r="D697" s="8"/>
      <c r="E697" s="8"/>
      <c r="F697" s="8"/>
      <c r="G697" s="8"/>
      <c r="H697" s="8"/>
      <c r="I697" s="8"/>
      <c r="J697" s="8"/>
      <c r="K697" s="8"/>
      <c r="L697" s="8"/>
      <c r="M697" s="8"/>
      <c r="N697" s="8"/>
    </row>
    <row r="698" spans="2:14" s="12" customFormat="1" ht="20.100000000000001" customHeight="1">
      <c r="B698" s="8"/>
      <c r="C698" s="8"/>
      <c r="D698" s="8"/>
      <c r="E698" s="8"/>
      <c r="F698" s="8"/>
      <c r="G698" s="8"/>
      <c r="H698" s="8"/>
      <c r="I698" s="8"/>
      <c r="J698" s="8"/>
      <c r="K698" s="8"/>
      <c r="L698" s="8"/>
      <c r="M698" s="8"/>
      <c r="N698" s="8"/>
    </row>
    <row r="699" spans="2:14" s="12" customFormat="1" ht="20.100000000000001" customHeight="1">
      <c r="B699" s="8"/>
      <c r="C699" s="8"/>
      <c r="D699" s="8"/>
      <c r="E699" s="8"/>
      <c r="F699" s="8"/>
      <c r="G699" s="8"/>
      <c r="H699" s="8"/>
      <c r="I699" s="8"/>
      <c r="J699" s="8"/>
      <c r="K699" s="8"/>
      <c r="L699" s="8"/>
      <c r="M699" s="8"/>
      <c r="N699" s="8"/>
    </row>
    <row r="700" spans="2:14" s="12" customFormat="1" ht="20.100000000000001" customHeight="1">
      <c r="B700" s="8"/>
      <c r="C700" s="8"/>
      <c r="D700" s="8"/>
      <c r="E700" s="8"/>
      <c r="F700" s="8"/>
      <c r="G700" s="8"/>
      <c r="H700" s="8"/>
      <c r="I700" s="8"/>
      <c r="J700" s="8"/>
      <c r="K700" s="8"/>
      <c r="L700" s="8"/>
      <c r="M700" s="8"/>
      <c r="N700" s="8"/>
    </row>
    <row r="701" spans="2:14" s="12" customFormat="1" ht="20.100000000000001" customHeight="1">
      <c r="B701" s="8"/>
      <c r="C701" s="8"/>
      <c r="D701" s="8"/>
      <c r="E701" s="8"/>
      <c r="F701" s="8"/>
      <c r="G701" s="8"/>
      <c r="H701" s="8"/>
      <c r="I701" s="8"/>
      <c r="J701" s="8"/>
      <c r="K701" s="8"/>
      <c r="L701" s="8"/>
      <c r="M701" s="8"/>
      <c r="N701" s="8"/>
    </row>
    <row r="702" spans="2:14" s="12" customFormat="1" ht="20.100000000000001" customHeight="1">
      <c r="B702" s="8"/>
      <c r="C702" s="8"/>
      <c r="D702" s="8"/>
      <c r="E702" s="8"/>
      <c r="F702" s="8"/>
      <c r="G702" s="8"/>
      <c r="H702" s="8"/>
      <c r="I702" s="8"/>
      <c r="J702" s="8"/>
      <c r="K702" s="8"/>
      <c r="L702" s="8"/>
      <c r="M702" s="8"/>
      <c r="N702" s="8"/>
    </row>
    <row r="703" spans="2:14" s="12" customFormat="1" ht="20.100000000000001" customHeight="1">
      <c r="B703" s="8"/>
      <c r="C703" s="8"/>
      <c r="D703" s="8"/>
      <c r="E703" s="8"/>
      <c r="F703" s="8"/>
      <c r="G703" s="8"/>
      <c r="H703" s="8"/>
      <c r="I703" s="8"/>
      <c r="J703" s="8"/>
      <c r="K703" s="8"/>
      <c r="L703" s="8"/>
      <c r="M703" s="8"/>
      <c r="N703" s="8"/>
    </row>
    <row r="704" spans="2:14" s="12" customFormat="1" ht="20.100000000000001" customHeight="1">
      <c r="B704" s="8"/>
      <c r="C704" s="8"/>
      <c r="D704" s="8"/>
      <c r="E704" s="8"/>
      <c r="F704" s="8"/>
      <c r="G704" s="8"/>
      <c r="H704" s="8"/>
      <c r="I704" s="8"/>
      <c r="J704" s="8"/>
      <c r="K704" s="8"/>
      <c r="L704" s="8"/>
      <c r="M704" s="8"/>
      <c r="N704" s="8"/>
    </row>
    <row r="705" spans="2:14" s="12" customFormat="1" ht="20.100000000000001" customHeight="1">
      <c r="B705" s="8"/>
      <c r="C705" s="8"/>
      <c r="D705" s="8"/>
      <c r="E705" s="8"/>
      <c r="F705" s="8"/>
      <c r="G705" s="8"/>
      <c r="H705" s="8"/>
      <c r="I705" s="8"/>
      <c r="J705" s="8"/>
      <c r="K705" s="8"/>
      <c r="L705" s="8"/>
      <c r="M705" s="8"/>
      <c r="N705" s="8"/>
    </row>
    <row r="706" spans="2:14" s="12" customFormat="1" ht="20.100000000000001" customHeight="1">
      <c r="B706" s="8"/>
      <c r="C706" s="8"/>
      <c r="D706" s="8"/>
      <c r="E706" s="8"/>
      <c r="F706" s="8"/>
      <c r="G706" s="8"/>
      <c r="H706" s="8"/>
      <c r="I706" s="8"/>
      <c r="J706" s="8"/>
      <c r="K706" s="8"/>
      <c r="L706" s="8"/>
      <c r="M706" s="8"/>
      <c r="N706" s="8"/>
    </row>
    <row r="707" spans="2:14" s="12" customFormat="1" ht="20.100000000000001" customHeight="1">
      <c r="B707" s="8"/>
      <c r="C707" s="8"/>
      <c r="D707" s="8"/>
      <c r="E707" s="8"/>
      <c r="F707" s="8"/>
      <c r="G707" s="8"/>
      <c r="H707" s="8"/>
      <c r="I707" s="8"/>
      <c r="J707" s="8"/>
      <c r="K707" s="8"/>
      <c r="L707" s="8"/>
      <c r="M707" s="8"/>
      <c r="N707" s="8"/>
    </row>
    <row r="708" spans="2:14" s="12" customFormat="1" ht="20.100000000000001" customHeight="1">
      <c r="B708" s="8"/>
      <c r="C708" s="8"/>
      <c r="D708" s="8"/>
      <c r="E708" s="8"/>
      <c r="F708" s="8"/>
      <c r="G708" s="8"/>
      <c r="H708" s="8"/>
      <c r="I708" s="8"/>
      <c r="J708" s="8"/>
      <c r="K708" s="8"/>
      <c r="L708" s="8"/>
      <c r="M708" s="8"/>
      <c r="N708" s="8"/>
    </row>
    <row r="709" spans="2:14" s="12" customFormat="1" ht="20.100000000000001" customHeight="1">
      <c r="B709" s="8"/>
      <c r="C709" s="8"/>
      <c r="D709" s="8"/>
      <c r="E709" s="8"/>
      <c r="F709" s="8"/>
      <c r="G709" s="8"/>
      <c r="H709" s="8"/>
      <c r="I709" s="8"/>
      <c r="J709" s="8"/>
      <c r="K709" s="8"/>
      <c r="L709" s="8"/>
      <c r="M709" s="8"/>
      <c r="N709" s="8"/>
    </row>
    <row r="710" spans="2:14" s="12" customFormat="1" ht="20.100000000000001" customHeight="1">
      <c r="B710" s="8"/>
      <c r="C710" s="8"/>
      <c r="D710" s="8"/>
      <c r="E710" s="8"/>
      <c r="F710" s="8"/>
      <c r="G710" s="8"/>
      <c r="H710" s="8"/>
      <c r="I710" s="8"/>
      <c r="J710" s="8"/>
      <c r="K710" s="8"/>
      <c r="L710" s="8"/>
      <c r="M710" s="8"/>
      <c r="N710" s="8"/>
    </row>
    <row r="711" spans="2:14" s="12" customFormat="1" ht="20.100000000000001" customHeight="1">
      <c r="B711" s="8"/>
      <c r="C711" s="8"/>
      <c r="D711" s="8"/>
      <c r="E711" s="8"/>
      <c r="F711" s="8"/>
      <c r="G711" s="8"/>
      <c r="H711" s="8"/>
      <c r="I711" s="8"/>
      <c r="J711" s="8"/>
      <c r="K711" s="8"/>
      <c r="L711" s="8"/>
      <c r="M711" s="8"/>
      <c r="N711" s="8"/>
    </row>
    <row r="712" spans="2:14" s="12" customFormat="1" ht="20.100000000000001" customHeight="1">
      <c r="B712" s="8"/>
      <c r="C712" s="8"/>
      <c r="D712" s="8"/>
      <c r="E712" s="8"/>
      <c r="F712" s="8"/>
      <c r="G712" s="8"/>
      <c r="H712" s="8"/>
      <c r="I712" s="8"/>
      <c r="J712" s="8"/>
      <c r="K712" s="8"/>
      <c r="L712" s="8"/>
      <c r="M712" s="8"/>
      <c r="N712" s="8"/>
    </row>
    <row r="713" spans="2:14" s="12" customFormat="1" ht="20.100000000000001" customHeight="1">
      <c r="B713" s="8"/>
      <c r="C713" s="8"/>
      <c r="D713" s="8"/>
      <c r="E713" s="8"/>
      <c r="F713" s="8"/>
      <c r="G713" s="8"/>
      <c r="H713" s="8"/>
      <c r="I713" s="8"/>
      <c r="J713" s="8"/>
      <c r="K713" s="8"/>
      <c r="L713" s="8"/>
      <c r="M713" s="8"/>
      <c r="N713" s="8"/>
    </row>
    <row r="714" spans="2:14" s="12" customFormat="1" ht="20.100000000000001" customHeight="1">
      <c r="B714" s="8"/>
      <c r="C714" s="8"/>
      <c r="D714" s="8"/>
      <c r="E714" s="8"/>
      <c r="F714" s="8"/>
      <c r="G714" s="8"/>
      <c r="H714" s="8"/>
      <c r="I714" s="8"/>
      <c r="J714" s="8"/>
      <c r="K714" s="8"/>
      <c r="L714" s="8"/>
      <c r="M714" s="8"/>
      <c r="N714" s="8"/>
    </row>
    <row r="715" spans="2:14" s="12" customFormat="1" ht="20.100000000000001" customHeight="1">
      <c r="B715" s="8"/>
      <c r="C715" s="8"/>
      <c r="D715" s="8"/>
      <c r="E715" s="8"/>
      <c r="F715" s="8"/>
      <c r="G715" s="8"/>
      <c r="H715" s="8"/>
      <c r="I715" s="8"/>
      <c r="J715" s="8"/>
      <c r="K715" s="8"/>
      <c r="L715" s="8"/>
      <c r="M715" s="8"/>
      <c r="N715" s="8"/>
    </row>
    <row r="716" spans="2:14" s="12" customFormat="1" ht="20.100000000000001" customHeight="1">
      <c r="B716" s="8"/>
      <c r="C716" s="8"/>
      <c r="D716" s="8"/>
      <c r="E716" s="8"/>
      <c r="F716" s="8"/>
      <c r="G716" s="8"/>
      <c r="H716" s="8"/>
      <c r="I716" s="8"/>
      <c r="J716" s="8"/>
      <c r="K716" s="8"/>
      <c r="L716" s="8"/>
      <c r="M716" s="8"/>
      <c r="N716" s="8"/>
    </row>
    <row r="717" spans="2:14" s="12" customFormat="1" ht="20.100000000000001" customHeight="1">
      <c r="B717" s="8"/>
      <c r="C717" s="8"/>
      <c r="D717" s="8"/>
      <c r="E717" s="8"/>
      <c r="F717" s="8"/>
      <c r="G717" s="8"/>
      <c r="H717" s="8"/>
      <c r="I717" s="8"/>
      <c r="J717" s="8"/>
      <c r="K717" s="8"/>
      <c r="L717" s="8"/>
      <c r="M717" s="8"/>
      <c r="N717" s="8"/>
    </row>
    <row r="718" spans="2:14" s="12" customFormat="1" ht="20.100000000000001" customHeight="1">
      <c r="B718" s="8"/>
      <c r="C718" s="8"/>
      <c r="D718" s="8"/>
      <c r="E718" s="8"/>
      <c r="F718" s="8"/>
      <c r="G718" s="8"/>
      <c r="H718" s="8"/>
      <c r="I718" s="8"/>
      <c r="J718" s="8"/>
      <c r="K718" s="8"/>
      <c r="L718" s="8"/>
      <c r="M718" s="8"/>
      <c r="N718" s="8"/>
    </row>
    <row r="719" spans="2:14" s="12" customFormat="1" ht="20.100000000000001" customHeight="1">
      <c r="B719" s="8"/>
      <c r="C719" s="8"/>
      <c r="D719" s="8"/>
      <c r="E719" s="8"/>
      <c r="F719" s="8"/>
      <c r="G719" s="8"/>
      <c r="H719" s="8"/>
      <c r="I719" s="8"/>
      <c r="J719" s="8"/>
      <c r="K719" s="8"/>
      <c r="L719" s="8"/>
      <c r="M719" s="8"/>
      <c r="N719" s="8"/>
    </row>
    <row r="720" spans="2:14" s="12" customFormat="1" ht="20.100000000000001" customHeight="1">
      <c r="B720" s="8"/>
      <c r="C720" s="8"/>
      <c r="D720" s="8"/>
      <c r="E720" s="8"/>
      <c r="F720" s="8"/>
      <c r="G720" s="8"/>
      <c r="H720" s="8"/>
      <c r="I720" s="8"/>
      <c r="J720" s="8"/>
      <c r="K720" s="8"/>
      <c r="L720" s="8"/>
      <c r="M720" s="8"/>
      <c r="N720" s="8"/>
    </row>
    <row r="721" spans="2:14" s="12" customFormat="1" ht="20.100000000000001" customHeight="1">
      <c r="B721" s="8"/>
      <c r="C721" s="8"/>
      <c r="D721" s="8"/>
      <c r="E721" s="8"/>
      <c r="F721" s="8"/>
      <c r="G721" s="8"/>
      <c r="H721" s="8"/>
      <c r="I721" s="8"/>
      <c r="J721" s="8"/>
      <c r="K721" s="8"/>
      <c r="L721" s="8"/>
      <c r="M721" s="8"/>
      <c r="N721" s="8"/>
    </row>
    <row r="722" spans="2:14" s="12" customFormat="1" ht="20.100000000000001" customHeight="1">
      <c r="B722" s="8"/>
      <c r="C722" s="8"/>
      <c r="D722" s="8"/>
      <c r="E722" s="8"/>
      <c r="F722" s="8"/>
      <c r="G722" s="8"/>
      <c r="H722" s="8"/>
      <c r="I722" s="8"/>
      <c r="J722" s="8"/>
      <c r="K722" s="8"/>
      <c r="L722" s="8"/>
      <c r="M722" s="8"/>
      <c r="N722" s="8"/>
    </row>
    <row r="723" spans="2:14" s="12" customFormat="1" ht="20.100000000000001" customHeight="1">
      <c r="B723" s="8"/>
      <c r="C723" s="8"/>
      <c r="D723" s="8"/>
      <c r="E723" s="8"/>
      <c r="F723" s="8"/>
      <c r="G723" s="8"/>
      <c r="H723" s="8"/>
      <c r="I723" s="8"/>
      <c r="J723" s="8"/>
      <c r="K723" s="8"/>
      <c r="L723" s="8"/>
      <c r="M723" s="8"/>
      <c r="N723" s="8"/>
    </row>
    <row r="724" spans="2:14" s="12" customFormat="1" ht="20.100000000000001" customHeight="1">
      <c r="B724" s="8"/>
      <c r="C724" s="8"/>
      <c r="D724" s="8"/>
      <c r="E724" s="8"/>
      <c r="F724" s="8"/>
      <c r="G724" s="8"/>
      <c r="H724" s="8"/>
      <c r="I724" s="8"/>
      <c r="J724" s="8"/>
      <c r="K724" s="8"/>
      <c r="L724" s="8"/>
      <c r="M724" s="8"/>
      <c r="N724" s="8"/>
    </row>
    <row r="725" spans="2:14" s="12" customFormat="1" ht="20.100000000000001" customHeight="1">
      <c r="B725" s="8"/>
      <c r="C725" s="8"/>
      <c r="D725" s="8"/>
      <c r="E725" s="8"/>
      <c r="F725" s="8"/>
      <c r="G725" s="8"/>
      <c r="H725" s="8"/>
      <c r="I725" s="8"/>
      <c r="J725" s="8"/>
      <c r="K725" s="8"/>
      <c r="L725" s="8"/>
      <c r="M725" s="8"/>
      <c r="N725" s="8"/>
    </row>
    <row r="726" spans="2:14" s="12" customFormat="1" ht="20.100000000000001" customHeight="1">
      <c r="B726" s="8"/>
      <c r="C726" s="8"/>
      <c r="D726" s="8"/>
      <c r="E726" s="8"/>
      <c r="F726" s="8"/>
      <c r="G726" s="8"/>
      <c r="H726" s="8"/>
      <c r="I726" s="8"/>
      <c r="J726" s="8"/>
      <c r="K726" s="8"/>
      <c r="L726" s="8"/>
      <c r="M726" s="8"/>
      <c r="N726" s="8"/>
    </row>
    <row r="727" spans="2:14" s="12" customFormat="1" ht="20.100000000000001" customHeight="1">
      <c r="B727" s="8"/>
      <c r="C727" s="8"/>
      <c r="D727" s="8"/>
      <c r="E727" s="8"/>
      <c r="F727" s="8"/>
      <c r="G727" s="8"/>
      <c r="H727" s="8"/>
      <c r="I727" s="8"/>
      <c r="J727" s="8"/>
      <c r="K727" s="8"/>
      <c r="L727" s="8"/>
      <c r="M727" s="8"/>
      <c r="N727" s="8"/>
    </row>
    <row r="728" spans="2:14" s="12" customFormat="1" ht="20.100000000000001" customHeight="1">
      <c r="B728" s="8"/>
      <c r="C728" s="8"/>
      <c r="D728" s="8"/>
      <c r="E728" s="8"/>
      <c r="F728" s="8"/>
      <c r="G728" s="8"/>
      <c r="H728" s="8"/>
      <c r="I728" s="8"/>
      <c r="J728" s="8"/>
      <c r="K728" s="8"/>
      <c r="L728" s="8"/>
      <c r="M728" s="8"/>
      <c r="N728" s="8"/>
    </row>
    <row r="729" spans="2:14" s="12" customFormat="1" ht="20.100000000000001" customHeight="1">
      <c r="B729" s="8"/>
      <c r="C729" s="8"/>
      <c r="D729" s="8"/>
      <c r="E729" s="8"/>
      <c r="F729" s="8"/>
      <c r="G729" s="8"/>
      <c r="H729" s="8"/>
      <c r="I729" s="8"/>
      <c r="J729" s="8"/>
      <c r="K729" s="8"/>
      <c r="L729" s="8"/>
      <c r="M729" s="8"/>
      <c r="N729" s="8"/>
    </row>
    <row r="730" spans="2:14" s="12" customFormat="1" ht="20.100000000000001" customHeight="1">
      <c r="B730" s="8"/>
      <c r="C730" s="8"/>
      <c r="D730" s="8"/>
      <c r="E730" s="8"/>
      <c r="F730" s="8"/>
      <c r="G730" s="8"/>
      <c r="H730" s="8"/>
      <c r="I730" s="8"/>
      <c r="J730" s="8"/>
      <c r="K730" s="8"/>
      <c r="L730" s="8"/>
      <c r="M730" s="8"/>
      <c r="N730" s="8"/>
    </row>
    <row r="731" spans="2:14" s="12" customFormat="1" ht="20.100000000000001" customHeight="1">
      <c r="B731" s="8"/>
      <c r="C731" s="8"/>
      <c r="D731" s="8"/>
      <c r="E731" s="8"/>
      <c r="F731" s="8"/>
      <c r="G731" s="8"/>
      <c r="H731" s="8"/>
      <c r="I731" s="8"/>
      <c r="J731" s="8"/>
      <c r="K731" s="8"/>
      <c r="L731" s="8"/>
      <c r="M731" s="8"/>
      <c r="N731" s="8"/>
    </row>
    <row r="732" spans="2:14" s="12" customFormat="1" ht="20.100000000000001" customHeight="1">
      <c r="B732" s="8"/>
      <c r="C732" s="8"/>
      <c r="D732" s="8"/>
      <c r="E732" s="8"/>
      <c r="F732" s="8"/>
      <c r="G732" s="8"/>
      <c r="H732" s="8"/>
      <c r="I732" s="8"/>
      <c r="J732" s="8"/>
      <c r="K732" s="8"/>
      <c r="L732" s="8"/>
      <c r="M732" s="8"/>
      <c r="N732" s="8"/>
    </row>
    <row r="733" spans="2:14" s="12" customFormat="1" ht="20.100000000000001" customHeight="1">
      <c r="B733" s="8"/>
      <c r="C733" s="8"/>
      <c r="D733" s="8"/>
      <c r="E733" s="8"/>
      <c r="F733" s="8"/>
      <c r="G733" s="8"/>
      <c r="H733" s="8"/>
      <c r="I733" s="8"/>
      <c r="J733" s="8"/>
      <c r="K733" s="8"/>
      <c r="L733" s="8"/>
      <c r="M733" s="8"/>
      <c r="N733" s="8"/>
    </row>
    <row r="734" spans="2:14" s="12" customFormat="1" ht="20.100000000000001" customHeight="1">
      <c r="B734" s="8"/>
      <c r="C734" s="8"/>
      <c r="D734" s="8"/>
      <c r="E734" s="8"/>
      <c r="F734" s="8"/>
      <c r="G734" s="8"/>
      <c r="H734" s="8"/>
      <c r="I734" s="8"/>
      <c r="J734" s="8"/>
      <c r="K734" s="8"/>
      <c r="L734" s="8"/>
      <c r="M734" s="8"/>
      <c r="N734" s="8"/>
    </row>
    <row r="735" spans="2:14" s="12" customFormat="1" ht="20.100000000000001" customHeight="1">
      <c r="B735" s="8"/>
      <c r="C735" s="8"/>
      <c r="D735" s="8"/>
      <c r="E735" s="8"/>
      <c r="F735" s="8"/>
      <c r="G735" s="8"/>
      <c r="H735" s="8"/>
      <c r="I735" s="8"/>
      <c r="J735" s="8"/>
      <c r="K735" s="8"/>
      <c r="L735" s="8"/>
      <c r="M735" s="8"/>
      <c r="N735" s="8"/>
    </row>
    <row r="736" spans="2:14" s="12" customFormat="1" ht="20.100000000000001" customHeight="1">
      <c r="B736" s="8"/>
      <c r="C736" s="8"/>
      <c r="D736" s="8"/>
      <c r="E736" s="8"/>
      <c r="F736" s="8"/>
      <c r="G736" s="8"/>
      <c r="H736" s="8"/>
      <c r="I736" s="8"/>
      <c r="J736" s="8"/>
      <c r="K736" s="8"/>
      <c r="L736" s="8"/>
      <c r="M736" s="8"/>
      <c r="N736" s="8"/>
    </row>
    <row r="737" spans="2:14" s="12" customFormat="1" ht="20.100000000000001" customHeight="1">
      <c r="B737" s="8"/>
      <c r="C737" s="8"/>
      <c r="D737" s="8"/>
      <c r="E737" s="8"/>
      <c r="F737" s="8"/>
      <c r="G737" s="8"/>
      <c r="H737" s="8"/>
      <c r="I737" s="8"/>
      <c r="J737" s="8"/>
      <c r="K737" s="8"/>
      <c r="L737" s="8"/>
      <c r="M737" s="8"/>
      <c r="N737" s="8"/>
    </row>
    <row r="738" spans="2:14" s="12" customFormat="1" ht="20.100000000000001" customHeight="1">
      <c r="B738" s="8"/>
      <c r="C738" s="8"/>
      <c r="D738" s="8"/>
      <c r="E738" s="8"/>
      <c r="F738" s="8"/>
      <c r="G738" s="8"/>
      <c r="H738" s="8"/>
      <c r="I738" s="8"/>
      <c r="J738" s="8"/>
      <c r="K738" s="8"/>
      <c r="L738" s="8"/>
      <c r="M738" s="8"/>
      <c r="N738" s="8"/>
    </row>
    <row r="739" spans="2:14" s="12" customFormat="1" ht="20.100000000000001" customHeight="1">
      <c r="B739" s="8"/>
      <c r="C739" s="8"/>
      <c r="D739" s="8"/>
      <c r="E739" s="8"/>
      <c r="F739" s="8"/>
      <c r="G739" s="8"/>
      <c r="H739" s="8"/>
      <c r="I739" s="8"/>
      <c r="J739" s="8"/>
      <c r="K739" s="8"/>
      <c r="L739" s="8"/>
      <c r="M739" s="8"/>
      <c r="N739" s="8"/>
    </row>
    <row r="740" spans="2:14" s="12" customFormat="1" ht="20.100000000000001" customHeight="1">
      <c r="B740" s="8"/>
      <c r="C740" s="8"/>
      <c r="D740" s="8"/>
      <c r="E740" s="8"/>
      <c r="F740" s="8"/>
      <c r="G740" s="8"/>
      <c r="H740" s="8"/>
      <c r="I740" s="8"/>
      <c r="J740" s="8"/>
      <c r="K740" s="8"/>
      <c r="L740" s="8"/>
      <c r="M740" s="8"/>
      <c r="N740" s="8"/>
    </row>
    <row r="741" spans="2:14" s="12" customFormat="1" ht="20.100000000000001" customHeight="1">
      <c r="B741" s="8"/>
      <c r="C741" s="8"/>
      <c r="D741" s="8"/>
      <c r="E741" s="8"/>
      <c r="F741" s="8"/>
      <c r="G741" s="8"/>
      <c r="H741" s="8"/>
      <c r="I741" s="8"/>
      <c r="J741" s="8"/>
      <c r="K741" s="8"/>
      <c r="L741" s="8"/>
      <c r="M741" s="8"/>
      <c r="N741" s="8"/>
    </row>
    <row r="742" spans="2:14" s="12" customFormat="1" ht="20.100000000000001" customHeight="1">
      <c r="B742" s="8"/>
      <c r="C742" s="8"/>
      <c r="D742" s="8"/>
      <c r="E742" s="8"/>
      <c r="F742" s="8"/>
      <c r="G742" s="8"/>
      <c r="H742" s="8"/>
      <c r="I742" s="8"/>
      <c r="J742" s="8"/>
      <c r="K742" s="8"/>
      <c r="L742" s="8"/>
      <c r="M742" s="8"/>
      <c r="N742" s="8"/>
    </row>
    <row r="743" spans="2:14" s="12" customFormat="1" ht="20.100000000000001" customHeight="1">
      <c r="B743" s="8"/>
      <c r="C743" s="8"/>
      <c r="D743" s="8"/>
      <c r="E743" s="8"/>
      <c r="F743" s="8"/>
      <c r="G743" s="8"/>
      <c r="H743" s="8"/>
      <c r="I743" s="8"/>
      <c r="J743" s="8"/>
      <c r="K743" s="8"/>
      <c r="L743" s="8"/>
      <c r="M743" s="8"/>
      <c r="N743" s="8"/>
    </row>
    <row r="744" spans="2:14" s="12" customFormat="1" ht="20.100000000000001" customHeight="1">
      <c r="B744" s="8"/>
      <c r="C744" s="8"/>
      <c r="D744" s="8"/>
      <c r="E744" s="8"/>
      <c r="F744" s="8"/>
      <c r="G744" s="8"/>
      <c r="H744" s="8"/>
      <c r="I744" s="8"/>
      <c r="J744" s="8"/>
      <c r="K744" s="8"/>
      <c r="L744" s="8"/>
      <c r="M744" s="8"/>
      <c r="N744" s="8"/>
    </row>
    <row r="745" spans="2:14" s="12" customFormat="1" ht="20.100000000000001" customHeight="1">
      <c r="B745" s="8"/>
      <c r="C745" s="8"/>
      <c r="D745" s="8"/>
      <c r="E745" s="8"/>
      <c r="F745" s="8"/>
      <c r="G745" s="8"/>
      <c r="H745" s="8"/>
      <c r="I745" s="8"/>
      <c r="J745" s="8"/>
      <c r="K745" s="8"/>
      <c r="L745" s="8"/>
      <c r="M745" s="8"/>
      <c r="N745" s="8"/>
    </row>
    <row r="746" spans="2:14" s="12" customFormat="1" ht="20.100000000000001" customHeight="1">
      <c r="B746" s="8"/>
      <c r="C746" s="8"/>
      <c r="D746" s="8"/>
      <c r="E746" s="8"/>
      <c r="F746" s="8"/>
      <c r="G746" s="8"/>
      <c r="H746" s="8"/>
      <c r="I746" s="8"/>
      <c r="J746" s="8"/>
      <c r="K746" s="8"/>
      <c r="L746" s="8"/>
      <c r="M746" s="8"/>
      <c r="N746" s="8"/>
    </row>
    <row r="747" spans="2:14" s="12" customFormat="1" ht="20.100000000000001" customHeight="1">
      <c r="B747" s="8"/>
      <c r="C747" s="8"/>
      <c r="D747" s="8"/>
      <c r="E747" s="8"/>
      <c r="F747" s="8"/>
      <c r="G747" s="8"/>
      <c r="H747" s="8"/>
      <c r="I747" s="8"/>
      <c r="J747" s="8"/>
      <c r="K747" s="8"/>
      <c r="L747" s="8"/>
      <c r="M747" s="8"/>
      <c r="N747" s="8"/>
    </row>
    <row r="748" spans="2:14" s="12" customFormat="1" ht="20.100000000000001" customHeight="1">
      <c r="B748" s="8"/>
      <c r="C748" s="8"/>
      <c r="D748" s="8"/>
      <c r="E748" s="8"/>
      <c r="F748" s="8"/>
      <c r="G748" s="8"/>
      <c r="H748" s="8"/>
      <c r="I748" s="8"/>
      <c r="J748" s="8"/>
      <c r="K748" s="8"/>
      <c r="L748" s="8"/>
      <c r="M748" s="8"/>
      <c r="N748" s="8"/>
    </row>
    <row r="749" spans="2:14" s="12" customFormat="1" ht="20.100000000000001" customHeight="1">
      <c r="B749" s="8"/>
      <c r="C749" s="8"/>
      <c r="D749" s="8"/>
      <c r="E749" s="8"/>
      <c r="F749" s="8"/>
      <c r="G749" s="8"/>
      <c r="H749" s="8"/>
      <c r="I749" s="8"/>
      <c r="J749" s="8"/>
      <c r="K749" s="8"/>
      <c r="L749" s="8"/>
      <c r="M749" s="8"/>
      <c r="N749" s="8"/>
    </row>
    <row r="750" spans="2:14" s="12" customFormat="1" ht="20.100000000000001" customHeight="1">
      <c r="B750" s="8"/>
      <c r="C750" s="8"/>
      <c r="D750" s="8"/>
      <c r="E750" s="8"/>
      <c r="F750" s="8"/>
      <c r="G750" s="8"/>
      <c r="H750" s="8"/>
      <c r="I750" s="8"/>
      <c r="J750" s="8"/>
      <c r="K750" s="8"/>
      <c r="L750" s="8"/>
      <c r="M750" s="8"/>
      <c r="N750" s="8"/>
    </row>
    <row r="751" spans="2:14" s="12" customFormat="1" ht="20.100000000000001" customHeight="1">
      <c r="B751" s="8"/>
      <c r="C751" s="8"/>
      <c r="D751" s="8"/>
      <c r="E751" s="8"/>
      <c r="F751" s="8"/>
      <c r="G751" s="8"/>
      <c r="H751" s="8"/>
      <c r="I751" s="8"/>
      <c r="J751" s="8"/>
      <c r="K751" s="8"/>
      <c r="L751" s="8"/>
      <c r="M751" s="8"/>
      <c r="N751" s="8"/>
    </row>
    <row r="752" spans="2:14" s="12" customFormat="1" ht="20.100000000000001" customHeight="1">
      <c r="B752" s="8"/>
      <c r="C752" s="8"/>
      <c r="D752" s="8"/>
      <c r="E752" s="8"/>
      <c r="F752" s="8"/>
      <c r="G752" s="8"/>
      <c r="H752" s="8"/>
      <c r="I752" s="8"/>
      <c r="J752" s="8"/>
      <c r="K752" s="8"/>
      <c r="L752" s="8"/>
      <c r="M752" s="8"/>
      <c r="N752" s="8"/>
    </row>
    <row r="753" spans="2:14" s="12" customFormat="1" ht="20.100000000000001" customHeight="1">
      <c r="B753" s="8"/>
      <c r="C753" s="8"/>
      <c r="D753" s="8"/>
      <c r="E753" s="8"/>
      <c r="F753" s="8"/>
      <c r="G753" s="8"/>
      <c r="H753" s="8"/>
      <c r="I753" s="8"/>
      <c r="J753" s="8"/>
      <c r="K753" s="8"/>
      <c r="L753" s="8"/>
      <c r="M753" s="8"/>
      <c r="N753" s="8"/>
    </row>
    <row r="754" spans="2:14" s="12" customFormat="1" ht="20.100000000000001" customHeight="1">
      <c r="B754" s="8"/>
      <c r="C754" s="8"/>
      <c r="D754" s="8"/>
      <c r="E754" s="8"/>
      <c r="F754" s="8"/>
      <c r="G754" s="8"/>
      <c r="H754" s="8"/>
      <c r="I754" s="8"/>
      <c r="J754" s="8"/>
      <c r="K754" s="8"/>
      <c r="L754" s="8"/>
      <c r="M754" s="8"/>
      <c r="N754" s="8"/>
    </row>
    <row r="755" spans="2:14" s="12" customFormat="1" ht="20.100000000000001" customHeight="1">
      <c r="B755" s="8"/>
      <c r="C755" s="8"/>
      <c r="D755" s="8"/>
      <c r="E755" s="8"/>
      <c r="F755" s="8"/>
      <c r="G755" s="8"/>
      <c r="H755" s="8"/>
      <c r="I755" s="8"/>
      <c r="J755" s="8"/>
      <c r="K755" s="8"/>
      <c r="L755" s="8"/>
      <c r="M755" s="8"/>
      <c r="N755" s="8"/>
    </row>
    <row r="756" spans="2:14" s="12" customFormat="1" ht="20.100000000000001" customHeight="1">
      <c r="B756" s="8"/>
      <c r="C756" s="8"/>
      <c r="D756" s="8"/>
      <c r="E756" s="8"/>
      <c r="F756" s="8"/>
      <c r="G756" s="8"/>
      <c r="H756" s="8"/>
      <c r="I756" s="8"/>
      <c r="J756" s="8"/>
      <c r="K756" s="8"/>
      <c r="L756" s="8"/>
      <c r="M756" s="8"/>
      <c r="N756" s="8"/>
    </row>
    <row r="757" spans="2:14" s="12" customFormat="1" ht="20.100000000000001" customHeight="1">
      <c r="B757" s="8"/>
      <c r="C757" s="8"/>
      <c r="D757" s="8"/>
      <c r="E757" s="8"/>
      <c r="F757" s="8"/>
      <c r="G757" s="8"/>
      <c r="H757" s="8"/>
      <c r="I757" s="8"/>
      <c r="J757" s="8"/>
      <c r="K757" s="8"/>
      <c r="L757" s="8"/>
      <c r="M757" s="8"/>
      <c r="N757" s="8"/>
    </row>
    <row r="758" spans="2:14" s="12" customFormat="1" ht="20.100000000000001" customHeight="1">
      <c r="B758" s="8"/>
      <c r="C758" s="8"/>
      <c r="D758" s="8"/>
      <c r="E758" s="8"/>
      <c r="F758" s="8"/>
      <c r="G758" s="8"/>
      <c r="H758" s="8"/>
      <c r="I758" s="8"/>
      <c r="J758" s="8"/>
      <c r="K758" s="8"/>
      <c r="L758" s="8"/>
      <c r="M758" s="8"/>
      <c r="N758" s="8"/>
    </row>
    <row r="759" spans="2:14" s="12" customFormat="1" ht="20.100000000000001" customHeight="1">
      <c r="B759" s="8"/>
      <c r="C759" s="8"/>
      <c r="D759" s="8"/>
      <c r="E759" s="8"/>
      <c r="F759" s="8"/>
      <c r="G759" s="8"/>
      <c r="H759" s="8"/>
      <c r="I759" s="8"/>
      <c r="J759" s="8"/>
      <c r="K759" s="8"/>
      <c r="L759" s="8"/>
      <c r="M759" s="8"/>
      <c r="N759" s="8"/>
    </row>
    <row r="760" spans="2:14" s="12" customFormat="1" ht="20.100000000000001" customHeight="1">
      <c r="B760" s="8"/>
      <c r="C760" s="8"/>
      <c r="D760" s="8"/>
      <c r="E760" s="8"/>
      <c r="F760" s="8"/>
      <c r="G760" s="8"/>
      <c r="H760" s="8"/>
      <c r="I760" s="8"/>
      <c r="J760" s="8"/>
      <c r="K760" s="8"/>
      <c r="L760" s="8"/>
      <c r="M760" s="8"/>
      <c r="N760" s="8"/>
    </row>
    <row r="761" spans="2:14" s="12" customFormat="1" ht="20.100000000000001" customHeight="1">
      <c r="B761" s="8"/>
      <c r="C761" s="8"/>
      <c r="D761" s="8"/>
      <c r="E761" s="8"/>
      <c r="F761" s="8"/>
      <c r="G761" s="8"/>
      <c r="H761" s="8"/>
      <c r="I761" s="8"/>
      <c r="J761" s="8"/>
      <c r="K761" s="8"/>
      <c r="L761" s="8"/>
      <c r="M761" s="8"/>
      <c r="N761" s="8"/>
    </row>
    <row r="762" spans="2:14" s="12" customFormat="1" ht="20.100000000000001" customHeight="1">
      <c r="B762" s="8"/>
      <c r="C762" s="8"/>
      <c r="D762" s="8"/>
      <c r="E762" s="8"/>
      <c r="F762" s="8"/>
      <c r="G762" s="8"/>
      <c r="H762" s="8"/>
      <c r="I762" s="8"/>
      <c r="J762" s="8"/>
      <c r="K762" s="8"/>
      <c r="L762" s="8"/>
      <c r="M762" s="8"/>
      <c r="N762" s="8"/>
    </row>
    <row r="763" spans="2:14" s="12" customFormat="1" ht="20.100000000000001" customHeight="1">
      <c r="B763" s="8"/>
      <c r="C763" s="8"/>
      <c r="D763" s="8"/>
      <c r="E763" s="8"/>
      <c r="F763" s="8"/>
      <c r="G763" s="8"/>
      <c r="H763" s="8"/>
      <c r="I763" s="8"/>
      <c r="J763" s="8"/>
      <c r="K763" s="8"/>
      <c r="L763" s="8"/>
      <c r="M763" s="8"/>
      <c r="N763" s="8"/>
    </row>
    <row r="764" spans="2:14" s="12" customFormat="1" ht="20.100000000000001" customHeight="1">
      <c r="B764" s="8"/>
      <c r="C764" s="8"/>
      <c r="D764" s="8"/>
      <c r="E764" s="8"/>
      <c r="F764" s="8"/>
      <c r="G764" s="8"/>
      <c r="H764" s="8"/>
      <c r="I764" s="8"/>
      <c r="J764" s="8"/>
      <c r="K764" s="8"/>
      <c r="L764" s="8"/>
      <c r="M764" s="8"/>
      <c r="N764" s="8"/>
    </row>
    <row r="765" spans="2:14" s="12" customFormat="1" ht="20.100000000000001" customHeight="1">
      <c r="B765" s="8"/>
      <c r="C765" s="8"/>
      <c r="D765" s="8"/>
      <c r="E765" s="8"/>
      <c r="F765" s="8"/>
      <c r="G765" s="8"/>
      <c r="H765" s="8"/>
      <c r="I765" s="8"/>
      <c r="J765" s="8"/>
      <c r="K765" s="8"/>
      <c r="L765" s="8"/>
      <c r="M765" s="8"/>
      <c r="N765" s="8"/>
    </row>
    <row r="766" spans="2:14" s="12" customFormat="1" ht="20.100000000000001" customHeight="1">
      <c r="B766" s="8"/>
      <c r="C766" s="8"/>
      <c r="D766" s="8"/>
      <c r="E766" s="8"/>
      <c r="F766" s="8"/>
      <c r="G766" s="8"/>
      <c r="H766" s="8"/>
      <c r="I766" s="8"/>
      <c r="J766" s="8"/>
      <c r="K766" s="8"/>
      <c r="L766" s="8"/>
      <c r="M766" s="8"/>
      <c r="N766" s="8"/>
    </row>
    <row r="767" spans="2:14" s="12" customFormat="1" ht="20.100000000000001" customHeight="1">
      <c r="B767" s="8"/>
      <c r="C767" s="8"/>
      <c r="D767" s="8"/>
      <c r="E767" s="8"/>
      <c r="F767" s="8"/>
      <c r="G767" s="8"/>
      <c r="H767" s="8"/>
      <c r="I767" s="8"/>
      <c r="J767" s="8"/>
      <c r="K767" s="8"/>
      <c r="L767" s="8"/>
      <c r="M767" s="8"/>
      <c r="N767" s="8"/>
    </row>
    <row r="768" spans="2:14" s="12" customFormat="1" ht="20.100000000000001" customHeight="1">
      <c r="B768" s="8"/>
      <c r="C768" s="8"/>
      <c r="D768" s="8"/>
      <c r="E768" s="8"/>
      <c r="F768" s="8"/>
      <c r="G768" s="8"/>
      <c r="H768" s="8"/>
      <c r="I768" s="8"/>
      <c r="J768" s="8"/>
      <c r="K768" s="8"/>
      <c r="L768" s="8"/>
      <c r="M768" s="8"/>
      <c r="N768" s="8"/>
    </row>
    <row r="769" spans="2:14" s="12" customFormat="1" ht="20.100000000000001" customHeight="1">
      <c r="B769" s="8"/>
      <c r="C769" s="8"/>
      <c r="D769" s="8"/>
      <c r="E769" s="8"/>
      <c r="F769" s="8"/>
      <c r="G769" s="8"/>
      <c r="H769" s="8"/>
      <c r="I769" s="8"/>
      <c r="J769" s="8"/>
      <c r="K769" s="8"/>
      <c r="L769" s="8"/>
      <c r="M769" s="8"/>
      <c r="N769" s="8"/>
    </row>
    <row r="770" spans="2:14" s="12" customFormat="1" ht="20.100000000000001" customHeight="1">
      <c r="B770" s="8"/>
      <c r="C770" s="8"/>
      <c r="D770" s="8"/>
      <c r="E770" s="8"/>
      <c r="F770" s="8"/>
      <c r="G770" s="8"/>
      <c r="H770" s="8"/>
      <c r="I770" s="8"/>
      <c r="J770" s="8"/>
      <c r="K770" s="8"/>
      <c r="L770" s="8"/>
      <c r="M770" s="8"/>
      <c r="N770" s="8"/>
    </row>
    <row r="771" spans="2:14" s="12" customFormat="1" ht="20.100000000000001" customHeight="1">
      <c r="B771" s="8"/>
      <c r="C771" s="8"/>
      <c r="D771" s="8"/>
      <c r="E771" s="8"/>
      <c r="F771" s="8"/>
      <c r="G771" s="8"/>
      <c r="H771" s="8"/>
      <c r="I771" s="8"/>
      <c r="J771" s="8"/>
      <c r="K771" s="8"/>
      <c r="L771" s="8"/>
      <c r="M771" s="8"/>
      <c r="N771" s="8"/>
    </row>
    <row r="772" spans="2:14" s="12" customFormat="1" ht="20.100000000000001" customHeight="1">
      <c r="B772" s="8"/>
      <c r="C772" s="8"/>
      <c r="D772" s="8"/>
      <c r="E772" s="8"/>
      <c r="F772" s="8"/>
      <c r="G772" s="8"/>
      <c r="H772" s="8"/>
      <c r="I772" s="8"/>
      <c r="J772" s="8"/>
      <c r="K772" s="8"/>
      <c r="L772" s="8"/>
      <c r="M772" s="8"/>
      <c r="N772" s="8"/>
    </row>
    <row r="773" spans="2:14" s="12" customFormat="1" ht="20.100000000000001" customHeight="1">
      <c r="B773" s="8"/>
      <c r="C773" s="8"/>
      <c r="D773" s="8"/>
      <c r="E773" s="8"/>
      <c r="F773" s="8"/>
      <c r="G773" s="8"/>
      <c r="H773" s="8"/>
      <c r="I773" s="8"/>
      <c r="J773" s="8"/>
      <c r="K773" s="8"/>
      <c r="L773" s="8"/>
      <c r="M773" s="8"/>
      <c r="N773" s="8"/>
    </row>
    <row r="774" spans="2:14" s="12" customFormat="1" ht="20.100000000000001" customHeight="1">
      <c r="B774" s="8"/>
      <c r="C774" s="8"/>
      <c r="D774" s="8"/>
      <c r="E774" s="8"/>
      <c r="F774" s="8"/>
      <c r="G774" s="8"/>
      <c r="H774" s="8"/>
      <c r="I774" s="8"/>
      <c r="J774" s="8"/>
      <c r="K774" s="8"/>
      <c r="L774" s="8"/>
      <c r="M774" s="8"/>
      <c r="N774" s="8"/>
    </row>
    <row r="775" spans="2:14" s="12" customFormat="1" ht="20.100000000000001" customHeight="1">
      <c r="B775" s="8"/>
      <c r="C775" s="8"/>
      <c r="D775" s="8"/>
      <c r="E775" s="8"/>
      <c r="F775" s="8"/>
      <c r="G775" s="8"/>
      <c r="H775" s="8"/>
      <c r="I775" s="8"/>
      <c r="J775" s="8"/>
      <c r="K775" s="8"/>
      <c r="L775" s="8"/>
      <c r="M775" s="8"/>
      <c r="N775" s="8"/>
    </row>
    <row r="776" spans="2:14" s="12" customFormat="1" ht="20.100000000000001" customHeight="1">
      <c r="B776" s="8"/>
      <c r="C776" s="8"/>
      <c r="D776" s="8"/>
      <c r="E776" s="8"/>
      <c r="F776" s="8"/>
      <c r="G776" s="8"/>
      <c r="H776" s="8"/>
      <c r="I776" s="8"/>
      <c r="J776" s="8"/>
      <c r="K776" s="8"/>
      <c r="L776" s="8"/>
      <c r="M776" s="8"/>
      <c r="N776" s="8"/>
    </row>
    <row r="777" spans="2:14" s="12" customFormat="1" ht="20.100000000000001" customHeight="1">
      <c r="B777" s="8"/>
      <c r="C777" s="8"/>
      <c r="D777" s="8"/>
      <c r="E777" s="8"/>
      <c r="F777" s="8"/>
      <c r="G777" s="8"/>
      <c r="H777" s="8"/>
      <c r="I777" s="8"/>
      <c r="J777" s="8"/>
      <c r="K777" s="8"/>
      <c r="L777" s="8"/>
      <c r="M777" s="8"/>
      <c r="N777" s="8"/>
    </row>
    <row r="778" spans="2:14" s="12" customFormat="1" ht="20.100000000000001" customHeight="1">
      <c r="B778" s="8"/>
      <c r="C778" s="8"/>
      <c r="D778" s="8"/>
      <c r="E778" s="8"/>
      <c r="F778" s="8"/>
      <c r="G778" s="8"/>
      <c r="H778" s="8"/>
      <c r="I778" s="8"/>
      <c r="J778" s="8"/>
      <c r="K778" s="8"/>
      <c r="L778" s="8"/>
      <c r="M778" s="8"/>
      <c r="N778" s="8"/>
    </row>
    <row r="779" spans="2:14" s="12" customFormat="1" ht="20.100000000000001" customHeight="1">
      <c r="B779" s="8"/>
      <c r="C779" s="8"/>
      <c r="D779" s="8"/>
      <c r="E779" s="8"/>
      <c r="F779" s="8"/>
      <c r="G779" s="8"/>
      <c r="H779" s="8"/>
      <c r="I779" s="8"/>
      <c r="J779" s="8"/>
      <c r="K779" s="8"/>
      <c r="L779" s="8"/>
      <c r="M779" s="8"/>
      <c r="N779" s="8"/>
    </row>
    <row r="780" spans="2:14" s="12" customFormat="1" ht="20.100000000000001" customHeight="1">
      <c r="B780" s="8"/>
      <c r="C780" s="8"/>
      <c r="D780" s="8"/>
      <c r="E780" s="8"/>
      <c r="F780" s="8"/>
      <c r="G780" s="8"/>
      <c r="H780" s="8"/>
      <c r="I780" s="8"/>
      <c r="J780" s="8"/>
      <c r="K780" s="8"/>
      <c r="L780" s="8"/>
      <c r="M780" s="8"/>
      <c r="N780" s="8"/>
    </row>
    <row r="781" spans="2:14" s="12" customFormat="1" ht="20.100000000000001" customHeight="1">
      <c r="B781" s="8"/>
      <c r="C781" s="8"/>
      <c r="D781" s="8"/>
      <c r="E781" s="8"/>
      <c r="F781" s="8"/>
      <c r="G781" s="8"/>
      <c r="H781" s="8"/>
      <c r="I781" s="8"/>
      <c r="J781" s="8"/>
      <c r="K781" s="8"/>
      <c r="L781" s="8"/>
      <c r="M781" s="8"/>
      <c r="N781" s="8"/>
    </row>
    <row r="782" spans="2:14" s="12" customFormat="1" ht="20.100000000000001" customHeight="1">
      <c r="B782" s="8"/>
      <c r="C782" s="8"/>
      <c r="D782" s="8"/>
      <c r="E782" s="8"/>
      <c r="F782" s="8"/>
      <c r="G782" s="8"/>
      <c r="H782" s="8"/>
      <c r="I782" s="8"/>
      <c r="J782" s="8"/>
      <c r="K782" s="8"/>
      <c r="L782" s="8"/>
      <c r="M782" s="8"/>
      <c r="N782" s="8"/>
    </row>
    <row r="783" spans="2:14" s="12" customFormat="1" ht="20.100000000000001" customHeight="1">
      <c r="B783" s="8"/>
      <c r="C783" s="8"/>
      <c r="D783" s="8"/>
      <c r="E783" s="8"/>
      <c r="F783" s="8"/>
      <c r="G783" s="8"/>
      <c r="H783" s="8"/>
      <c r="I783" s="8"/>
      <c r="J783" s="8"/>
      <c r="K783" s="8"/>
      <c r="L783" s="8"/>
      <c r="M783" s="8"/>
      <c r="N783" s="8"/>
    </row>
    <row r="784" spans="2:14" s="12" customFormat="1" ht="20.100000000000001" customHeight="1">
      <c r="B784" s="8"/>
      <c r="C784" s="8"/>
      <c r="D784" s="8"/>
      <c r="E784" s="8"/>
      <c r="F784" s="8"/>
      <c r="G784" s="8"/>
      <c r="H784" s="8"/>
      <c r="I784" s="8"/>
      <c r="J784" s="8"/>
      <c r="K784" s="8"/>
      <c r="L784" s="8"/>
      <c r="M784" s="8"/>
      <c r="N784" s="8"/>
    </row>
    <row r="785" spans="2:14" s="12" customFormat="1" ht="20.100000000000001" customHeight="1">
      <c r="B785" s="8"/>
      <c r="C785" s="8"/>
      <c r="D785" s="8"/>
      <c r="E785" s="8"/>
      <c r="F785" s="8"/>
      <c r="G785" s="8"/>
      <c r="H785" s="8"/>
      <c r="I785" s="8"/>
      <c r="J785" s="8"/>
      <c r="K785" s="8"/>
      <c r="L785" s="8"/>
      <c r="M785" s="8"/>
      <c r="N785" s="8"/>
    </row>
    <row r="786" spans="2:14" s="12" customFormat="1" ht="20.100000000000001" customHeight="1">
      <c r="B786" s="8"/>
      <c r="C786" s="8"/>
      <c r="D786" s="8"/>
      <c r="E786" s="8"/>
      <c r="F786" s="8"/>
      <c r="G786" s="8"/>
      <c r="H786" s="8"/>
      <c r="I786" s="8"/>
      <c r="J786" s="8"/>
      <c r="K786" s="8"/>
      <c r="L786" s="8"/>
      <c r="M786" s="8"/>
      <c r="N786" s="8"/>
    </row>
    <row r="787" spans="2:14" s="12" customFormat="1" ht="20.100000000000001" customHeight="1">
      <c r="B787" s="8"/>
      <c r="C787" s="8"/>
      <c r="D787" s="8"/>
      <c r="E787" s="8"/>
      <c r="F787" s="8"/>
      <c r="G787" s="8"/>
      <c r="H787" s="8"/>
      <c r="I787" s="8"/>
      <c r="J787" s="8"/>
      <c r="K787" s="8"/>
      <c r="L787" s="8"/>
      <c r="M787" s="8"/>
      <c r="N787" s="8"/>
    </row>
    <row r="788" spans="2:14" s="12" customFormat="1" ht="20.100000000000001" customHeight="1">
      <c r="B788" s="8"/>
      <c r="C788" s="8"/>
      <c r="D788" s="8"/>
      <c r="E788" s="8"/>
      <c r="F788" s="8"/>
      <c r="G788" s="8"/>
      <c r="H788" s="8"/>
      <c r="I788" s="8"/>
      <c r="J788" s="8"/>
      <c r="K788" s="8"/>
      <c r="L788" s="8"/>
      <c r="M788" s="8"/>
      <c r="N788" s="8"/>
    </row>
    <row r="789" spans="2:14" s="12" customFormat="1" ht="20.100000000000001" customHeight="1">
      <c r="B789" s="8"/>
      <c r="C789" s="8"/>
      <c r="D789" s="8"/>
      <c r="E789" s="8"/>
      <c r="F789" s="8"/>
      <c r="G789" s="8"/>
      <c r="H789" s="8"/>
      <c r="I789" s="8"/>
      <c r="J789" s="8"/>
      <c r="K789" s="8"/>
      <c r="L789" s="8"/>
      <c r="M789" s="8"/>
      <c r="N789" s="8"/>
    </row>
    <row r="790" spans="2:14" s="12" customFormat="1" ht="20.100000000000001" customHeight="1">
      <c r="B790" s="8"/>
      <c r="C790" s="8"/>
      <c r="D790" s="8"/>
      <c r="E790" s="8"/>
      <c r="F790" s="8"/>
      <c r="G790" s="8"/>
      <c r="H790" s="8"/>
      <c r="I790" s="8"/>
      <c r="J790" s="8"/>
      <c r="K790" s="8"/>
      <c r="L790" s="8"/>
      <c r="M790" s="8"/>
      <c r="N790" s="8"/>
    </row>
    <row r="791" spans="2:14" s="12" customFormat="1" ht="20.100000000000001" customHeight="1">
      <c r="B791" s="8"/>
      <c r="C791" s="8"/>
      <c r="D791" s="8"/>
      <c r="E791" s="8"/>
      <c r="F791" s="8"/>
      <c r="G791" s="8"/>
      <c r="H791" s="8"/>
      <c r="I791" s="8"/>
      <c r="J791" s="8"/>
      <c r="K791" s="8"/>
      <c r="L791" s="8"/>
      <c r="M791" s="8"/>
      <c r="N791" s="8"/>
    </row>
    <row r="792" spans="2:14" s="12" customFormat="1" ht="20.100000000000001" customHeight="1">
      <c r="B792" s="8"/>
      <c r="C792" s="8"/>
      <c r="D792" s="8"/>
      <c r="E792" s="8"/>
      <c r="F792" s="8"/>
      <c r="G792" s="8"/>
      <c r="H792" s="8"/>
      <c r="I792" s="8"/>
      <c r="J792" s="8"/>
      <c r="K792" s="8"/>
      <c r="L792" s="8"/>
      <c r="M792" s="8"/>
      <c r="N792" s="8"/>
    </row>
    <row r="793" spans="2:14" s="12" customFormat="1" ht="20.100000000000001" customHeight="1">
      <c r="B793" s="8"/>
      <c r="C793" s="8"/>
      <c r="D793" s="8"/>
      <c r="E793" s="8"/>
      <c r="F793" s="8"/>
      <c r="G793" s="8"/>
      <c r="H793" s="8"/>
      <c r="I793" s="8"/>
      <c r="J793" s="8"/>
      <c r="K793" s="8"/>
      <c r="L793" s="8"/>
      <c r="M793" s="8"/>
      <c r="N793" s="8"/>
    </row>
    <row r="794" spans="2:14" s="12" customFormat="1" ht="20.100000000000001" customHeight="1">
      <c r="B794" s="8"/>
      <c r="C794" s="8"/>
      <c r="D794" s="8"/>
      <c r="E794" s="8"/>
      <c r="F794" s="8"/>
      <c r="G794" s="8"/>
      <c r="H794" s="8"/>
      <c r="I794" s="8"/>
      <c r="J794" s="8"/>
      <c r="K794" s="8"/>
      <c r="L794" s="8"/>
      <c r="M794" s="8"/>
      <c r="N794" s="8"/>
    </row>
    <row r="795" spans="2:14" s="12" customFormat="1" ht="20.100000000000001" customHeight="1">
      <c r="B795" s="8"/>
      <c r="C795" s="8"/>
      <c r="D795" s="8"/>
      <c r="E795" s="8"/>
      <c r="F795" s="8"/>
      <c r="G795" s="8"/>
      <c r="H795" s="8"/>
      <c r="I795" s="8"/>
      <c r="J795" s="8"/>
      <c r="K795" s="8"/>
      <c r="L795" s="8"/>
      <c r="M795" s="8"/>
      <c r="N795" s="8"/>
    </row>
    <row r="796" spans="2:14" s="12" customFormat="1" ht="20.100000000000001" customHeight="1">
      <c r="B796" s="8"/>
      <c r="C796" s="8"/>
      <c r="D796" s="8"/>
      <c r="E796" s="8"/>
      <c r="F796" s="8"/>
      <c r="G796" s="8"/>
      <c r="H796" s="8"/>
      <c r="I796" s="8"/>
      <c r="J796" s="8"/>
      <c r="K796" s="8"/>
      <c r="L796" s="8"/>
      <c r="M796" s="8"/>
      <c r="N796" s="8"/>
    </row>
    <row r="797" spans="2:14" s="12" customFormat="1" ht="20.100000000000001" customHeight="1">
      <c r="B797" s="8"/>
      <c r="C797" s="8"/>
      <c r="D797" s="8"/>
      <c r="E797" s="8"/>
      <c r="F797" s="8"/>
      <c r="G797" s="8"/>
      <c r="H797" s="8"/>
      <c r="I797" s="8"/>
      <c r="J797" s="8"/>
      <c r="K797" s="8"/>
      <c r="L797" s="8"/>
      <c r="M797" s="8"/>
      <c r="N797" s="8"/>
    </row>
    <row r="798" spans="2:14" s="12" customFormat="1" ht="20.100000000000001" customHeight="1">
      <c r="B798" s="8"/>
      <c r="C798" s="8"/>
      <c r="D798" s="8"/>
      <c r="E798" s="8"/>
      <c r="F798" s="8"/>
      <c r="G798" s="8"/>
      <c r="H798" s="8"/>
      <c r="I798" s="8"/>
      <c r="J798" s="8"/>
      <c r="K798" s="8"/>
      <c r="L798" s="8"/>
      <c r="M798" s="8"/>
      <c r="N798" s="8"/>
    </row>
    <row r="799" spans="2:14" s="12" customFormat="1" ht="20.100000000000001" customHeight="1">
      <c r="B799" s="8"/>
      <c r="C799" s="8"/>
      <c r="D799" s="8"/>
      <c r="E799" s="8"/>
      <c r="F799" s="8"/>
      <c r="G799" s="8"/>
      <c r="H799" s="8"/>
      <c r="I799" s="8"/>
      <c r="J799" s="8"/>
      <c r="K799" s="8"/>
      <c r="L799" s="8"/>
      <c r="M799" s="8"/>
      <c r="N799" s="8"/>
    </row>
    <row r="800" spans="2:14" s="12" customFormat="1" ht="20.100000000000001" customHeight="1">
      <c r="B800" s="8"/>
      <c r="C800" s="8"/>
      <c r="D800" s="8"/>
      <c r="E800" s="8"/>
      <c r="F800" s="8"/>
      <c r="G800" s="8"/>
      <c r="H800" s="8"/>
      <c r="I800" s="8"/>
      <c r="J800" s="8"/>
      <c r="K800" s="8"/>
      <c r="L800" s="8"/>
      <c r="M800" s="8"/>
      <c r="N800" s="8"/>
    </row>
    <row r="801" spans="2:14" s="12" customFormat="1" ht="20.100000000000001" customHeight="1">
      <c r="B801" s="8"/>
      <c r="C801" s="8"/>
      <c r="D801" s="8"/>
      <c r="E801" s="8"/>
      <c r="F801" s="8"/>
      <c r="G801" s="8"/>
      <c r="H801" s="8"/>
      <c r="I801" s="8"/>
      <c r="J801" s="8"/>
      <c r="K801" s="8"/>
      <c r="L801" s="8"/>
      <c r="M801" s="8"/>
      <c r="N801" s="8"/>
    </row>
    <row r="802" spans="2:14" s="12" customFormat="1" ht="20.100000000000001" customHeight="1">
      <c r="B802" s="8"/>
      <c r="C802" s="8"/>
      <c r="D802" s="8"/>
      <c r="E802" s="8"/>
      <c r="F802" s="8"/>
      <c r="G802" s="8"/>
      <c r="H802" s="8"/>
      <c r="I802" s="8"/>
      <c r="J802" s="8"/>
      <c r="K802" s="8"/>
      <c r="L802" s="8"/>
      <c r="M802" s="8"/>
      <c r="N802" s="8"/>
    </row>
    <row r="803" spans="2:14" s="12" customFormat="1" ht="20.100000000000001" customHeight="1">
      <c r="B803" s="8"/>
      <c r="C803" s="8"/>
      <c r="D803" s="8"/>
      <c r="E803" s="8"/>
      <c r="F803" s="8"/>
      <c r="G803" s="8"/>
      <c r="H803" s="8"/>
      <c r="I803" s="8"/>
      <c r="J803" s="8"/>
      <c r="K803" s="8"/>
      <c r="L803" s="8"/>
      <c r="M803" s="8"/>
      <c r="N803" s="8"/>
    </row>
    <row r="804" spans="2:14" s="12" customFormat="1" ht="20.100000000000001" customHeight="1">
      <c r="B804" s="8"/>
      <c r="C804" s="8"/>
      <c r="D804" s="8"/>
      <c r="E804" s="8"/>
      <c r="F804" s="8"/>
      <c r="G804" s="8"/>
      <c r="H804" s="8"/>
      <c r="I804" s="8"/>
      <c r="J804" s="8"/>
      <c r="K804" s="8"/>
      <c r="L804" s="8"/>
      <c r="M804" s="8"/>
      <c r="N804" s="8"/>
    </row>
    <row r="805" spans="2:14" s="12" customFormat="1" ht="20.100000000000001" customHeight="1">
      <c r="B805" s="8"/>
      <c r="C805" s="8"/>
      <c r="D805" s="8"/>
      <c r="E805" s="8"/>
      <c r="F805" s="8"/>
      <c r="G805" s="8"/>
      <c r="H805" s="8"/>
      <c r="I805" s="8"/>
      <c r="J805" s="8"/>
      <c r="K805" s="8"/>
      <c r="L805" s="8"/>
      <c r="M805" s="8"/>
      <c r="N805" s="8"/>
    </row>
    <row r="806" spans="2:14" s="12" customFormat="1" ht="20.100000000000001" customHeight="1">
      <c r="B806" s="8"/>
      <c r="C806" s="8"/>
      <c r="D806" s="8"/>
      <c r="E806" s="8"/>
      <c r="F806" s="8"/>
      <c r="G806" s="8"/>
      <c r="H806" s="8"/>
      <c r="I806" s="8"/>
      <c r="J806" s="8"/>
      <c r="K806" s="8"/>
      <c r="L806" s="8"/>
      <c r="M806" s="8"/>
      <c r="N806" s="8"/>
    </row>
    <row r="807" spans="2:14" s="12" customFormat="1" ht="20.100000000000001" customHeight="1">
      <c r="B807" s="8"/>
      <c r="C807" s="8"/>
      <c r="D807" s="8"/>
      <c r="E807" s="8"/>
      <c r="F807" s="8"/>
      <c r="G807" s="8"/>
      <c r="H807" s="8"/>
      <c r="I807" s="8"/>
      <c r="J807" s="8"/>
      <c r="K807" s="8"/>
      <c r="L807" s="8"/>
      <c r="M807" s="8"/>
      <c r="N807" s="8"/>
    </row>
    <row r="808" spans="2:14" s="12" customFormat="1" ht="20.100000000000001" customHeight="1">
      <c r="B808" s="8"/>
      <c r="C808" s="8"/>
      <c r="D808" s="8"/>
      <c r="E808" s="8"/>
      <c r="F808" s="8"/>
      <c r="G808" s="8"/>
      <c r="H808" s="8"/>
      <c r="I808" s="8"/>
      <c r="J808" s="8"/>
      <c r="K808" s="8"/>
      <c r="L808" s="8"/>
      <c r="M808" s="8"/>
      <c r="N808" s="8"/>
    </row>
    <row r="809" spans="2:14" s="12" customFormat="1" ht="20.100000000000001" customHeight="1">
      <c r="B809" s="8"/>
      <c r="C809" s="8"/>
      <c r="D809" s="8"/>
      <c r="E809" s="8"/>
      <c r="F809" s="8"/>
      <c r="G809" s="8"/>
      <c r="H809" s="8"/>
      <c r="I809" s="8"/>
      <c r="J809" s="8"/>
      <c r="K809" s="8"/>
      <c r="L809" s="8"/>
      <c r="M809" s="8"/>
      <c r="N809" s="8"/>
    </row>
    <row r="810" spans="2:14" s="12" customFormat="1" ht="20.100000000000001" customHeight="1">
      <c r="B810" s="8"/>
      <c r="C810" s="8"/>
      <c r="D810" s="8"/>
      <c r="E810" s="8"/>
      <c r="F810" s="8"/>
      <c r="G810" s="8"/>
      <c r="H810" s="8"/>
      <c r="I810" s="8"/>
      <c r="J810" s="8"/>
      <c r="K810" s="8"/>
      <c r="L810" s="8"/>
      <c r="M810" s="8"/>
      <c r="N810" s="8"/>
    </row>
    <row r="811" spans="2:14" s="12" customFormat="1" ht="20.100000000000001" customHeight="1">
      <c r="B811" s="8"/>
      <c r="C811" s="8"/>
      <c r="D811" s="8"/>
      <c r="E811" s="8"/>
      <c r="F811" s="8"/>
      <c r="G811" s="8"/>
      <c r="H811" s="8"/>
      <c r="I811" s="8"/>
      <c r="J811" s="8"/>
      <c r="K811" s="8"/>
      <c r="L811" s="8"/>
      <c r="M811" s="8"/>
      <c r="N811" s="8"/>
    </row>
    <row r="812" spans="2:14" s="12" customFormat="1" ht="20.100000000000001" customHeight="1">
      <c r="B812" s="8"/>
      <c r="C812" s="8"/>
      <c r="D812" s="8"/>
      <c r="E812" s="8"/>
      <c r="F812" s="8"/>
      <c r="G812" s="8"/>
      <c r="H812" s="8"/>
      <c r="I812" s="8"/>
      <c r="J812" s="8"/>
      <c r="K812" s="8"/>
      <c r="L812" s="8"/>
      <c r="M812" s="8"/>
      <c r="N812" s="8"/>
    </row>
    <row r="813" spans="2:14" s="12" customFormat="1" ht="20.100000000000001" customHeight="1">
      <c r="B813" s="8"/>
      <c r="C813" s="8"/>
      <c r="D813" s="8"/>
      <c r="E813" s="8"/>
      <c r="F813" s="8"/>
      <c r="G813" s="8"/>
      <c r="H813" s="8"/>
      <c r="I813" s="8"/>
      <c r="J813" s="8"/>
      <c r="K813" s="8"/>
      <c r="L813" s="8"/>
      <c r="M813" s="8"/>
      <c r="N813" s="8"/>
    </row>
    <row r="814" spans="2:14" s="12" customFormat="1" ht="20.100000000000001" customHeight="1">
      <c r="B814" s="8"/>
      <c r="C814" s="8"/>
      <c r="D814" s="8"/>
      <c r="E814" s="8"/>
      <c r="F814" s="8"/>
      <c r="G814" s="8"/>
      <c r="H814" s="8"/>
      <c r="I814" s="8"/>
      <c r="J814" s="8"/>
      <c r="K814" s="8"/>
      <c r="L814" s="8"/>
      <c r="M814" s="8"/>
      <c r="N814" s="8"/>
    </row>
    <row r="815" spans="2:14" s="12" customFormat="1" ht="20.100000000000001" customHeight="1">
      <c r="B815" s="8"/>
      <c r="C815" s="8"/>
      <c r="D815" s="8"/>
      <c r="E815" s="8"/>
      <c r="F815" s="8"/>
      <c r="G815" s="8"/>
      <c r="H815" s="8"/>
      <c r="I815" s="8"/>
      <c r="J815" s="8"/>
      <c r="K815" s="8"/>
      <c r="L815" s="8"/>
      <c r="M815" s="8"/>
      <c r="N815" s="8"/>
    </row>
    <row r="816" spans="2:14" s="12" customFormat="1" ht="20.100000000000001" customHeight="1">
      <c r="B816" s="8"/>
      <c r="C816" s="8"/>
      <c r="D816" s="8"/>
      <c r="E816" s="8"/>
      <c r="F816" s="8"/>
      <c r="G816" s="8"/>
      <c r="H816" s="8"/>
      <c r="I816" s="8"/>
      <c r="J816" s="8"/>
      <c r="K816" s="8"/>
      <c r="L816" s="8"/>
      <c r="M816" s="8"/>
      <c r="N816" s="8"/>
    </row>
    <row r="817" spans="2:14" s="12" customFormat="1" ht="20.100000000000001" customHeight="1">
      <c r="B817" s="8"/>
      <c r="C817" s="8"/>
      <c r="D817" s="8"/>
      <c r="E817" s="8"/>
      <c r="F817" s="8"/>
      <c r="G817" s="8"/>
      <c r="H817" s="8"/>
      <c r="I817" s="8"/>
      <c r="J817" s="8"/>
      <c r="K817" s="8"/>
      <c r="L817" s="8"/>
      <c r="M817" s="8"/>
      <c r="N817" s="8"/>
    </row>
    <row r="818" spans="2:14" s="12" customFormat="1" ht="20.100000000000001" customHeight="1">
      <c r="B818" s="8"/>
      <c r="C818" s="8"/>
      <c r="D818" s="8"/>
      <c r="E818" s="8"/>
      <c r="F818" s="8"/>
      <c r="G818" s="8"/>
      <c r="H818" s="8"/>
      <c r="I818" s="8"/>
      <c r="J818" s="8"/>
      <c r="K818" s="8"/>
      <c r="L818" s="8"/>
      <c r="M818" s="8"/>
      <c r="N818" s="8"/>
    </row>
    <row r="819" spans="2:14" s="12" customFormat="1" ht="20.100000000000001" customHeight="1">
      <c r="B819" s="8"/>
      <c r="C819" s="8"/>
      <c r="D819" s="8"/>
      <c r="E819" s="8"/>
      <c r="F819" s="8"/>
      <c r="G819" s="8"/>
      <c r="H819" s="8"/>
      <c r="I819" s="8"/>
      <c r="J819" s="8"/>
      <c r="K819" s="8"/>
      <c r="L819" s="8"/>
      <c r="M819" s="8"/>
      <c r="N819" s="8"/>
    </row>
    <row r="820" spans="2:14" s="12" customFormat="1" ht="20.100000000000001" customHeight="1">
      <c r="B820" s="8"/>
      <c r="C820" s="8"/>
      <c r="D820" s="8"/>
      <c r="E820" s="8"/>
      <c r="F820" s="8"/>
      <c r="G820" s="8"/>
      <c r="H820" s="8"/>
      <c r="I820" s="8"/>
      <c r="J820" s="8"/>
      <c r="K820" s="8"/>
      <c r="L820" s="8"/>
      <c r="M820" s="8"/>
      <c r="N820" s="8"/>
    </row>
    <row r="821" spans="2:14" s="12" customFormat="1" ht="20.100000000000001" customHeight="1">
      <c r="B821" s="8"/>
      <c r="C821" s="8"/>
      <c r="D821" s="8"/>
      <c r="E821" s="8"/>
      <c r="F821" s="8"/>
      <c r="G821" s="8"/>
      <c r="H821" s="8"/>
      <c r="I821" s="8"/>
      <c r="J821" s="8"/>
      <c r="K821" s="8"/>
      <c r="L821" s="8"/>
      <c r="M821" s="8"/>
      <c r="N821" s="8"/>
    </row>
    <row r="822" spans="2:14" s="12" customFormat="1" ht="20.100000000000001" customHeight="1">
      <c r="B822" s="8"/>
      <c r="C822" s="8"/>
      <c r="D822" s="8"/>
      <c r="E822" s="8"/>
      <c r="F822" s="8"/>
      <c r="G822" s="8"/>
      <c r="H822" s="8"/>
      <c r="I822" s="8"/>
      <c r="J822" s="8"/>
      <c r="K822" s="8"/>
      <c r="L822" s="8"/>
      <c r="M822" s="8"/>
      <c r="N822" s="8"/>
    </row>
    <row r="823" spans="2:14" s="12" customFormat="1" ht="20.100000000000001" customHeight="1">
      <c r="B823" s="8"/>
      <c r="C823" s="8"/>
      <c r="D823" s="8"/>
      <c r="E823" s="8"/>
      <c r="F823" s="8"/>
      <c r="G823" s="8"/>
      <c r="H823" s="8"/>
      <c r="I823" s="8"/>
      <c r="J823" s="8"/>
      <c r="K823" s="8"/>
      <c r="L823" s="8"/>
      <c r="M823" s="8"/>
      <c r="N823" s="8"/>
    </row>
    <row r="824" spans="2:14" s="12" customFormat="1" ht="20.100000000000001" customHeight="1">
      <c r="B824" s="8"/>
      <c r="C824" s="8"/>
      <c r="D824" s="8"/>
      <c r="E824" s="8"/>
      <c r="F824" s="8"/>
      <c r="G824" s="8"/>
      <c r="H824" s="8"/>
      <c r="I824" s="8"/>
      <c r="J824" s="8"/>
      <c r="K824" s="8"/>
      <c r="L824" s="8"/>
      <c r="M824" s="8"/>
      <c r="N824" s="8"/>
    </row>
    <row r="825" spans="2:14" s="12" customFormat="1" ht="20.100000000000001" customHeight="1">
      <c r="B825" s="8"/>
      <c r="C825" s="8"/>
      <c r="D825" s="8"/>
      <c r="E825" s="8"/>
      <c r="F825" s="8"/>
      <c r="G825" s="8"/>
      <c r="H825" s="8"/>
      <c r="I825" s="8"/>
      <c r="J825" s="8"/>
      <c r="K825" s="8"/>
      <c r="L825" s="8"/>
      <c r="M825" s="8"/>
      <c r="N825" s="8"/>
    </row>
    <row r="826" spans="2:14" s="12" customFormat="1" ht="20.100000000000001" customHeight="1">
      <c r="B826" s="8"/>
      <c r="C826" s="8"/>
      <c r="D826" s="8"/>
      <c r="E826" s="8"/>
      <c r="F826" s="8"/>
      <c r="G826" s="8"/>
      <c r="H826" s="8"/>
      <c r="I826" s="8"/>
      <c r="J826" s="8"/>
      <c r="K826" s="8"/>
      <c r="L826" s="8"/>
      <c r="M826" s="8"/>
      <c r="N826" s="8"/>
    </row>
    <row r="827" spans="2:14" s="12" customFormat="1" ht="20.100000000000001" customHeight="1">
      <c r="B827" s="8"/>
      <c r="C827" s="8"/>
      <c r="D827" s="8"/>
      <c r="E827" s="8"/>
      <c r="F827" s="8"/>
      <c r="G827" s="8"/>
      <c r="H827" s="8"/>
      <c r="I827" s="8"/>
      <c r="J827" s="8"/>
      <c r="K827" s="8"/>
      <c r="L827" s="8"/>
      <c r="M827" s="8"/>
      <c r="N827" s="8"/>
    </row>
    <row r="828" spans="2:14" s="12" customFormat="1" ht="20.100000000000001" customHeight="1">
      <c r="B828" s="8"/>
      <c r="C828" s="8"/>
      <c r="D828" s="8"/>
      <c r="E828" s="8"/>
      <c r="F828" s="8"/>
      <c r="G828" s="8"/>
      <c r="H828" s="8"/>
      <c r="I828" s="8"/>
      <c r="J828" s="8"/>
      <c r="K828" s="8"/>
      <c r="L828" s="8"/>
      <c r="M828" s="8"/>
      <c r="N828" s="8"/>
    </row>
    <row r="829" spans="2:14" s="12" customFormat="1" ht="20.100000000000001" customHeight="1">
      <c r="B829" s="8"/>
      <c r="C829" s="8"/>
      <c r="D829" s="8"/>
      <c r="E829" s="8"/>
      <c r="F829" s="8"/>
      <c r="G829" s="8"/>
      <c r="H829" s="8"/>
      <c r="I829" s="8"/>
      <c r="J829" s="8"/>
      <c r="K829" s="8"/>
      <c r="L829" s="8"/>
      <c r="M829" s="8"/>
      <c r="N829" s="8"/>
    </row>
    <row r="830" spans="2:14" s="12" customFormat="1" ht="20.100000000000001" customHeight="1">
      <c r="B830" s="8"/>
      <c r="C830" s="8"/>
      <c r="D830" s="8"/>
      <c r="E830" s="8"/>
      <c r="F830" s="8"/>
      <c r="G830" s="8"/>
      <c r="H830" s="8"/>
      <c r="I830" s="8"/>
      <c r="J830" s="8"/>
      <c r="K830" s="8"/>
      <c r="L830" s="8"/>
      <c r="M830" s="8"/>
      <c r="N830" s="8"/>
    </row>
    <row r="831" spans="2:14" s="12" customFormat="1" ht="20.100000000000001" customHeight="1">
      <c r="B831" s="8"/>
      <c r="C831" s="8"/>
      <c r="D831" s="8"/>
      <c r="E831" s="8"/>
      <c r="F831" s="8"/>
      <c r="G831" s="8"/>
      <c r="H831" s="8"/>
      <c r="I831" s="8"/>
      <c r="J831" s="8"/>
      <c r="K831" s="8"/>
      <c r="L831" s="8"/>
      <c r="M831" s="8"/>
      <c r="N831" s="8"/>
    </row>
    <row r="832" spans="2:14" s="12" customFormat="1" ht="20.100000000000001" customHeight="1">
      <c r="B832" s="8"/>
      <c r="C832" s="8"/>
      <c r="D832" s="8"/>
      <c r="E832" s="8"/>
      <c r="F832" s="8"/>
      <c r="G832" s="8"/>
      <c r="H832" s="8"/>
      <c r="I832" s="8"/>
      <c r="J832" s="8"/>
      <c r="K832" s="8"/>
      <c r="L832" s="8"/>
      <c r="M832" s="8"/>
      <c r="N832" s="8"/>
    </row>
    <row r="833" spans="2:14" s="12" customFormat="1" ht="20.100000000000001" customHeight="1">
      <c r="B833" s="8"/>
      <c r="C833" s="8"/>
      <c r="D833" s="8"/>
      <c r="E833" s="8"/>
      <c r="F833" s="8"/>
      <c r="G833" s="8"/>
      <c r="H833" s="8"/>
      <c r="I833" s="8"/>
      <c r="J833" s="8"/>
      <c r="K833" s="8"/>
      <c r="L833" s="8"/>
      <c r="M833" s="8"/>
      <c r="N833" s="8"/>
    </row>
    <row r="834" spans="2:14" s="12" customFormat="1" ht="20.100000000000001" customHeight="1">
      <c r="B834" s="8"/>
      <c r="C834" s="8"/>
      <c r="D834" s="8"/>
      <c r="E834" s="8"/>
      <c r="F834" s="8"/>
      <c r="G834" s="8"/>
      <c r="H834" s="8"/>
      <c r="I834" s="8"/>
      <c r="J834" s="8"/>
      <c r="K834" s="8"/>
      <c r="L834" s="8"/>
      <c r="M834" s="8"/>
      <c r="N834" s="8"/>
    </row>
    <row r="835" spans="2:14" s="12" customFormat="1" ht="20.100000000000001" customHeight="1">
      <c r="B835" s="8"/>
      <c r="C835" s="8"/>
      <c r="D835" s="8"/>
      <c r="E835" s="8"/>
      <c r="F835" s="8"/>
      <c r="G835" s="8"/>
      <c r="H835" s="8"/>
      <c r="I835" s="8"/>
      <c r="J835" s="8"/>
      <c r="K835" s="8"/>
      <c r="L835" s="8"/>
      <c r="M835" s="8"/>
      <c r="N835" s="8"/>
    </row>
    <row r="836" spans="2:14" s="12" customFormat="1" ht="20.100000000000001" customHeight="1">
      <c r="B836" s="8"/>
      <c r="C836" s="8"/>
      <c r="D836" s="8"/>
      <c r="E836" s="8"/>
      <c r="F836" s="8"/>
      <c r="G836" s="8"/>
      <c r="H836" s="8"/>
      <c r="I836" s="8"/>
      <c r="J836" s="8"/>
      <c r="K836" s="8"/>
      <c r="L836" s="8"/>
      <c r="M836" s="8"/>
      <c r="N836" s="8"/>
    </row>
    <row r="837" spans="2:14" s="12" customFormat="1" ht="20.100000000000001" customHeight="1">
      <c r="B837" s="8"/>
      <c r="C837" s="8"/>
      <c r="D837" s="8"/>
      <c r="E837" s="8"/>
      <c r="F837" s="8"/>
      <c r="G837" s="8"/>
      <c r="H837" s="8"/>
      <c r="I837" s="8"/>
      <c r="J837" s="8"/>
      <c r="K837" s="8"/>
      <c r="L837" s="8"/>
      <c r="M837" s="8"/>
      <c r="N837" s="8"/>
    </row>
    <row r="838" spans="2:14" s="12" customFormat="1" ht="20.100000000000001" customHeight="1">
      <c r="B838" s="8"/>
      <c r="C838" s="8"/>
      <c r="D838" s="8"/>
      <c r="E838" s="8"/>
      <c r="F838" s="8"/>
      <c r="G838" s="8"/>
      <c r="H838" s="8"/>
      <c r="I838" s="8"/>
      <c r="J838" s="8"/>
      <c r="K838" s="8"/>
      <c r="L838" s="8"/>
      <c r="M838" s="8"/>
      <c r="N838" s="8"/>
    </row>
    <row r="839" spans="2:14" s="12" customFormat="1" ht="20.100000000000001" customHeight="1">
      <c r="B839" s="8"/>
      <c r="C839" s="8"/>
      <c r="D839" s="8"/>
      <c r="E839" s="8"/>
      <c r="F839" s="8"/>
      <c r="G839" s="8"/>
      <c r="H839" s="8"/>
      <c r="I839" s="8"/>
      <c r="J839" s="8"/>
      <c r="K839" s="8"/>
      <c r="L839" s="8"/>
      <c r="M839" s="8"/>
      <c r="N839" s="8"/>
    </row>
    <row r="840" spans="2:14" s="12" customFormat="1" ht="20.100000000000001" customHeight="1">
      <c r="B840" s="8"/>
      <c r="C840" s="8"/>
      <c r="D840" s="8"/>
      <c r="E840" s="8"/>
      <c r="F840" s="8"/>
      <c r="G840" s="8"/>
      <c r="H840" s="8"/>
      <c r="I840" s="8"/>
      <c r="J840" s="8"/>
      <c r="K840" s="8"/>
      <c r="L840" s="8"/>
      <c r="M840" s="8"/>
      <c r="N840" s="8"/>
    </row>
    <row r="841" spans="2:14" s="12" customFormat="1" ht="20.100000000000001" customHeight="1">
      <c r="B841" s="8"/>
      <c r="C841" s="8"/>
      <c r="D841" s="8"/>
      <c r="E841" s="8"/>
      <c r="F841" s="8"/>
      <c r="G841" s="8"/>
      <c r="H841" s="8"/>
      <c r="I841" s="8"/>
      <c r="J841" s="8"/>
      <c r="K841" s="8"/>
      <c r="L841" s="8"/>
      <c r="M841" s="8"/>
      <c r="N841" s="8"/>
    </row>
    <row r="842" spans="2:14" s="12" customFormat="1" ht="20.100000000000001" customHeight="1">
      <c r="B842" s="8"/>
      <c r="C842" s="8"/>
      <c r="D842" s="8"/>
      <c r="E842" s="8"/>
      <c r="F842" s="8"/>
      <c r="G842" s="8"/>
      <c r="H842" s="8"/>
      <c r="I842" s="8"/>
      <c r="J842" s="8"/>
      <c r="K842" s="8"/>
      <c r="L842" s="8"/>
      <c r="M842" s="8"/>
      <c r="N842" s="8"/>
    </row>
    <row r="843" spans="2:14" s="12" customFormat="1" ht="20.100000000000001" customHeight="1">
      <c r="B843" s="8"/>
      <c r="C843" s="8"/>
      <c r="D843" s="8"/>
      <c r="E843" s="8"/>
      <c r="F843" s="8"/>
      <c r="G843" s="8"/>
      <c r="H843" s="8"/>
      <c r="I843" s="8"/>
      <c r="J843" s="8"/>
      <c r="K843" s="8"/>
      <c r="L843" s="8"/>
      <c r="M843" s="8"/>
      <c r="N843" s="8"/>
    </row>
    <row r="844" spans="2:14" s="12" customFormat="1" ht="20.100000000000001" customHeight="1">
      <c r="B844" s="8"/>
      <c r="C844" s="8"/>
      <c r="D844" s="8"/>
      <c r="E844" s="8"/>
      <c r="F844" s="8"/>
      <c r="G844" s="8"/>
      <c r="H844" s="8"/>
      <c r="I844" s="8"/>
      <c r="J844" s="8"/>
      <c r="K844" s="8"/>
      <c r="L844" s="8"/>
      <c r="M844" s="8"/>
      <c r="N844" s="8"/>
    </row>
    <row r="845" spans="2:14" s="12" customFormat="1" ht="20.100000000000001" customHeight="1">
      <c r="B845" s="8"/>
      <c r="C845" s="8"/>
      <c r="D845" s="8"/>
      <c r="E845" s="8"/>
      <c r="F845" s="8"/>
      <c r="G845" s="8"/>
      <c r="H845" s="8"/>
      <c r="I845" s="8"/>
      <c r="J845" s="8"/>
      <c r="K845" s="8"/>
      <c r="L845" s="8"/>
      <c r="M845" s="8"/>
      <c r="N845" s="8"/>
    </row>
    <row r="846" spans="2:14" s="12" customFormat="1" ht="20.100000000000001" customHeight="1">
      <c r="B846" s="8"/>
      <c r="C846" s="8"/>
      <c r="D846" s="8"/>
      <c r="E846" s="8"/>
      <c r="F846" s="8"/>
      <c r="G846" s="8"/>
      <c r="H846" s="8"/>
      <c r="I846" s="8"/>
      <c r="J846" s="8"/>
      <c r="K846" s="8"/>
      <c r="L846" s="8"/>
      <c r="M846" s="8"/>
      <c r="N846" s="8"/>
    </row>
    <row r="847" spans="2:14" s="12" customFormat="1" ht="20.100000000000001" customHeight="1">
      <c r="B847" s="8"/>
      <c r="C847" s="8"/>
      <c r="D847" s="8"/>
      <c r="E847" s="8"/>
      <c r="F847" s="8"/>
      <c r="G847" s="8"/>
      <c r="H847" s="8"/>
      <c r="I847" s="8"/>
      <c r="J847" s="8"/>
      <c r="K847" s="8"/>
      <c r="L847" s="8"/>
      <c r="M847" s="8"/>
      <c r="N847" s="8"/>
    </row>
    <row r="848" spans="2:14" s="12" customFormat="1" ht="20.100000000000001" customHeight="1">
      <c r="B848" s="8"/>
      <c r="C848" s="8"/>
      <c r="D848" s="8"/>
      <c r="E848" s="8"/>
      <c r="F848" s="8"/>
      <c r="G848" s="8"/>
      <c r="H848" s="8"/>
      <c r="I848" s="8"/>
      <c r="J848" s="8"/>
      <c r="K848" s="8"/>
      <c r="L848" s="8"/>
      <c r="M848" s="8"/>
      <c r="N848" s="8"/>
    </row>
    <row r="849" spans="2:14" s="12" customFormat="1" ht="20.100000000000001" customHeight="1">
      <c r="B849" s="8"/>
      <c r="C849" s="8"/>
      <c r="D849" s="8"/>
      <c r="E849" s="8"/>
      <c r="F849" s="8"/>
      <c r="G849" s="8"/>
      <c r="H849" s="8"/>
      <c r="I849" s="8"/>
      <c r="J849" s="8"/>
      <c r="K849" s="8"/>
      <c r="L849" s="8"/>
      <c r="M849" s="8"/>
      <c r="N849" s="8"/>
    </row>
    <row r="850" spans="2:14" s="12" customFormat="1" ht="20.100000000000001" customHeight="1">
      <c r="B850" s="8"/>
      <c r="C850" s="8"/>
      <c r="D850" s="8"/>
      <c r="E850" s="8"/>
      <c r="F850" s="8"/>
      <c r="G850" s="8"/>
      <c r="H850" s="8"/>
      <c r="I850" s="8"/>
      <c r="J850" s="8"/>
      <c r="K850" s="8"/>
      <c r="L850" s="8"/>
      <c r="M850" s="8"/>
      <c r="N850" s="8"/>
    </row>
    <row r="851" spans="2:14" s="12" customFormat="1" ht="20.100000000000001" customHeight="1">
      <c r="B851" s="8"/>
      <c r="C851" s="8"/>
      <c r="D851" s="8"/>
      <c r="E851" s="8"/>
      <c r="F851" s="8"/>
      <c r="G851" s="8"/>
      <c r="H851" s="8"/>
      <c r="I851" s="8"/>
      <c r="J851" s="8"/>
      <c r="K851" s="8"/>
      <c r="L851" s="8"/>
      <c r="M851" s="8"/>
      <c r="N851" s="8"/>
    </row>
    <row r="852" spans="2:14" s="12" customFormat="1" ht="20.100000000000001" customHeight="1">
      <c r="B852" s="8"/>
      <c r="C852" s="8"/>
      <c r="D852" s="8"/>
      <c r="E852" s="8"/>
      <c r="F852" s="8"/>
      <c r="G852" s="8"/>
      <c r="H852" s="8"/>
      <c r="I852" s="8"/>
      <c r="J852" s="8"/>
      <c r="K852" s="8"/>
      <c r="L852" s="8"/>
      <c r="M852" s="8"/>
      <c r="N852" s="8"/>
    </row>
    <row r="853" spans="2:14" s="12" customFormat="1" ht="20.100000000000001" customHeight="1">
      <c r="B853" s="8"/>
      <c r="C853" s="8"/>
      <c r="D853" s="8"/>
      <c r="E853" s="8"/>
      <c r="F853" s="8"/>
      <c r="G853" s="8"/>
      <c r="H853" s="8"/>
      <c r="I853" s="8"/>
      <c r="J853" s="8"/>
      <c r="K853" s="8"/>
      <c r="L853" s="8"/>
      <c r="M853" s="8"/>
      <c r="N853" s="8"/>
    </row>
    <row r="854" spans="2:14" s="12" customFormat="1" ht="20.100000000000001" customHeight="1">
      <c r="B854" s="8"/>
      <c r="C854" s="8"/>
      <c r="D854" s="8"/>
      <c r="E854" s="8"/>
      <c r="F854" s="8"/>
      <c r="G854" s="8"/>
      <c r="H854" s="8"/>
      <c r="I854" s="8"/>
      <c r="J854" s="8"/>
      <c r="K854" s="8"/>
      <c r="L854" s="8"/>
      <c r="M854" s="8"/>
      <c r="N854" s="8"/>
    </row>
    <row r="855" spans="2:14" s="12" customFormat="1" ht="20.100000000000001" customHeight="1">
      <c r="B855" s="8"/>
      <c r="C855" s="8"/>
      <c r="D855" s="8"/>
      <c r="E855" s="8"/>
      <c r="F855" s="8"/>
      <c r="G855" s="8"/>
      <c r="H855" s="8"/>
      <c r="I855" s="8"/>
      <c r="J855" s="8"/>
      <c r="K855" s="8"/>
      <c r="L855" s="8"/>
      <c r="M855" s="8"/>
      <c r="N855" s="8"/>
    </row>
    <row r="856" spans="2:14" s="12" customFormat="1" ht="20.100000000000001" customHeight="1">
      <c r="B856" s="8"/>
      <c r="C856" s="8"/>
      <c r="D856" s="8"/>
      <c r="E856" s="8"/>
      <c r="F856" s="8"/>
      <c r="G856" s="8"/>
      <c r="H856" s="8"/>
      <c r="I856" s="8"/>
      <c r="J856" s="8"/>
      <c r="K856" s="8"/>
      <c r="L856" s="8"/>
      <c r="M856" s="8"/>
      <c r="N856" s="8"/>
    </row>
    <row r="857" spans="2:14" s="12" customFormat="1" ht="20.100000000000001" customHeight="1">
      <c r="B857" s="8"/>
      <c r="C857" s="8"/>
      <c r="D857" s="8"/>
      <c r="E857" s="8"/>
      <c r="F857" s="8"/>
      <c r="G857" s="8"/>
      <c r="H857" s="8"/>
      <c r="I857" s="8"/>
      <c r="J857" s="8"/>
      <c r="K857" s="8"/>
      <c r="L857" s="8"/>
      <c r="M857" s="8"/>
      <c r="N857" s="8"/>
    </row>
    <row r="858" spans="2:14" s="12" customFormat="1" ht="20.100000000000001" customHeight="1">
      <c r="B858" s="8"/>
      <c r="C858" s="8"/>
      <c r="D858" s="8"/>
      <c r="E858" s="8"/>
      <c r="F858" s="8"/>
      <c r="G858" s="8"/>
      <c r="H858" s="8"/>
      <c r="I858" s="8"/>
      <c r="J858" s="8"/>
      <c r="K858" s="8"/>
      <c r="L858" s="8"/>
      <c r="M858" s="8"/>
      <c r="N858" s="8"/>
    </row>
    <row r="859" spans="2:14" s="12" customFormat="1" ht="20.100000000000001" customHeight="1">
      <c r="B859" s="8"/>
      <c r="C859" s="8"/>
      <c r="D859" s="8"/>
      <c r="E859" s="8"/>
      <c r="F859" s="8"/>
      <c r="G859" s="8"/>
      <c r="H859" s="8"/>
      <c r="I859" s="8"/>
      <c r="J859" s="8"/>
      <c r="K859" s="8"/>
      <c r="L859" s="8"/>
      <c r="M859" s="8"/>
      <c r="N859" s="8"/>
    </row>
    <row r="860" spans="2:14" s="12" customFormat="1" ht="20.100000000000001" customHeight="1">
      <c r="B860" s="8"/>
      <c r="C860" s="8"/>
      <c r="D860" s="8"/>
      <c r="E860" s="8"/>
      <c r="F860" s="8"/>
      <c r="G860" s="8"/>
      <c r="H860" s="8"/>
      <c r="I860" s="8"/>
      <c r="J860" s="8"/>
      <c r="K860" s="8"/>
      <c r="L860" s="8"/>
      <c r="M860" s="8"/>
      <c r="N860" s="8"/>
    </row>
    <row r="861" spans="2:14" s="12" customFormat="1" ht="20.100000000000001" customHeight="1">
      <c r="B861" s="8"/>
      <c r="C861" s="8"/>
      <c r="D861" s="8"/>
      <c r="E861" s="8"/>
      <c r="F861" s="8"/>
      <c r="G861" s="8"/>
      <c r="H861" s="8"/>
      <c r="I861" s="8"/>
      <c r="J861" s="8"/>
      <c r="K861" s="8"/>
      <c r="L861" s="8"/>
      <c r="M861" s="8"/>
      <c r="N861" s="8"/>
    </row>
    <row r="862" spans="2:14" s="12" customFormat="1" ht="20.100000000000001" customHeight="1">
      <c r="B862" s="8"/>
      <c r="C862" s="8"/>
      <c r="D862" s="8"/>
      <c r="E862" s="8"/>
      <c r="F862" s="8"/>
      <c r="G862" s="8"/>
      <c r="H862" s="8"/>
      <c r="I862" s="8"/>
      <c r="J862" s="8"/>
      <c r="K862" s="8"/>
      <c r="L862" s="8"/>
      <c r="M862" s="8"/>
      <c r="N862" s="8"/>
    </row>
    <row r="863" spans="2:14" s="12" customFormat="1" ht="20.100000000000001" customHeight="1">
      <c r="B863" s="8"/>
      <c r="C863" s="8"/>
      <c r="D863" s="8"/>
      <c r="E863" s="8"/>
      <c r="F863" s="8"/>
      <c r="G863" s="8"/>
      <c r="H863" s="8"/>
      <c r="I863" s="8"/>
      <c r="J863" s="8"/>
      <c r="K863" s="8"/>
      <c r="L863" s="8"/>
      <c r="M863" s="8"/>
      <c r="N863" s="8"/>
    </row>
    <row r="864" spans="2:14" s="12" customFormat="1" ht="20.100000000000001" customHeight="1">
      <c r="B864" s="8"/>
      <c r="C864" s="8"/>
      <c r="D864" s="8"/>
      <c r="E864" s="8"/>
      <c r="F864" s="8"/>
      <c r="G864" s="8"/>
      <c r="H864" s="8"/>
      <c r="I864" s="8"/>
      <c r="J864" s="8"/>
      <c r="K864" s="8"/>
      <c r="L864" s="8"/>
      <c r="M864" s="8"/>
      <c r="N864" s="8"/>
    </row>
    <row r="865" spans="2:14" s="12" customFormat="1" ht="20.100000000000001" customHeight="1">
      <c r="B865" s="8"/>
      <c r="C865" s="8"/>
      <c r="D865" s="8"/>
      <c r="E865" s="8"/>
      <c r="F865" s="8"/>
      <c r="G865" s="8"/>
      <c r="H865" s="8"/>
      <c r="I865" s="8"/>
      <c r="J865" s="8"/>
      <c r="K865" s="8"/>
      <c r="L865" s="8"/>
      <c r="M865" s="8"/>
      <c r="N865" s="8"/>
    </row>
    <row r="866" spans="2:14" s="12" customFormat="1" ht="20.100000000000001" customHeight="1">
      <c r="B866" s="8"/>
      <c r="C866" s="8"/>
      <c r="D866" s="8"/>
      <c r="E866" s="8"/>
      <c r="F866" s="8"/>
      <c r="G866" s="8"/>
      <c r="H866" s="8"/>
      <c r="I866" s="8"/>
      <c r="J866" s="8"/>
      <c r="K866" s="8"/>
      <c r="L866" s="8"/>
      <c r="M866" s="8"/>
      <c r="N866" s="8"/>
    </row>
    <row r="867" spans="2:14" s="12" customFormat="1" ht="20.100000000000001" customHeight="1">
      <c r="B867" s="8"/>
      <c r="C867" s="8"/>
      <c r="D867" s="8"/>
      <c r="E867" s="8"/>
      <c r="F867" s="8"/>
      <c r="G867" s="8"/>
      <c r="H867" s="8"/>
      <c r="I867" s="8"/>
      <c r="J867" s="8"/>
      <c r="K867" s="8"/>
      <c r="L867" s="8"/>
      <c r="M867" s="8"/>
      <c r="N867" s="8"/>
    </row>
    <row r="868" spans="2:14" s="12" customFormat="1" ht="20.100000000000001" customHeight="1">
      <c r="B868" s="8"/>
      <c r="C868" s="8"/>
      <c r="D868" s="8"/>
      <c r="E868" s="8"/>
      <c r="F868" s="8"/>
      <c r="G868" s="8"/>
      <c r="H868" s="8"/>
      <c r="I868" s="8"/>
      <c r="J868" s="8"/>
      <c r="K868" s="8"/>
      <c r="L868" s="8"/>
      <c r="M868" s="8"/>
      <c r="N868" s="8"/>
    </row>
    <row r="869" spans="2:14" s="12" customFormat="1" ht="20.100000000000001" customHeight="1">
      <c r="B869" s="8"/>
      <c r="C869" s="8"/>
      <c r="D869" s="8"/>
      <c r="E869" s="8"/>
      <c r="F869" s="8"/>
      <c r="G869" s="8"/>
      <c r="H869" s="8"/>
      <c r="I869" s="8"/>
      <c r="J869" s="8"/>
      <c r="K869" s="8"/>
      <c r="L869" s="8"/>
      <c r="M869" s="8"/>
      <c r="N869" s="8"/>
    </row>
    <row r="870" spans="2:14" s="12" customFormat="1" ht="20.100000000000001" customHeight="1">
      <c r="B870" s="8"/>
      <c r="C870" s="8"/>
      <c r="D870" s="8"/>
      <c r="E870" s="8"/>
      <c r="F870" s="8"/>
      <c r="G870" s="8"/>
      <c r="H870" s="8"/>
      <c r="I870" s="8"/>
      <c r="J870" s="8"/>
      <c r="K870" s="8"/>
      <c r="L870" s="8"/>
      <c r="M870" s="8"/>
      <c r="N870" s="8"/>
    </row>
    <row r="871" spans="2:14" s="12" customFormat="1" ht="20.100000000000001" customHeight="1">
      <c r="B871" s="8"/>
      <c r="C871" s="8"/>
      <c r="D871" s="8"/>
      <c r="E871" s="8"/>
      <c r="F871" s="8"/>
      <c r="G871" s="8"/>
      <c r="H871" s="8"/>
      <c r="I871" s="8"/>
      <c r="J871" s="8"/>
      <c r="K871" s="8"/>
      <c r="L871" s="8"/>
      <c r="M871" s="8"/>
      <c r="N871" s="8"/>
    </row>
    <row r="872" spans="2:14" s="12" customFormat="1" ht="20.100000000000001" customHeight="1">
      <c r="B872" s="8"/>
      <c r="C872" s="8"/>
      <c r="D872" s="8"/>
      <c r="E872" s="8"/>
      <c r="F872" s="8"/>
      <c r="G872" s="8"/>
      <c r="H872" s="8"/>
      <c r="I872" s="8"/>
      <c r="J872" s="8"/>
      <c r="K872" s="8"/>
      <c r="L872" s="8"/>
      <c r="M872" s="8"/>
      <c r="N872" s="8"/>
    </row>
    <row r="873" spans="2:14" s="12" customFormat="1" ht="20.100000000000001" customHeight="1">
      <c r="B873" s="8"/>
      <c r="C873" s="8"/>
      <c r="D873" s="8"/>
      <c r="E873" s="8"/>
      <c r="F873" s="8"/>
      <c r="G873" s="8"/>
      <c r="H873" s="8"/>
      <c r="I873" s="8"/>
      <c r="J873" s="8"/>
      <c r="K873" s="8"/>
      <c r="L873" s="8"/>
      <c r="M873" s="8"/>
      <c r="N873" s="8"/>
    </row>
    <row r="874" spans="2:14" s="12" customFormat="1" ht="20.100000000000001" customHeight="1">
      <c r="B874" s="8"/>
      <c r="C874" s="8"/>
      <c r="D874" s="8"/>
      <c r="E874" s="8"/>
      <c r="F874" s="8"/>
      <c r="G874" s="8"/>
      <c r="H874" s="8"/>
      <c r="I874" s="8"/>
      <c r="J874" s="8"/>
      <c r="K874" s="8"/>
      <c r="L874" s="8"/>
      <c r="M874" s="8"/>
      <c r="N874" s="8"/>
    </row>
    <row r="875" spans="2:14" s="12" customFormat="1" ht="20.100000000000001" customHeight="1">
      <c r="B875" s="8"/>
      <c r="C875" s="8"/>
      <c r="D875" s="8"/>
      <c r="E875" s="8"/>
      <c r="F875" s="8"/>
      <c r="G875" s="8"/>
      <c r="H875" s="8"/>
      <c r="I875" s="8"/>
      <c r="J875" s="8"/>
      <c r="K875" s="8"/>
      <c r="L875" s="8"/>
      <c r="M875" s="8"/>
      <c r="N875" s="8"/>
    </row>
    <row r="876" spans="2:14" s="12" customFormat="1" ht="20.100000000000001" customHeight="1">
      <c r="B876" s="8"/>
      <c r="C876" s="8"/>
      <c r="D876" s="8"/>
      <c r="E876" s="8"/>
      <c r="F876" s="8"/>
      <c r="G876" s="8"/>
      <c r="H876" s="8"/>
      <c r="I876" s="8"/>
      <c r="J876" s="8"/>
      <c r="K876" s="8"/>
      <c r="L876" s="8"/>
      <c r="M876" s="8"/>
      <c r="N876" s="8"/>
    </row>
    <row r="877" spans="2:14" s="12" customFormat="1" ht="20.100000000000001" customHeight="1">
      <c r="B877" s="8"/>
      <c r="C877" s="8"/>
      <c r="D877" s="8"/>
      <c r="E877" s="8"/>
      <c r="F877" s="8"/>
      <c r="G877" s="8"/>
      <c r="H877" s="8"/>
      <c r="I877" s="8"/>
      <c r="J877" s="8"/>
      <c r="K877" s="8"/>
      <c r="L877" s="8"/>
      <c r="M877" s="8"/>
      <c r="N877" s="8"/>
    </row>
    <row r="878" spans="2:14" s="12" customFormat="1" ht="20.100000000000001" customHeight="1">
      <c r="B878" s="8"/>
      <c r="C878" s="8"/>
      <c r="D878" s="8"/>
      <c r="E878" s="8"/>
      <c r="F878" s="8"/>
      <c r="G878" s="8"/>
      <c r="H878" s="8"/>
      <c r="I878" s="8"/>
      <c r="J878" s="8"/>
      <c r="K878" s="8"/>
      <c r="L878" s="8"/>
      <c r="M878" s="8"/>
      <c r="N878" s="8"/>
    </row>
    <row r="879" spans="2:14" s="12" customFormat="1" ht="20.100000000000001" customHeight="1">
      <c r="B879" s="8"/>
      <c r="C879" s="8"/>
      <c r="D879" s="8"/>
      <c r="E879" s="8"/>
      <c r="F879" s="8"/>
      <c r="G879" s="8"/>
      <c r="H879" s="8"/>
      <c r="I879" s="8"/>
      <c r="J879" s="8"/>
      <c r="K879" s="8"/>
      <c r="L879" s="8"/>
      <c r="M879" s="8"/>
      <c r="N879" s="8"/>
    </row>
    <row r="880" spans="2:14" s="12" customFormat="1" ht="20.100000000000001" customHeight="1">
      <c r="B880" s="8"/>
      <c r="C880" s="8"/>
      <c r="D880" s="8"/>
      <c r="E880" s="8"/>
      <c r="F880" s="8"/>
      <c r="G880" s="8"/>
      <c r="H880" s="8"/>
      <c r="I880" s="8"/>
      <c r="J880" s="8"/>
      <c r="K880" s="8"/>
      <c r="L880" s="8"/>
      <c r="M880" s="8"/>
      <c r="N880" s="8"/>
    </row>
    <row r="881" spans="2:14" s="12" customFormat="1" ht="20.100000000000001" customHeight="1">
      <c r="B881" s="8"/>
      <c r="C881" s="8"/>
      <c r="D881" s="8"/>
      <c r="E881" s="8"/>
      <c r="F881" s="8"/>
      <c r="G881" s="8"/>
      <c r="H881" s="8"/>
      <c r="I881" s="8"/>
      <c r="J881" s="8"/>
      <c r="K881" s="8"/>
      <c r="L881" s="8"/>
      <c r="M881" s="8"/>
      <c r="N881" s="8"/>
    </row>
    <row r="882" spans="2:14" s="12" customFormat="1" ht="20.100000000000001" customHeight="1">
      <c r="B882" s="8"/>
      <c r="C882" s="8"/>
      <c r="D882" s="8"/>
      <c r="E882" s="8"/>
      <c r="F882" s="8"/>
      <c r="G882" s="8"/>
      <c r="H882" s="8"/>
      <c r="I882" s="8"/>
      <c r="J882" s="8"/>
      <c r="K882" s="8"/>
      <c r="L882" s="8"/>
      <c r="M882" s="8"/>
      <c r="N882" s="8"/>
    </row>
    <row r="883" spans="2:14" s="12" customFormat="1" ht="20.100000000000001" customHeight="1">
      <c r="B883" s="8"/>
      <c r="C883" s="8"/>
      <c r="D883" s="8"/>
      <c r="E883" s="8"/>
      <c r="F883" s="8"/>
      <c r="G883" s="8"/>
      <c r="H883" s="8"/>
      <c r="I883" s="8"/>
      <c r="J883" s="8"/>
      <c r="K883" s="8"/>
      <c r="L883" s="8"/>
      <c r="M883" s="8"/>
      <c r="N883" s="8"/>
    </row>
    <row r="884" spans="2:14" s="12" customFormat="1" ht="20.100000000000001" customHeight="1">
      <c r="B884" s="8"/>
      <c r="C884" s="8"/>
      <c r="D884" s="8"/>
      <c r="E884" s="8"/>
      <c r="F884" s="8"/>
      <c r="G884" s="8"/>
      <c r="H884" s="8"/>
      <c r="I884" s="8"/>
      <c r="J884" s="8"/>
      <c r="K884" s="8"/>
      <c r="L884" s="8"/>
      <c r="M884" s="8"/>
      <c r="N884" s="8"/>
    </row>
    <row r="885" spans="2:14" s="12" customFormat="1" ht="20.100000000000001" customHeight="1">
      <c r="B885" s="8"/>
      <c r="C885" s="8"/>
      <c r="D885" s="8"/>
      <c r="E885" s="8"/>
      <c r="F885" s="8"/>
      <c r="G885" s="8"/>
      <c r="H885" s="8"/>
      <c r="I885" s="8"/>
      <c r="J885" s="8"/>
      <c r="K885" s="8"/>
      <c r="L885" s="8"/>
      <c r="M885" s="8"/>
      <c r="N885" s="8"/>
    </row>
    <row r="886" spans="2:14" s="12" customFormat="1" ht="20.100000000000001" customHeight="1">
      <c r="B886" s="8"/>
      <c r="C886" s="8"/>
      <c r="D886" s="8"/>
      <c r="E886" s="8"/>
      <c r="F886" s="8"/>
      <c r="G886" s="8"/>
      <c r="H886" s="8"/>
      <c r="I886" s="8"/>
      <c r="J886" s="8"/>
      <c r="K886" s="8"/>
      <c r="L886" s="8"/>
      <c r="M886" s="8"/>
      <c r="N886" s="8"/>
    </row>
    <row r="887" spans="2:14" s="12" customFormat="1" ht="20.100000000000001" customHeight="1">
      <c r="B887" s="8"/>
      <c r="C887" s="8"/>
      <c r="D887" s="8"/>
      <c r="E887" s="8"/>
      <c r="F887" s="8"/>
      <c r="G887" s="8"/>
      <c r="H887" s="8"/>
      <c r="I887" s="8"/>
      <c r="J887" s="8"/>
      <c r="K887" s="8"/>
      <c r="L887" s="8"/>
      <c r="M887" s="8"/>
      <c r="N887" s="8"/>
    </row>
    <row r="888" spans="2:14" s="12" customFormat="1" ht="20.100000000000001" customHeight="1">
      <c r="B888" s="8"/>
      <c r="C888" s="8"/>
      <c r="D888" s="8"/>
      <c r="E888" s="8"/>
      <c r="F888" s="8"/>
      <c r="G888" s="8"/>
      <c r="H888" s="8"/>
      <c r="I888" s="8"/>
      <c r="J888" s="8"/>
      <c r="K888" s="8"/>
      <c r="L888" s="8"/>
      <c r="M888" s="8"/>
      <c r="N888" s="8"/>
    </row>
    <row r="889" spans="2:14" s="12" customFormat="1" ht="20.100000000000001" customHeight="1">
      <c r="B889" s="8"/>
      <c r="C889" s="8"/>
      <c r="D889" s="8"/>
      <c r="E889" s="8"/>
      <c r="F889" s="8"/>
      <c r="G889" s="8"/>
      <c r="H889" s="8"/>
      <c r="I889" s="8"/>
      <c r="J889" s="8"/>
      <c r="K889" s="8"/>
      <c r="L889" s="8"/>
      <c r="M889" s="8"/>
      <c r="N889" s="8"/>
    </row>
    <row r="890" spans="2:14" s="12" customFormat="1" ht="20.100000000000001" customHeight="1">
      <c r="B890" s="8"/>
      <c r="C890" s="8"/>
      <c r="D890" s="8"/>
      <c r="E890" s="8"/>
      <c r="F890" s="8"/>
      <c r="G890" s="8"/>
      <c r="H890" s="8"/>
      <c r="I890" s="8"/>
      <c r="J890" s="8"/>
      <c r="K890" s="8"/>
      <c r="L890" s="8"/>
      <c r="M890" s="8"/>
      <c r="N890" s="8"/>
    </row>
    <row r="891" spans="2:14" s="12" customFormat="1" ht="20.100000000000001" customHeight="1">
      <c r="B891" s="8"/>
      <c r="C891" s="8"/>
      <c r="D891" s="8"/>
      <c r="E891" s="8"/>
      <c r="F891" s="8"/>
      <c r="G891" s="8"/>
      <c r="H891" s="8"/>
      <c r="I891" s="8"/>
      <c r="J891" s="8"/>
      <c r="K891" s="8"/>
      <c r="L891" s="8"/>
      <c r="M891" s="8"/>
      <c r="N891" s="8"/>
    </row>
    <row r="892" spans="2:14" s="12" customFormat="1" ht="20.100000000000001" customHeight="1">
      <c r="B892" s="8"/>
      <c r="C892" s="8"/>
      <c r="D892" s="8"/>
      <c r="E892" s="8"/>
      <c r="F892" s="8"/>
      <c r="G892" s="8"/>
      <c r="H892" s="8"/>
      <c r="I892" s="8"/>
      <c r="J892" s="8"/>
      <c r="K892" s="8"/>
      <c r="L892" s="8"/>
      <c r="M892" s="8"/>
      <c r="N892" s="8"/>
    </row>
    <row r="893" spans="2:14" s="12" customFormat="1" ht="20.100000000000001" customHeight="1">
      <c r="B893" s="8"/>
      <c r="C893" s="8"/>
      <c r="D893" s="8"/>
      <c r="E893" s="8"/>
      <c r="F893" s="8"/>
      <c r="G893" s="8"/>
      <c r="H893" s="8"/>
      <c r="I893" s="8"/>
      <c r="J893" s="8"/>
      <c r="K893" s="8"/>
      <c r="L893" s="8"/>
      <c r="M893" s="8"/>
      <c r="N893" s="8"/>
    </row>
    <row r="894" spans="2:14" s="12" customFormat="1" ht="20.100000000000001" customHeight="1">
      <c r="B894" s="8"/>
      <c r="C894" s="8"/>
      <c r="D894" s="8"/>
      <c r="E894" s="8"/>
      <c r="F894" s="8"/>
      <c r="G894" s="8"/>
      <c r="H894" s="8"/>
      <c r="I894" s="8"/>
      <c r="J894" s="8"/>
      <c r="K894" s="8"/>
      <c r="L894" s="8"/>
      <c r="M894" s="8"/>
      <c r="N894" s="8"/>
    </row>
    <row r="895" spans="2:14" s="12" customFormat="1" ht="20.100000000000001" customHeight="1">
      <c r="B895" s="8"/>
      <c r="C895" s="8"/>
      <c r="D895" s="8"/>
      <c r="E895" s="8"/>
      <c r="F895" s="8"/>
      <c r="G895" s="8"/>
      <c r="H895" s="8"/>
      <c r="I895" s="8"/>
      <c r="J895" s="8"/>
      <c r="K895" s="8"/>
      <c r="L895" s="8"/>
      <c r="M895" s="8"/>
      <c r="N895" s="8"/>
    </row>
    <row r="896" spans="2:14" s="12" customFormat="1" ht="20.100000000000001" customHeight="1">
      <c r="B896" s="8"/>
      <c r="C896" s="8"/>
      <c r="D896" s="8"/>
      <c r="E896" s="8"/>
      <c r="F896" s="8"/>
      <c r="G896" s="8"/>
      <c r="H896" s="8"/>
      <c r="I896" s="8"/>
      <c r="J896" s="8"/>
      <c r="K896" s="8"/>
      <c r="L896" s="8"/>
      <c r="M896" s="8"/>
      <c r="N896" s="8"/>
    </row>
    <row r="897" spans="2:14" s="12" customFormat="1" ht="20.100000000000001" customHeight="1">
      <c r="B897" s="8"/>
      <c r="C897" s="8"/>
      <c r="D897" s="8"/>
      <c r="E897" s="8"/>
      <c r="F897" s="8"/>
      <c r="G897" s="8"/>
      <c r="H897" s="8"/>
      <c r="I897" s="8"/>
      <c r="J897" s="8"/>
      <c r="K897" s="8"/>
      <c r="L897" s="8"/>
      <c r="M897" s="8"/>
      <c r="N897" s="8"/>
    </row>
    <row r="898" spans="2:14" s="12" customFormat="1" ht="20.100000000000001" customHeight="1">
      <c r="B898" s="8"/>
      <c r="C898" s="8"/>
      <c r="D898" s="8"/>
      <c r="E898" s="8"/>
      <c r="F898" s="8"/>
      <c r="G898" s="8"/>
      <c r="H898" s="8"/>
      <c r="I898" s="8"/>
      <c r="J898" s="8"/>
      <c r="K898" s="8"/>
      <c r="L898" s="8"/>
      <c r="M898" s="8"/>
      <c r="N898" s="8"/>
    </row>
  </sheetData>
  <sheetProtection selectLockedCells="1" pivotTables="0"/>
  <mergeCells count="22">
    <mergeCell ref="F11:F12"/>
    <mergeCell ref="A14:G15"/>
    <mergeCell ref="D7:D8"/>
    <mergeCell ref="A9:A10"/>
    <mergeCell ref="A11:A12"/>
    <mergeCell ref="B11:B12"/>
    <mergeCell ref="L3:N3"/>
    <mergeCell ref="C11:C12"/>
    <mergeCell ref="G9:G10"/>
    <mergeCell ref="B9:B10"/>
    <mergeCell ref="C9:C10"/>
    <mergeCell ref="A5:N5"/>
    <mergeCell ref="B6:C6"/>
    <mergeCell ref="G6:L6"/>
    <mergeCell ref="A7:A8"/>
    <mergeCell ref="E7:E8"/>
    <mergeCell ref="F7:F8"/>
    <mergeCell ref="B7:B8"/>
    <mergeCell ref="C7:C8"/>
    <mergeCell ref="G7:G8"/>
    <mergeCell ref="F9:F10"/>
    <mergeCell ref="G11:G12"/>
  </mergeCells>
  <conditionalFormatting sqref="H9:M15">
    <cfRule type="cellIs" dxfId="74" priority="3" operator="equal">
      <formula>0</formula>
    </cfRule>
  </conditionalFormatting>
  <printOptions horizontalCentered="1"/>
  <pageMargins left="0.23622047244094491" right="0.23622047244094491" top="0.35433070866141736" bottom="0.78740157480314965" header="0.31496062992125984" footer="0.11811023622047245"/>
  <pageSetup paperSize="9" orientation="landscape" r:id="rId1"/>
  <headerFooter>
    <oddHeader>&amp;C</oddHeader>
    <oddFooter>&amp;L&amp;"B Lotus,Italic"&amp;KC00000نماینده دستگاه نظارت مقیم :&amp;C&amp;P &amp;R&amp;"B Lotus,Italic"نماینده پیمانکار :</oddFooter>
  </headerFooter>
  <ignoredErrors>
    <ignoredError sqref="H8:M8"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23</vt:i4>
      </vt:variant>
    </vt:vector>
  </HeadingPairs>
  <TitlesOfParts>
    <vt:vector size="37" baseType="lpstr">
      <vt:lpstr>Summery_Value-change</vt:lpstr>
      <vt:lpstr>Summery_Finance_Value_Change</vt:lpstr>
      <vt:lpstr>Value_Change</vt:lpstr>
      <vt:lpstr>Summery_Invoice</vt:lpstr>
      <vt:lpstr>SUmmery_Finance</vt:lpstr>
      <vt:lpstr>Finance_sheet</vt:lpstr>
      <vt:lpstr>Mob&amp;DeMob</vt:lpstr>
      <vt:lpstr>Materials_Calculation</vt:lpstr>
      <vt:lpstr>Material_Transport_L2</vt:lpstr>
      <vt:lpstr>Material_Transport_L1</vt:lpstr>
      <vt:lpstr>Summery_QT</vt:lpstr>
      <vt:lpstr>Quantity_Takeoff_Final</vt:lpstr>
      <vt:lpstr>FB-Abnieyh1404</vt:lpstr>
      <vt:lpstr>Definition</vt:lpstr>
      <vt:lpstr>'FB-Abnieyh1404'!Print_Area</vt:lpstr>
      <vt:lpstr>Finance_sheet!Print_Area</vt:lpstr>
      <vt:lpstr>Material_Transport_L1!Print_Area</vt:lpstr>
      <vt:lpstr>Material_Transport_L2!Print_Area</vt:lpstr>
      <vt:lpstr>Materials_Calculation!Print_Area</vt:lpstr>
      <vt:lpstr>'Mob&amp;DeMob'!Print_Area</vt:lpstr>
      <vt:lpstr>Quantity_Takeoff_Final!Print_Area</vt:lpstr>
      <vt:lpstr>SUmmery_Finance!Print_Area</vt:lpstr>
      <vt:lpstr>Summery_Finance_Value_Change!Print_Area</vt:lpstr>
      <vt:lpstr>Summery_Invoice!Print_Area</vt:lpstr>
      <vt:lpstr>Summery_QT!Print_Area</vt:lpstr>
      <vt:lpstr>'Summery_Value-change'!Print_Area</vt:lpstr>
      <vt:lpstr>Value_Change!Print_Area</vt:lpstr>
      <vt:lpstr>Finance_sheet!Print_Titles</vt:lpstr>
      <vt:lpstr>Material_Transport_L1!Print_Titles</vt:lpstr>
      <vt:lpstr>Material_Transport_L2!Print_Titles</vt:lpstr>
      <vt:lpstr>Materials_Calculation!Print_Titles</vt:lpstr>
      <vt:lpstr>'Mob&amp;DeMob'!Print_Titles</vt:lpstr>
      <vt:lpstr>Quantity_Takeoff_Final!Print_Titles</vt:lpstr>
      <vt:lpstr>SUmmery_Finance!Print_Titles</vt:lpstr>
      <vt:lpstr>Summery_Finance_Value_Change!Print_Titles</vt:lpstr>
      <vt:lpstr>Summery_QT!Print_Titles</vt:lpstr>
      <vt:lpstr>Value_Change!Print_Titles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SHIRAZI</dc:creator>
  <cp:lastModifiedBy>Meisam Javadi</cp:lastModifiedBy>
  <cp:lastPrinted>2025-11-07T11:07:30Z</cp:lastPrinted>
  <dcterms:created xsi:type="dcterms:W3CDTF">2011-01-20T15:27:00Z</dcterms:created>
  <dcterms:modified xsi:type="dcterms:W3CDTF">2026-02-02T10:18:41Z</dcterms:modified>
</cp:coreProperties>
</file>